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namedSheetViews/namedSheetView2.xml" ContentType="application/vnd.ms-excel.namedsheetviews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11831" documentId="8_{FDD42E6F-94E1-48F3-8613-54A91AB43A68}" xr6:coauthVersionLast="47" xr6:coauthVersionMax="47" xr10:uidLastSave="{DCE6DAA9-A640-4368-BD9A-E0ADFCA05DF0}"/>
  <bookViews>
    <workbookView xWindow="-120" yWindow="-120" windowWidth="24240" windowHeight="13020" firstSheet="1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EMBARQUE'!$A$1:$O$5908</definedName>
    <definedName name="_xlnm._FilterDatabase" localSheetId="1" hidden="1">MICRO!$A$1:$AN$1</definedName>
    <definedName name="_xlnm.Print_Area" localSheetId="1">MICRO!$A$1:$AI$624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091" i="6" l="1"/>
  <c r="N6092" i="6"/>
  <c r="N6093" i="6"/>
  <c r="N6094" i="6"/>
  <c r="N6095" i="6"/>
  <c r="N6096" i="6"/>
  <c r="N6097" i="6"/>
  <c r="N6098" i="6"/>
  <c r="N6099" i="6"/>
  <c r="N5909" i="6"/>
  <c r="N5910" i="6"/>
  <c r="N5911" i="6"/>
  <c r="N5912" i="6"/>
  <c r="N5913" i="6"/>
  <c r="N5914" i="6"/>
  <c r="N5915" i="6"/>
  <c r="N5916" i="6"/>
  <c r="N5917" i="6"/>
  <c r="N5918" i="6"/>
  <c r="N5919" i="6"/>
  <c r="N5920" i="6"/>
  <c r="N5921" i="6"/>
  <c r="N5922" i="6"/>
  <c r="N5923" i="6"/>
  <c r="N5924" i="6"/>
  <c r="N5925" i="6"/>
  <c r="N5926" i="6"/>
  <c r="N5927" i="6"/>
  <c r="N5928" i="6"/>
  <c r="N5929" i="6"/>
  <c r="N5930" i="6"/>
  <c r="N5931" i="6"/>
  <c r="N5932" i="6"/>
  <c r="N5933" i="6"/>
  <c r="N5934" i="6"/>
  <c r="N5935" i="6"/>
  <c r="N5936" i="6"/>
  <c r="N5937" i="6"/>
  <c r="N5938" i="6"/>
  <c r="N5939" i="6"/>
  <c r="N5940" i="6"/>
  <c r="N5941" i="6"/>
  <c r="N5942" i="6"/>
  <c r="N5943" i="6"/>
  <c r="N5944" i="6"/>
  <c r="N5945" i="6"/>
  <c r="N5946" i="6"/>
  <c r="N5947" i="6"/>
  <c r="N5948" i="6"/>
  <c r="N5949" i="6"/>
  <c r="N5950" i="6"/>
  <c r="N5951" i="6"/>
  <c r="N5952" i="6"/>
  <c r="N5953" i="6"/>
  <c r="N5954" i="6"/>
  <c r="N5955" i="6"/>
  <c r="N5956" i="6"/>
  <c r="N5957" i="6"/>
  <c r="N5958" i="6"/>
  <c r="N5959" i="6"/>
  <c r="N5960" i="6"/>
  <c r="N5961" i="6"/>
  <c r="N5962" i="6"/>
  <c r="N5963" i="6"/>
  <c r="N5964" i="6"/>
  <c r="N5965" i="6"/>
  <c r="N5966" i="6"/>
  <c r="N5967" i="6"/>
  <c r="N5968" i="6"/>
  <c r="N5969" i="6"/>
  <c r="N5970" i="6"/>
  <c r="N5971" i="6"/>
  <c r="N5972" i="6"/>
  <c r="N5973" i="6"/>
  <c r="N5974" i="6"/>
  <c r="N5975" i="6"/>
  <c r="N5976" i="6"/>
  <c r="N5977" i="6"/>
  <c r="N5978" i="6"/>
  <c r="N5979" i="6"/>
  <c r="N5980" i="6"/>
  <c r="N5981" i="6"/>
  <c r="N5982" i="6"/>
  <c r="N5983" i="6"/>
  <c r="N5984" i="6"/>
  <c r="N5985" i="6"/>
  <c r="N5986" i="6"/>
  <c r="N5987" i="6"/>
  <c r="N5988" i="6"/>
  <c r="N5989" i="6"/>
  <c r="N5990" i="6"/>
  <c r="N5991" i="6"/>
  <c r="N5992" i="6"/>
  <c r="N5993" i="6"/>
  <c r="N5994" i="6"/>
  <c r="N5995" i="6"/>
  <c r="N5996" i="6"/>
  <c r="N5997" i="6"/>
  <c r="N5998" i="6"/>
  <c r="N5999" i="6"/>
  <c r="N6000" i="6"/>
  <c r="N6001" i="6"/>
  <c r="N6002" i="6"/>
  <c r="N6003" i="6"/>
  <c r="N6004" i="6"/>
  <c r="N6005" i="6"/>
  <c r="N6006" i="6"/>
  <c r="N6007" i="6"/>
  <c r="N6008" i="6"/>
  <c r="N6009" i="6"/>
  <c r="N6010" i="6"/>
  <c r="N6011" i="6"/>
  <c r="N6012" i="6"/>
  <c r="N6013" i="6"/>
  <c r="N6014" i="6"/>
  <c r="N6015" i="6"/>
  <c r="N6016" i="6"/>
  <c r="N6017" i="6"/>
  <c r="N6018" i="6"/>
  <c r="N6019" i="6"/>
  <c r="N6020" i="6"/>
  <c r="N6021" i="6"/>
  <c r="N6022" i="6"/>
  <c r="N6023" i="6"/>
  <c r="N6024" i="6"/>
  <c r="N6025" i="6"/>
  <c r="N6026" i="6"/>
  <c r="N6027" i="6"/>
  <c r="N6028" i="6"/>
  <c r="N6029" i="6"/>
  <c r="N6030" i="6"/>
  <c r="N6031" i="6"/>
  <c r="N6032" i="6"/>
  <c r="N6033" i="6"/>
  <c r="N6034" i="6"/>
  <c r="N6035" i="6"/>
  <c r="N6036" i="6"/>
  <c r="N6037" i="6"/>
  <c r="N6038" i="6"/>
  <c r="N6039" i="6"/>
  <c r="N6040" i="6"/>
  <c r="N6041" i="6"/>
  <c r="N6042" i="6"/>
  <c r="N6043" i="6"/>
  <c r="N6044" i="6"/>
  <c r="N6045" i="6"/>
  <c r="N6046" i="6"/>
  <c r="N6047" i="6"/>
  <c r="N6048" i="6"/>
  <c r="N6049" i="6"/>
  <c r="N6050" i="6"/>
  <c r="N6051" i="6"/>
  <c r="N6052" i="6"/>
  <c r="N6053" i="6"/>
  <c r="N6054" i="6"/>
  <c r="N6055" i="6"/>
  <c r="N6056" i="6"/>
  <c r="N6057" i="6"/>
  <c r="N6058" i="6"/>
  <c r="N6059" i="6"/>
  <c r="N6060" i="6"/>
  <c r="N6061" i="6"/>
  <c r="N6062" i="6"/>
  <c r="N6063" i="6"/>
  <c r="N6064" i="6"/>
  <c r="N6065" i="6"/>
  <c r="N6066" i="6"/>
  <c r="N6067" i="6"/>
  <c r="N6068" i="6"/>
  <c r="N6069" i="6"/>
  <c r="N6070" i="6"/>
  <c r="N6071" i="6"/>
  <c r="N6072" i="6"/>
  <c r="N6073" i="6"/>
  <c r="N6074" i="6"/>
  <c r="N6075" i="6"/>
  <c r="N6076" i="6"/>
  <c r="N6077" i="6"/>
  <c r="N6078" i="6"/>
  <c r="N6079" i="6"/>
  <c r="N6080" i="6"/>
  <c r="N6081" i="6"/>
  <c r="N6082" i="6"/>
  <c r="N6083" i="6"/>
  <c r="N6084" i="6"/>
  <c r="N6085" i="6"/>
  <c r="N6086" i="6"/>
  <c r="N6087" i="6"/>
  <c r="N6088" i="6"/>
  <c r="N6089" i="6"/>
  <c r="N6090" i="6"/>
  <c r="N5877" i="6"/>
  <c r="N5878" i="6"/>
  <c r="N5879" i="6"/>
  <c r="N5880" i="6"/>
  <c r="N5881" i="6"/>
  <c r="N5882" i="6"/>
  <c r="N5883" i="6"/>
  <c r="N5884" i="6"/>
  <c r="N5885" i="6"/>
  <c r="N5886" i="6"/>
  <c r="N5887" i="6"/>
  <c r="N5888" i="6"/>
  <c r="N5889" i="6"/>
  <c r="N5890" i="6"/>
  <c r="N5891" i="6"/>
  <c r="N5892" i="6"/>
  <c r="N5893" i="6"/>
  <c r="N5894" i="6"/>
  <c r="N5895" i="6"/>
  <c r="N5896" i="6"/>
  <c r="N5897" i="6"/>
  <c r="N5898" i="6"/>
  <c r="N5899" i="6"/>
  <c r="N5900" i="6"/>
  <c r="N5901" i="6"/>
  <c r="N5902" i="6"/>
  <c r="N5903" i="6"/>
  <c r="N5904" i="6"/>
  <c r="N5905" i="6"/>
  <c r="N5906" i="6"/>
  <c r="N5907" i="6"/>
  <c r="N5908" i="6"/>
  <c r="Q1540" i="1"/>
  <c r="U1540" i="1"/>
  <c r="H1540" i="1"/>
  <c r="Q1539" i="1"/>
  <c r="U1539" i="1"/>
  <c r="H1539" i="1"/>
  <c r="Q1538" i="1"/>
  <c r="U1538" i="1"/>
  <c r="H1538" i="1"/>
  <c r="Q1537" i="1"/>
  <c r="U1537" i="1"/>
  <c r="H1537" i="1"/>
  <c r="Q1536" i="1"/>
  <c r="U1536" i="1"/>
  <c r="H1536" i="1"/>
  <c r="Q1535" i="1"/>
  <c r="U1535" i="1"/>
  <c r="H1535" i="1"/>
  <c r="Q1534" i="1"/>
  <c r="U1534" i="1"/>
  <c r="H1534" i="1"/>
  <c r="Q1533" i="1"/>
  <c r="U1533" i="1"/>
  <c r="H1533" i="1"/>
  <c r="Q1532" i="1"/>
  <c r="U1532" i="1"/>
  <c r="H1532" i="1"/>
  <c r="Q1531" i="1"/>
  <c r="U1531" i="1"/>
  <c r="H1531" i="1"/>
  <c r="Q1530" i="1"/>
  <c r="U1530" i="1"/>
  <c r="H1530" i="1"/>
  <c r="Q1529" i="1"/>
  <c r="U1529" i="1"/>
  <c r="H1529" i="1"/>
  <c r="Q1528" i="1"/>
  <c r="U1528" i="1"/>
  <c r="H1528" i="1"/>
  <c r="Q1527" i="1"/>
  <c r="U1527" i="1"/>
  <c r="H1527" i="1"/>
  <c r="Q1526" i="1"/>
  <c r="U1526" i="1"/>
  <c r="H1526" i="1"/>
  <c r="Q1525" i="1"/>
  <c r="U1525" i="1"/>
  <c r="H1525" i="1"/>
  <c r="U1524" i="1"/>
  <c r="Q1524" i="1"/>
  <c r="H1524" i="1"/>
  <c r="S1524" i="1" s="1"/>
  <c r="T1524" i="1" s="1"/>
  <c r="U1523" i="1"/>
  <c r="Q1523" i="1"/>
  <c r="H1523" i="1"/>
  <c r="S1523" i="1" s="1"/>
  <c r="T1523" i="1" s="1"/>
  <c r="U1522" i="1"/>
  <c r="Q1522" i="1"/>
  <c r="H1522" i="1"/>
  <c r="S1522" i="1" s="1"/>
  <c r="T1522" i="1" s="1"/>
  <c r="H1521" i="1"/>
  <c r="R1521" i="1" s="1"/>
  <c r="Q1521" i="1"/>
  <c r="U1521" i="1"/>
  <c r="Q1520" i="1"/>
  <c r="U1520" i="1"/>
  <c r="H1520" i="1"/>
  <c r="Q1519" i="1"/>
  <c r="U1519" i="1"/>
  <c r="H1519" i="1"/>
  <c r="U1518" i="1"/>
  <c r="Q1518" i="1"/>
  <c r="H1518" i="1"/>
  <c r="S1518" i="1" s="1"/>
  <c r="T1518" i="1" s="1"/>
  <c r="U1517" i="1"/>
  <c r="Q1517" i="1"/>
  <c r="H1517" i="1"/>
  <c r="S1517" i="1" s="1"/>
  <c r="T1517" i="1" s="1"/>
  <c r="U1516" i="1"/>
  <c r="Q1516" i="1"/>
  <c r="H1516" i="1"/>
  <c r="S1516" i="1" s="1"/>
  <c r="T1516" i="1" s="1"/>
  <c r="U1515" i="1"/>
  <c r="Q1515" i="1"/>
  <c r="H1515" i="1"/>
  <c r="S1515" i="1" s="1"/>
  <c r="T1515" i="1" s="1"/>
  <c r="U1514" i="1"/>
  <c r="Q1514" i="1"/>
  <c r="H1514" i="1"/>
  <c r="S1514" i="1" s="1"/>
  <c r="T1514" i="1" s="1"/>
  <c r="U1513" i="1"/>
  <c r="Q1513" i="1"/>
  <c r="H1513" i="1"/>
  <c r="S1513" i="1" s="1"/>
  <c r="T1513" i="1" s="1"/>
  <c r="U1512" i="1"/>
  <c r="Q1512" i="1"/>
  <c r="H1512" i="1"/>
  <c r="S1512" i="1" s="1"/>
  <c r="T1512" i="1" s="1"/>
  <c r="U1511" i="1"/>
  <c r="Q1511" i="1"/>
  <c r="H1511" i="1"/>
  <c r="S1511" i="1" s="1"/>
  <c r="T1511" i="1" s="1"/>
  <c r="U1510" i="1"/>
  <c r="Q1510" i="1"/>
  <c r="H1510" i="1"/>
  <c r="S1510" i="1" s="1"/>
  <c r="T1510" i="1" s="1"/>
  <c r="U1509" i="1"/>
  <c r="Q1509" i="1"/>
  <c r="H1509" i="1"/>
  <c r="S1509" i="1" s="1"/>
  <c r="T1509" i="1" s="1"/>
  <c r="U1508" i="1"/>
  <c r="Q1508" i="1"/>
  <c r="H1508" i="1"/>
  <c r="S1508" i="1" s="1"/>
  <c r="T1508" i="1" s="1"/>
  <c r="U1507" i="1"/>
  <c r="Q1507" i="1"/>
  <c r="H1507" i="1"/>
  <c r="S1507" i="1" s="1"/>
  <c r="T1507" i="1" s="1"/>
  <c r="U1506" i="1"/>
  <c r="Q1506" i="1"/>
  <c r="H1506" i="1"/>
  <c r="S1506" i="1" s="1"/>
  <c r="T1506" i="1" s="1"/>
  <c r="U1505" i="1"/>
  <c r="Q1505" i="1"/>
  <c r="H1505" i="1"/>
  <c r="S1505" i="1" s="1"/>
  <c r="T1505" i="1" s="1"/>
  <c r="U1504" i="1"/>
  <c r="Q1504" i="1"/>
  <c r="H1504" i="1"/>
  <c r="S1504" i="1" s="1"/>
  <c r="T1504" i="1" s="1"/>
  <c r="U1503" i="1"/>
  <c r="Q1503" i="1"/>
  <c r="H1503" i="1"/>
  <c r="S1503" i="1" s="1"/>
  <c r="T1503" i="1" s="1"/>
  <c r="U1502" i="1"/>
  <c r="Q1502" i="1"/>
  <c r="H1502" i="1"/>
  <c r="S1502" i="1" s="1"/>
  <c r="T1502" i="1" s="1"/>
  <c r="U1501" i="1"/>
  <c r="Q1501" i="1"/>
  <c r="H1501" i="1"/>
  <c r="S1501" i="1" s="1"/>
  <c r="T1501" i="1" s="1"/>
  <c r="U1500" i="1"/>
  <c r="Q1500" i="1"/>
  <c r="H1500" i="1"/>
  <c r="S1500" i="1" s="1"/>
  <c r="T1500" i="1" s="1"/>
  <c r="U1499" i="1"/>
  <c r="Q1499" i="1"/>
  <c r="H1499" i="1"/>
  <c r="S1499" i="1" s="1"/>
  <c r="T1499" i="1" s="1"/>
  <c r="U1498" i="1"/>
  <c r="Q1498" i="1"/>
  <c r="H1498" i="1"/>
  <c r="S1498" i="1" s="1"/>
  <c r="T1498" i="1" s="1"/>
  <c r="U1497" i="1"/>
  <c r="Q1497" i="1"/>
  <c r="H1497" i="1"/>
  <c r="S1497" i="1" s="1"/>
  <c r="T1497" i="1" s="1"/>
  <c r="U1496" i="1"/>
  <c r="Q1496" i="1"/>
  <c r="H1496" i="1"/>
  <c r="R1496" i="1" s="1"/>
  <c r="U1495" i="1"/>
  <c r="Q1495" i="1"/>
  <c r="H1495" i="1"/>
  <c r="S1495" i="1" s="1"/>
  <c r="T1495" i="1" s="1"/>
  <c r="U1494" i="1"/>
  <c r="Q1494" i="1"/>
  <c r="H1494" i="1"/>
  <c r="S1494" i="1" s="1"/>
  <c r="T1494" i="1" s="1"/>
  <c r="U1493" i="1"/>
  <c r="Q1493" i="1"/>
  <c r="H1493" i="1"/>
  <c r="S1493" i="1" s="1"/>
  <c r="T1493" i="1" s="1"/>
  <c r="U1492" i="1"/>
  <c r="Q1492" i="1"/>
  <c r="H1492" i="1"/>
  <c r="S1492" i="1" s="1"/>
  <c r="T1492" i="1" s="1"/>
  <c r="U1491" i="1"/>
  <c r="Q1491" i="1"/>
  <c r="H1491" i="1"/>
  <c r="S1491" i="1" s="1"/>
  <c r="T1491" i="1" s="1"/>
  <c r="U1490" i="1"/>
  <c r="Q1490" i="1"/>
  <c r="H1490" i="1"/>
  <c r="S1490" i="1" s="1"/>
  <c r="T1490" i="1" s="1"/>
  <c r="U1489" i="1"/>
  <c r="Q1489" i="1"/>
  <c r="H1489" i="1"/>
  <c r="S1489" i="1" s="1"/>
  <c r="T1489" i="1" s="1"/>
  <c r="U1488" i="1"/>
  <c r="Q1488" i="1"/>
  <c r="H1488" i="1"/>
  <c r="S1488" i="1" s="1"/>
  <c r="T1488" i="1" s="1"/>
  <c r="U1487" i="1"/>
  <c r="Q1487" i="1"/>
  <c r="H1487" i="1"/>
  <c r="S1487" i="1" s="1"/>
  <c r="T1487" i="1" s="1"/>
  <c r="U1486" i="1"/>
  <c r="Q1486" i="1"/>
  <c r="H1486" i="1"/>
  <c r="S1486" i="1" s="1"/>
  <c r="T1486" i="1" s="1"/>
  <c r="U1485" i="1"/>
  <c r="Q1485" i="1"/>
  <c r="H1485" i="1"/>
  <c r="S1485" i="1" s="1"/>
  <c r="T1485" i="1" s="1"/>
  <c r="U1484" i="1"/>
  <c r="Q1484" i="1"/>
  <c r="H1484" i="1"/>
  <c r="S1484" i="1" s="1"/>
  <c r="T1484" i="1" s="1"/>
  <c r="U1483" i="1"/>
  <c r="Q1483" i="1"/>
  <c r="H1483" i="1"/>
  <c r="S1483" i="1" s="1"/>
  <c r="T1483" i="1" s="1"/>
  <c r="U1482" i="1"/>
  <c r="Q1482" i="1"/>
  <c r="H1482" i="1"/>
  <c r="S1482" i="1" s="1"/>
  <c r="T1482" i="1" s="1"/>
  <c r="U1481" i="1"/>
  <c r="Q1481" i="1"/>
  <c r="H1481" i="1"/>
  <c r="S1481" i="1" s="1"/>
  <c r="T1481" i="1" s="1"/>
  <c r="U1480" i="1"/>
  <c r="Q1480" i="1"/>
  <c r="H1480" i="1"/>
  <c r="S1480" i="1" s="1"/>
  <c r="T1480" i="1" s="1"/>
  <c r="U1479" i="1"/>
  <c r="Q1479" i="1"/>
  <c r="H1479" i="1"/>
  <c r="S1479" i="1" s="1"/>
  <c r="T1479" i="1" s="1"/>
  <c r="U1478" i="1"/>
  <c r="Q1478" i="1"/>
  <c r="H1478" i="1"/>
  <c r="S1478" i="1" s="1"/>
  <c r="T1478" i="1" s="1"/>
  <c r="U1477" i="1"/>
  <c r="Q1477" i="1"/>
  <c r="H1477" i="1"/>
  <c r="S1477" i="1" s="1"/>
  <c r="T1477" i="1" s="1"/>
  <c r="U1476" i="1"/>
  <c r="Q1476" i="1"/>
  <c r="H1476" i="1"/>
  <c r="S1476" i="1" s="1"/>
  <c r="T1476" i="1" s="1"/>
  <c r="U1475" i="1"/>
  <c r="Q1475" i="1"/>
  <c r="H1475" i="1"/>
  <c r="S1475" i="1" s="1"/>
  <c r="T1475" i="1" s="1"/>
  <c r="U1474" i="1"/>
  <c r="Q1474" i="1"/>
  <c r="H1474" i="1"/>
  <c r="S1474" i="1" s="1"/>
  <c r="T1474" i="1" s="1"/>
  <c r="U1473" i="1"/>
  <c r="Q1473" i="1"/>
  <c r="H1473" i="1"/>
  <c r="S1473" i="1" s="1"/>
  <c r="T1473" i="1" s="1"/>
  <c r="U1472" i="1"/>
  <c r="Q1472" i="1"/>
  <c r="H1472" i="1"/>
  <c r="S1472" i="1" s="1"/>
  <c r="T1472" i="1" s="1"/>
  <c r="U1471" i="1"/>
  <c r="Q1471" i="1"/>
  <c r="H1471" i="1"/>
  <c r="S1471" i="1" s="1"/>
  <c r="T1471" i="1" s="1"/>
  <c r="U1470" i="1"/>
  <c r="Q1470" i="1"/>
  <c r="H1470" i="1"/>
  <c r="S1470" i="1" s="1"/>
  <c r="T1470" i="1" s="1"/>
  <c r="U1469" i="1"/>
  <c r="Q1469" i="1"/>
  <c r="H1469" i="1"/>
  <c r="S1469" i="1" s="1"/>
  <c r="T1469" i="1" s="1"/>
  <c r="U1468" i="1"/>
  <c r="Q1468" i="1"/>
  <c r="H1468" i="1"/>
  <c r="S1468" i="1" s="1"/>
  <c r="T1468" i="1" s="1"/>
  <c r="U1467" i="1"/>
  <c r="Q1467" i="1"/>
  <c r="H1467" i="1"/>
  <c r="S1467" i="1" s="1"/>
  <c r="T1467" i="1" s="1"/>
  <c r="U1466" i="1"/>
  <c r="Q1466" i="1"/>
  <c r="H1466" i="1"/>
  <c r="S1466" i="1" s="1"/>
  <c r="T1466" i="1" s="1"/>
  <c r="U1465" i="1"/>
  <c r="Q1465" i="1"/>
  <c r="H1465" i="1"/>
  <c r="S1465" i="1" s="1"/>
  <c r="T1465" i="1" s="1"/>
  <c r="U1464" i="1"/>
  <c r="Q1464" i="1"/>
  <c r="H1464" i="1"/>
  <c r="S1464" i="1" s="1"/>
  <c r="T1464" i="1" s="1"/>
  <c r="U1463" i="1"/>
  <c r="Q1463" i="1"/>
  <c r="H1463" i="1"/>
  <c r="S1463" i="1" s="1"/>
  <c r="T1463" i="1" s="1"/>
  <c r="U1462" i="1"/>
  <c r="Q1462" i="1"/>
  <c r="H1462" i="1"/>
  <c r="S1462" i="1" s="1"/>
  <c r="T1462" i="1" s="1"/>
  <c r="U1461" i="1"/>
  <c r="Q1461" i="1"/>
  <c r="H1461" i="1"/>
  <c r="S1461" i="1" s="1"/>
  <c r="T1461" i="1" s="1"/>
  <c r="U1460" i="1"/>
  <c r="Q1460" i="1"/>
  <c r="H1460" i="1"/>
  <c r="S1460" i="1" s="1"/>
  <c r="T1460" i="1" s="1"/>
  <c r="U1459" i="1"/>
  <c r="Q1459" i="1"/>
  <c r="H1459" i="1"/>
  <c r="S1459" i="1" s="1"/>
  <c r="T1459" i="1" s="1"/>
  <c r="U1458" i="1"/>
  <c r="Q1458" i="1"/>
  <c r="H1458" i="1"/>
  <c r="S1458" i="1" s="1"/>
  <c r="T1458" i="1" s="1"/>
  <c r="U1457" i="1"/>
  <c r="Q1457" i="1"/>
  <c r="H1457" i="1"/>
  <c r="S1457" i="1" s="1"/>
  <c r="T1457" i="1" s="1"/>
  <c r="U1456" i="1"/>
  <c r="Q1456" i="1"/>
  <c r="H1456" i="1"/>
  <c r="S1456" i="1" s="1"/>
  <c r="T1456" i="1" s="1"/>
  <c r="U1455" i="1"/>
  <c r="Q1455" i="1"/>
  <c r="H1455" i="1"/>
  <c r="S1455" i="1" s="1"/>
  <c r="T1455" i="1" s="1"/>
  <c r="U1454" i="1"/>
  <c r="Q1454" i="1"/>
  <c r="H1454" i="1"/>
  <c r="S1454" i="1" s="1"/>
  <c r="T1454" i="1" s="1"/>
  <c r="U1453" i="1"/>
  <c r="Q1453" i="1"/>
  <c r="H1453" i="1"/>
  <c r="S1453" i="1" s="1"/>
  <c r="T1453" i="1" s="1"/>
  <c r="U1452" i="1"/>
  <c r="Q1452" i="1"/>
  <c r="H1452" i="1"/>
  <c r="S1452" i="1" s="1"/>
  <c r="T1452" i="1" s="1"/>
  <c r="U1451" i="1"/>
  <c r="Q1451" i="1"/>
  <c r="H1451" i="1"/>
  <c r="S1451" i="1" s="1"/>
  <c r="T1451" i="1" s="1"/>
  <c r="U1450" i="1"/>
  <c r="Q1450" i="1"/>
  <c r="H1450" i="1"/>
  <c r="S1450" i="1" s="1"/>
  <c r="T1450" i="1" s="1"/>
  <c r="U1449" i="1"/>
  <c r="Q1449" i="1"/>
  <c r="H1449" i="1"/>
  <c r="S1449" i="1" s="1"/>
  <c r="T1449" i="1" s="1"/>
  <c r="U1448" i="1"/>
  <c r="Q1448" i="1"/>
  <c r="H1448" i="1"/>
  <c r="S1448" i="1" s="1"/>
  <c r="T1448" i="1" s="1"/>
  <c r="U1447" i="1"/>
  <c r="Q1447" i="1"/>
  <c r="H1447" i="1"/>
  <c r="S1447" i="1" s="1"/>
  <c r="T1447" i="1" s="1"/>
  <c r="U1446" i="1"/>
  <c r="Q1446" i="1"/>
  <c r="H1446" i="1"/>
  <c r="S1446" i="1" s="1"/>
  <c r="T1446" i="1" s="1"/>
  <c r="U1445" i="1"/>
  <c r="Q1445" i="1"/>
  <c r="H1445" i="1"/>
  <c r="S1445" i="1" s="1"/>
  <c r="T1445" i="1" s="1"/>
  <c r="U1444" i="1"/>
  <c r="Q1444" i="1"/>
  <c r="H1444" i="1"/>
  <c r="S1444" i="1" s="1"/>
  <c r="T1444" i="1" s="1"/>
  <c r="U1443" i="1"/>
  <c r="Q1443" i="1"/>
  <c r="H1443" i="1"/>
  <c r="S1443" i="1" s="1"/>
  <c r="T1443" i="1" s="1"/>
  <c r="U1442" i="1"/>
  <c r="Q1442" i="1"/>
  <c r="H1442" i="1"/>
  <c r="S1442" i="1" s="1"/>
  <c r="T1442" i="1" s="1"/>
  <c r="U1441" i="1"/>
  <c r="Q1441" i="1"/>
  <c r="H1441" i="1"/>
  <c r="S1441" i="1" s="1"/>
  <c r="T1441" i="1" s="1"/>
  <c r="U1440" i="1"/>
  <c r="Q1440" i="1"/>
  <c r="H1440" i="1"/>
  <c r="S1440" i="1" s="1"/>
  <c r="T1440" i="1" s="1"/>
  <c r="U1439" i="1"/>
  <c r="Q1439" i="1"/>
  <c r="H1439" i="1"/>
  <c r="S1439" i="1" s="1"/>
  <c r="T1439" i="1" s="1"/>
  <c r="U1438" i="1"/>
  <c r="Q1438" i="1"/>
  <c r="H1438" i="1"/>
  <c r="S1438" i="1" s="1"/>
  <c r="T1438" i="1" s="1"/>
  <c r="U1437" i="1"/>
  <c r="Q1437" i="1"/>
  <c r="H1437" i="1"/>
  <c r="S1437" i="1" s="1"/>
  <c r="T1437" i="1" s="1"/>
  <c r="U1436" i="1"/>
  <c r="Q1436" i="1"/>
  <c r="H1436" i="1"/>
  <c r="S1436" i="1" s="1"/>
  <c r="T1436" i="1" s="1"/>
  <c r="U1435" i="1"/>
  <c r="Q1435" i="1"/>
  <c r="H1435" i="1"/>
  <c r="S1435" i="1" s="1"/>
  <c r="T1435" i="1" s="1"/>
  <c r="U1434" i="1"/>
  <c r="Q1434" i="1"/>
  <c r="H1434" i="1"/>
  <c r="S1434" i="1" s="1"/>
  <c r="T1434" i="1" s="1"/>
  <c r="U1433" i="1"/>
  <c r="Q1433" i="1"/>
  <c r="H1433" i="1"/>
  <c r="S1433" i="1" s="1"/>
  <c r="T1433" i="1" s="1"/>
  <c r="U1432" i="1"/>
  <c r="Q1432" i="1"/>
  <c r="H1432" i="1"/>
  <c r="S1432" i="1" s="1"/>
  <c r="T1432" i="1" s="1"/>
  <c r="U1431" i="1"/>
  <c r="Q1431" i="1"/>
  <c r="H1431" i="1"/>
  <c r="S1431" i="1" s="1"/>
  <c r="T1431" i="1" s="1"/>
  <c r="U1430" i="1"/>
  <c r="Q1430" i="1"/>
  <c r="H1430" i="1"/>
  <c r="S1430" i="1" s="1"/>
  <c r="T1430" i="1" s="1"/>
  <c r="N5861" i="6"/>
  <c r="N5862" i="6"/>
  <c r="N5863" i="6"/>
  <c r="N5864" i="6"/>
  <c r="N5865" i="6"/>
  <c r="N5866" i="6"/>
  <c r="N5867" i="6"/>
  <c r="N5868" i="6"/>
  <c r="N5869" i="6"/>
  <c r="N5870" i="6"/>
  <c r="N5871" i="6"/>
  <c r="N5872" i="6"/>
  <c r="N5873" i="6"/>
  <c r="N5874" i="6"/>
  <c r="N5875" i="6"/>
  <c r="N5876" i="6"/>
  <c r="N5853" i="6"/>
  <c r="N5854" i="6"/>
  <c r="N5855" i="6"/>
  <c r="N5856" i="6"/>
  <c r="N5857" i="6"/>
  <c r="N5858" i="6"/>
  <c r="N5859" i="6"/>
  <c r="N5860" i="6"/>
  <c r="N5852" i="6"/>
  <c r="N5851" i="6"/>
  <c r="N5832" i="6"/>
  <c r="N5833" i="6"/>
  <c r="N5834" i="6"/>
  <c r="N5835" i="6"/>
  <c r="N5836" i="6"/>
  <c r="N5837" i="6"/>
  <c r="N5838" i="6"/>
  <c r="N5839" i="6"/>
  <c r="N5840" i="6"/>
  <c r="N5841" i="6"/>
  <c r="N5842" i="6"/>
  <c r="N5843" i="6"/>
  <c r="N5844" i="6"/>
  <c r="N5845" i="6"/>
  <c r="N5846" i="6"/>
  <c r="N5847" i="6"/>
  <c r="N5848" i="6"/>
  <c r="N5849" i="6"/>
  <c r="N5850" i="6"/>
  <c r="N5830" i="6"/>
  <c r="N5831" i="6"/>
  <c r="N5680" i="6"/>
  <c r="N5681" i="6"/>
  <c r="N5682" i="6"/>
  <c r="N5683" i="6"/>
  <c r="N5684" i="6"/>
  <c r="N5685" i="6"/>
  <c r="N5686" i="6"/>
  <c r="N5687" i="6"/>
  <c r="N5688" i="6"/>
  <c r="N5689" i="6"/>
  <c r="N5690" i="6"/>
  <c r="N5691" i="6"/>
  <c r="N5692" i="6"/>
  <c r="N5693" i="6"/>
  <c r="N5694" i="6"/>
  <c r="N5695" i="6"/>
  <c r="N5696" i="6"/>
  <c r="N5697" i="6"/>
  <c r="N5698" i="6"/>
  <c r="N5699" i="6"/>
  <c r="N5700" i="6"/>
  <c r="N5701" i="6"/>
  <c r="N5702" i="6"/>
  <c r="N5703" i="6"/>
  <c r="N5704" i="6"/>
  <c r="N5705" i="6"/>
  <c r="N5706" i="6"/>
  <c r="N5707" i="6"/>
  <c r="N5708" i="6"/>
  <c r="N5709" i="6"/>
  <c r="N5710" i="6"/>
  <c r="N5711" i="6"/>
  <c r="N5712" i="6"/>
  <c r="N5713" i="6"/>
  <c r="N5714" i="6"/>
  <c r="N5715" i="6"/>
  <c r="N5716" i="6"/>
  <c r="N5717" i="6"/>
  <c r="N5718" i="6"/>
  <c r="N5719" i="6"/>
  <c r="N5720" i="6"/>
  <c r="N5721" i="6"/>
  <c r="N5722" i="6"/>
  <c r="N5723" i="6"/>
  <c r="N5724" i="6"/>
  <c r="N5725" i="6"/>
  <c r="N5726" i="6"/>
  <c r="N5727" i="6"/>
  <c r="N5728" i="6"/>
  <c r="N5729" i="6"/>
  <c r="N5730" i="6"/>
  <c r="N5731" i="6"/>
  <c r="N5732" i="6"/>
  <c r="N5733" i="6"/>
  <c r="N5734" i="6"/>
  <c r="N5735" i="6"/>
  <c r="N5736" i="6"/>
  <c r="N5737" i="6"/>
  <c r="N5738" i="6"/>
  <c r="N5739" i="6"/>
  <c r="N5740" i="6"/>
  <c r="N5741" i="6"/>
  <c r="N5742" i="6"/>
  <c r="N5743" i="6"/>
  <c r="N5744" i="6"/>
  <c r="N5745" i="6"/>
  <c r="N5746" i="6"/>
  <c r="N5747" i="6"/>
  <c r="N5748" i="6"/>
  <c r="N5749" i="6"/>
  <c r="N5750" i="6"/>
  <c r="N5751" i="6"/>
  <c r="N5752" i="6"/>
  <c r="N5753" i="6"/>
  <c r="N5754" i="6"/>
  <c r="N5755" i="6"/>
  <c r="N5756" i="6"/>
  <c r="N5757" i="6"/>
  <c r="N5758" i="6"/>
  <c r="N5759" i="6"/>
  <c r="N5760" i="6"/>
  <c r="N5761" i="6"/>
  <c r="N5762" i="6"/>
  <c r="N5763" i="6"/>
  <c r="N5764" i="6"/>
  <c r="N5765" i="6"/>
  <c r="N5766" i="6"/>
  <c r="N5767" i="6"/>
  <c r="N5768" i="6"/>
  <c r="N5769" i="6"/>
  <c r="N5770" i="6"/>
  <c r="N5771" i="6"/>
  <c r="N5772" i="6"/>
  <c r="N5773" i="6"/>
  <c r="N5774" i="6"/>
  <c r="N5775" i="6"/>
  <c r="N5776" i="6"/>
  <c r="N5777" i="6"/>
  <c r="N5778" i="6"/>
  <c r="N5779" i="6"/>
  <c r="N5780" i="6"/>
  <c r="N5781" i="6"/>
  <c r="N5782" i="6"/>
  <c r="N5783" i="6"/>
  <c r="N5784" i="6"/>
  <c r="N5785" i="6"/>
  <c r="N5786" i="6"/>
  <c r="N5787" i="6"/>
  <c r="N5788" i="6"/>
  <c r="N5789" i="6"/>
  <c r="N5790" i="6"/>
  <c r="N5791" i="6"/>
  <c r="N5792" i="6"/>
  <c r="N5793" i="6"/>
  <c r="N5794" i="6"/>
  <c r="N5795" i="6"/>
  <c r="N5796" i="6"/>
  <c r="N5797" i="6"/>
  <c r="N5798" i="6"/>
  <c r="N5799" i="6"/>
  <c r="N5800" i="6"/>
  <c r="N5801" i="6"/>
  <c r="N5802" i="6"/>
  <c r="N5803" i="6"/>
  <c r="N5804" i="6"/>
  <c r="N5805" i="6"/>
  <c r="N5806" i="6"/>
  <c r="N5807" i="6"/>
  <c r="N5808" i="6"/>
  <c r="N5809" i="6"/>
  <c r="N5810" i="6"/>
  <c r="N5811" i="6"/>
  <c r="N5812" i="6"/>
  <c r="N5813" i="6"/>
  <c r="N5814" i="6"/>
  <c r="N5815" i="6"/>
  <c r="N5816" i="6"/>
  <c r="N5817" i="6"/>
  <c r="N5818" i="6"/>
  <c r="N5819" i="6"/>
  <c r="N5820" i="6"/>
  <c r="N5821" i="6"/>
  <c r="N5822" i="6"/>
  <c r="N5823" i="6"/>
  <c r="N5824" i="6"/>
  <c r="N5825" i="6"/>
  <c r="N5826" i="6"/>
  <c r="N5827" i="6"/>
  <c r="N5828" i="6"/>
  <c r="N5829" i="6"/>
  <c r="N5667" i="6"/>
  <c r="N5668" i="6"/>
  <c r="N5669" i="6"/>
  <c r="N5670" i="6"/>
  <c r="N5671" i="6"/>
  <c r="N5672" i="6"/>
  <c r="N5673" i="6"/>
  <c r="N5674" i="6"/>
  <c r="N5675" i="6"/>
  <c r="N5676" i="6"/>
  <c r="N5677" i="6"/>
  <c r="N5678" i="6"/>
  <c r="N5679" i="6"/>
  <c r="N5666" i="6"/>
  <c r="N5665" i="6"/>
  <c r="W1382" i="1"/>
  <c r="V1382" i="1"/>
  <c r="U1382" i="1"/>
  <c r="X1382" i="1" s="1"/>
  <c r="Q1429" i="1"/>
  <c r="U1429" i="1"/>
  <c r="H1429" i="1"/>
  <c r="R1429" i="1" s="1"/>
  <c r="Q1428" i="1"/>
  <c r="U1428" i="1"/>
  <c r="H1428" i="1"/>
  <c r="R1428" i="1" s="1"/>
  <c r="Q1427" i="1"/>
  <c r="U1427" i="1"/>
  <c r="H1427" i="1"/>
  <c r="R1427" i="1" s="1"/>
  <c r="Q1426" i="1"/>
  <c r="U1426" i="1"/>
  <c r="H1426" i="1"/>
  <c r="R1426" i="1" s="1"/>
  <c r="Q1425" i="1"/>
  <c r="U1425" i="1"/>
  <c r="H1425" i="1"/>
  <c r="R1425" i="1" s="1"/>
  <c r="Q1424" i="1"/>
  <c r="U1424" i="1"/>
  <c r="H1424" i="1"/>
  <c r="R1424" i="1" s="1"/>
  <c r="U1367" i="1"/>
  <c r="U1368" i="1"/>
  <c r="U1369" i="1"/>
  <c r="U1370" i="1"/>
  <c r="U1371" i="1"/>
  <c r="U1372" i="1"/>
  <c r="U1373" i="1"/>
  <c r="U1374" i="1"/>
  <c r="U1375" i="1"/>
  <c r="U1376" i="1"/>
  <c r="U1377" i="1"/>
  <c r="U1378" i="1"/>
  <c r="U1379" i="1"/>
  <c r="U1380" i="1"/>
  <c r="U1381" i="1"/>
  <c r="U1383" i="1"/>
  <c r="U1384" i="1"/>
  <c r="U1385" i="1"/>
  <c r="U1386" i="1"/>
  <c r="U1387" i="1"/>
  <c r="U1388" i="1"/>
  <c r="U1389" i="1"/>
  <c r="U1390" i="1"/>
  <c r="U1391" i="1"/>
  <c r="U1392" i="1"/>
  <c r="U1393" i="1"/>
  <c r="U1394" i="1"/>
  <c r="U1395" i="1"/>
  <c r="U1396" i="1"/>
  <c r="U1397" i="1"/>
  <c r="U1398" i="1"/>
  <c r="U1399" i="1"/>
  <c r="U1400" i="1"/>
  <c r="U1401" i="1"/>
  <c r="U1402" i="1"/>
  <c r="U1403" i="1"/>
  <c r="U1404" i="1"/>
  <c r="U1405" i="1"/>
  <c r="U1406" i="1"/>
  <c r="U1407" i="1"/>
  <c r="U1408" i="1"/>
  <c r="U1409" i="1"/>
  <c r="U1410" i="1"/>
  <c r="U1411" i="1"/>
  <c r="U1412" i="1"/>
  <c r="U1413" i="1"/>
  <c r="U1414" i="1"/>
  <c r="U1415" i="1"/>
  <c r="U1416" i="1"/>
  <c r="U1417" i="1"/>
  <c r="U1418" i="1"/>
  <c r="U1419" i="1"/>
  <c r="U1420" i="1"/>
  <c r="U1421" i="1"/>
  <c r="U1422" i="1"/>
  <c r="U1423" i="1"/>
  <c r="Q1423" i="1"/>
  <c r="H1423" i="1"/>
  <c r="R1423" i="1" s="1"/>
  <c r="Q1422" i="1"/>
  <c r="H1422" i="1"/>
  <c r="R1422" i="1" s="1"/>
  <c r="Q1421" i="1"/>
  <c r="H1421" i="1"/>
  <c r="R1421" i="1" s="1"/>
  <c r="Q1420" i="1"/>
  <c r="H1420" i="1"/>
  <c r="R1420" i="1" s="1"/>
  <c r="Q1419" i="1"/>
  <c r="H1419" i="1"/>
  <c r="Q1418" i="1"/>
  <c r="H1418" i="1"/>
  <c r="Q1417" i="1"/>
  <c r="H1417" i="1"/>
  <c r="R1540" i="1" l="1"/>
  <c r="S1540" i="1"/>
  <c r="T1540" i="1" s="1"/>
  <c r="S1539" i="1"/>
  <c r="T1539" i="1" s="1"/>
  <c r="R1539" i="1"/>
  <c r="S1538" i="1"/>
  <c r="T1538" i="1" s="1"/>
  <c r="R1538" i="1"/>
  <c r="S1537" i="1"/>
  <c r="T1537" i="1" s="1"/>
  <c r="R1537" i="1"/>
  <c r="R1536" i="1"/>
  <c r="S1536" i="1"/>
  <c r="T1536" i="1" s="1"/>
  <c r="S1535" i="1"/>
  <c r="T1535" i="1" s="1"/>
  <c r="R1535" i="1"/>
  <c r="S1534" i="1"/>
  <c r="T1534" i="1" s="1"/>
  <c r="R1534" i="1"/>
  <c r="R1533" i="1"/>
  <c r="S1533" i="1"/>
  <c r="T1533" i="1" s="1"/>
  <c r="R1532" i="1"/>
  <c r="S1532" i="1"/>
  <c r="T1532" i="1" s="1"/>
  <c r="S1531" i="1"/>
  <c r="T1531" i="1" s="1"/>
  <c r="R1531" i="1"/>
  <c r="R1530" i="1"/>
  <c r="S1530" i="1"/>
  <c r="T1530" i="1" s="1"/>
  <c r="R1529" i="1"/>
  <c r="S1529" i="1"/>
  <c r="T1529" i="1" s="1"/>
  <c r="S1528" i="1"/>
  <c r="T1528" i="1" s="1"/>
  <c r="R1528" i="1"/>
  <c r="R1527" i="1"/>
  <c r="S1527" i="1"/>
  <c r="T1527" i="1" s="1"/>
  <c r="S1526" i="1"/>
  <c r="T1526" i="1" s="1"/>
  <c r="R1526" i="1"/>
  <c r="S1525" i="1"/>
  <c r="T1525" i="1" s="1"/>
  <c r="R1525" i="1"/>
  <c r="R1524" i="1"/>
  <c r="R1523" i="1"/>
  <c r="R1522" i="1"/>
  <c r="S1521" i="1"/>
  <c r="T1521" i="1" s="1"/>
  <c r="R1520" i="1"/>
  <c r="S1520" i="1"/>
  <c r="T1520" i="1" s="1"/>
  <c r="R1519" i="1"/>
  <c r="S1519" i="1"/>
  <c r="T1519" i="1" s="1"/>
  <c r="R1518" i="1"/>
  <c r="R1517" i="1"/>
  <c r="R1516" i="1"/>
  <c r="R1515" i="1"/>
  <c r="R1514" i="1"/>
  <c r="R1513" i="1"/>
  <c r="R1512" i="1"/>
  <c r="R1511" i="1"/>
  <c r="R1510" i="1"/>
  <c r="R1509" i="1"/>
  <c r="R1508" i="1"/>
  <c r="R1507" i="1"/>
  <c r="R1506" i="1"/>
  <c r="R1505" i="1"/>
  <c r="R1504" i="1"/>
  <c r="R1503" i="1"/>
  <c r="R1502" i="1"/>
  <c r="R1501" i="1"/>
  <c r="R1500" i="1"/>
  <c r="R1499" i="1"/>
  <c r="R1498" i="1"/>
  <c r="R1497" i="1"/>
  <c r="S1496" i="1"/>
  <c r="T1496" i="1" s="1"/>
  <c r="R1495" i="1"/>
  <c r="R1494" i="1"/>
  <c r="R1493" i="1"/>
  <c r="R1492" i="1"/>
  <c r="R1491" i="1"/>
  <c r="R1490" i="1"/>
  <c r="R1489" i="1"/>
  <c r="R1488" i="1"/>
  <c r="R1487" i="1"/>
  <c r="R1486" i="1"/>
  <c r="R1485" i="1"/>
  <c r="R1484" i="1"/>
  <c r="R1483" i="1"/>
  <c r="R1480" i="1"/>
  <c r="R1482" i="1"/>
  <c r="R1481" i="1"/>
  <c r="R1479" i="1"/>
  <c r="R1478" i="1"/>
  <c r="R1477" i="1"/>
  <c r="R1476" i="1"/>
  <c r="R1475" i="1"/>
  <c r="R1474" i="1"/>
  <c r="R1473" i="1"/>
  <c r="R1472" i="1"/>
  <c r="R1471" i="1"/>
  <c r="R1470" i="1"/>
  <c r="R1469" i="1"/>
  <c r="R1468" i="1"/>
  <c r="R1467" i="1"/>
  <c r="R1466" i="1"/>
  <c r="R1465" i="1"/>
  <c r="R1464" i="1"/>
  <c r="R1463" i="1"/>
  <c r="R1462" i="1"/>
  <c r="R1461" i="1"/>
  <c r="R1460" i="1"/>
  <c r="R1459" i="1"/>
  <c r="R1458" i="1"/>
  <c r="R1457" i="1"/>
  <c r="R1456" i="1"/>
  <c r="R1455" i="1"/>
  <c r="R1454" i="1"/>
  <c r="R1453" i="1"/>
  <c r="R1452" i="1"/>
  <c r="R1451" i="1"/>
  <c r="R1450" i="1"/>
  <c r="R1449" i="1"/>
  <c r="R1448" i="1"/>
  <c r="R1447" i="1"/>
  <c r="R1446" i="1"/>
  <c r="R1445" i="1"/>
  <c r="R1444" i="1"/>
  <c r="R1443" i="1"/>
  <c r="R1442" i="1"/>
  <c r="R1441" i="1"/>
  <c r="R1440" i="1"/>
  <c r="R1439" i="1"/>
  <c r="R1438" i="1"/>
  <c r="R1437" i="1"/>
  <c r="R1436" i="1"/>
  <c r="R1435" i="1"/>
  <c r="R1434" i="1"/>
  <c r="R1433" i="1"/>
  <c r="R1432" i="1"/>
  <c r="R1431" i="1"/>
  <c r="R1430" i="1"/>
  <c r="Y1382" i="1"/>
  <c r="S1420" i="1"/>
  <c r="T1420" i="1" s="1"/>
  <c r="S1429" i="1"/>
  <c r="T1429" i="1" s="1"/>
  <c r="S1428" i="1"/>
  <c r="T1428" i="1" s="1"/>
  <c r="S1427" i="1"/>
  <c r="T1427" i="1" s="1"/>
  <c r="S1426" i="1"/>
  <c r="T1426" i="1" s="1"/>
  <c r="S1425" i="1"/>
  <c r="T1425" i="1" s="1"/>
  <c r="S1424" i="1"/>
  <c r="T1424" i="1" s="1"/>
  <c r="S1423" i="1"/>
  <c r="T1423" i="1" s="1"/>
  <c r="S1422" i="1"/>
  <c r="T1422" i="1" s="1"/>
  <c r="S1421" i="1"/>
  <c r="T1421" i="1" s="1"/>
  <c r="S1419" i="1"/>
  <c r="T1419" i="1" s="1"/>
  <c r="R1419" i="1"/>
  <c r="S1418" i="1"/>
  <c r="T1418" i="1" s="1"/>
  <c r="R1418" i="1"/>
  <c r="S1417" i="1"/>
  <c r="T1417" i="1" s="1"/>
  <c r="R1417" i="1"/>
  <c r="Q1416" i="1" l="1"/>
  <c r="H1416" i="1"/>
  <c r="Q1415" i="1"/>
  <c r="H1415" i="1"/>
  <c r="Q1414" i="1"/>
  <c r="H1414" i="1"/>
  <c r="Q1413" i="1"/>
  <c r="H1413" i="1"/>
  <c r="Q1412" i="1"/>
  <c r="H1412" i="1"/>
  <c r="Q1411" i="1"/>
  <c r="H1411" i="1"/>
  <c r="Q1410" i="1"/>
  <c r="H1410" i="1"/>
  <c r="Q1409" i="1"/>
  <c r="H1409" i="1"/>
  <c r="Q1408" i="1"/>
  <c r="H1408" i="1"/>
  <c r="Q1407" i="1"/>
  <c r="H1407" i="1"/>
  <c r="Q1406" i="1"/>
  <c r="H1406" i="1"/>
  <c r="Q1405" i="1"/>
  <c r="H1405" i="1"/>
  <c r="Q1404" i="1"/>
  <c r="H1404" i="1"/>
  <c r="S1404" i="1" s="1"/>
  <c r="T1404" i="1" s="1"/>
  <c r="Q1403" i="1"/>
  <c r="H1403" i="1"/>
  <c r="Q1402" i="1"/>
  <c r="H1402" i="1"/>
  <c r="S1402" i="1" s="1"/>
  <c r="T1402" i="1" s="1"/>
  <c r="Q1401" i="1"/>
  <c r="H1401" i="1"/>
  <c r="Q1400" i="1"/>
  <c r="H1400" i="1"/>
  <c r="S1400" i="1" s="1"/>
  <c r="T1400" i="1" s="1"/>
  <c r="Q1399" i="1"/>
  <c r="H1399" i="1"/>
  <c r="Q1398" i="1"/>
  <c r="H1398" i="1"/>
  <c r="S1398" i="1" s="1"/>
  <c r="T1398" i="1" s="1"/>
  <c r="Q1397" i="1"/>
  <c r="H1397" i="1"/>
  <c r="Q1396" i="1"/>
  <c r="H1396" i="1"/>
  <c r="S1396" i="1" s="1"/>
  <c r="T1396" i="1" s="1"/>
  <c r="Q1395" i="1"/>
  <c r="H1395" i="1"/>
  <c r="Q1394" i="1"/>
  <c r="H1394" i="1"/>
  <c r="S1394" i="1" s="1"/>
  <c r="T1394" i="1" s="1"/>
  <c r="Q1393" i="1"/>
  <c r="H1393" i="1"/>
  <c r="Q1392" i="1"/>
  <c r="H1392" i="1"/>
  <c r="S1392" i="1" s="1"/>
  <c r="T1392" i="1" s="1"/>
  <c r="Q1391" i="1"/>
  <c r="H1391" i="1"/>
  <c r="S1391" i="1" s="1"/>
  <c r="T1391" i="1" s="1"/>
  <c r="Q1390" i="1"/>
  <c r="H1390" i="1"/>
  <c r="S1390" i="1" s="1"/>
  <c r="T1390" i="1" s="1"/>
  <c r="Q1389" i="1"/>
  <c r="H1389" i="1"/>
  <c r="Q1388" i="1"/>
  <c r="H1388" i="1"/>
  <c r="S1388" i="1" s="1"/>
  <c r="T1388" i="1" s="1"/>
  <c r="Q1387" i="1"/>
  <c r="H1387" i="1"/>
  <c r="R1387" i="1" s="1"/>
  <c r="Q1386" i="1"/>
  <c r="H1386" i="1"/>
  <c r="S1386" i="1" s="1"/>
  <c r="T1386" i="1" s="1"/>
  <c r="Q1385" i="1"/>
  <c r="H1385" i="1"/>
  <c r="R1385" i="1" s="1"/>
  <c r="Q1384" i="1"/>
  <c r="H1384" i="1"/>
  <c r="Q1383" i="1"/>
  <c r="H1383" i="1"/>
  <c r="S1383" i="1" s="1"/>
  <c r="T1383" i="1" s="1"/>
  <c r="H2" i="1"/>
  <c r="R2" i="1" s="1"/>
  <c r="Q2" i="1"/>
  <c r="U2" i="1"/>
  <c r="V2" i="1"/>
  <c r="W2" i="1"/>
  <c r="H3" i="1"/>
  <c r="Q3" i="1"/>
  <c r="U3" i="1"/>
  <c r="V3" i="1"/>
  <c r="W3" i="1"/>
  <c r="H4" i="1"/>
  <c r="R4" i="1" s="1"/>
  <c r="Q4" i="1"/>
  <c r="U4" i="1"/>
  <c r="V4" i="1"/>
  <c r="W4" i="1"/>
  <c r="H5" i="1"/>
  <c r="Q5" i="1"/>
  <c r="U5" i="1"/>
  <c r="V5" i="1"/>
  <c r="W5" i="1"/>
  <c r="H6" i="1"/>
  <c r="Q6" i="1"/>
  <c r="U6" i="1"/>
  <c r="V6" i="1"/>
  <c r="W6" i="1"/>
  <c r="H7" i="1"/>
  <c r="R7" i="1" s="1"/>
  <c r="Q7" i="1"/>
  <c r="U7" i="1"/>
  <c r="V7" i="1"/>
  <c r="W7" i="1"/>
  <c r="H8" i="1"/>
  <c r="R8" i="1" s="1"/>
  <c r="Q8" i="1"/>
  <c r="U8" i="1"/>
  <c r="V8" i="1"/>
  <c r="W8" i="1"/>
  <c r="H9" i="1"/>
  <c r="S9" i="1" s="1"/>
  <c r="T9" i="1" s="1"/>
  <c r="Q9" i="1"/>
  <c r="U9" i="1"/>
  <c r="V9" i="1"/>
  <c r="W9" i="1"/>
  <c r="H10" i="1"/>
  <c r="R10" i="1" s="1"/>
  <c r="Q10" i="1"/>
  <c r="U10" i="1"/>
  <c r="V10" i="1"/>
  <c r="W10" i="1"/>
  <c r="H11" i="1"/>
  <c r="R11" i="1" s="1"/>
  <c r="Q11" i="1"/>
  <c r="U11" i="1"/>
  <c r="V11" i="1"/>
  <c r="W11" i="1"/>
  <c r="H12" i="1"/>
  <c r="R12" i="1" s="1"/>
  <c r="Q12" i="1"/>
  <c r="U12" i="1"/>
  <c r="V12" i="1"/>
  <c r="W12" i="1"/>
  <c r="H13" i="1"/>
  <c r="R13" i="1" s="1"/>
  <c r="Q13" i="1"/>
  <c r="U13" i="1"/>
  <c r="V13" i="1"/>
  <c r="W13" i="1"/>
  <c r="H14" i="1"/>
  <c r="Q14" i="1"/>
  <c r="U14" i="1"/>
  <c r="V14" i="1"/>
  <c r="W14" i="1"/>
  <c r="H15" i="1"/>
  <c r="R15" i="1" s="1"/>
  <c r="Q15" i="1"/>
  <c r="U15" i="1"/>
  <c r="V15" i="1"/>
  <c r="W15" i="1"/>
  <c r="H16" i="1"/>
  <c r="R16" i="1" s="1"/>
  <c r="Q16" i="1"/>
  <c r="U16" i="1"/>
  <c r="V16" i="1"/>
  <c r="W16" i="1"/>
  <c r="AI16" i="1"/>
  <c r="H17" i="1"/>
  <c r="S17" i="1" s="1"/>
  <c r="T17" i="1" s="1"/>
  <c r="Q17" i="1"/>
  <c r="U17" i="1"/>
  <c r="V17" i="1"/>
  <c r="W17" i="1"/>
  <c r="AI17" i="1"/>
  <c r="H18" i="1"/>
  <c r="S18" i="1" s="1"/>
  <c r="T18" i="1" s="1"/>
  <c r="Q18" i="1"/>
  <c r="U18" i="1"/>
  <c r="V18" i="1"/>
  <c r="W18" i="1"/>
  <c r="H19" i="1"/>
  <c r="S19" i="1" s="1"/>
  <c r="T19" i="1" s="1"/>
  <c r="Q19" i="1"/>
  <c r="U19" i="1"/>
  <c r="V19" i="1"/>
  <c r="W19" i="1"/>
  <c r="H20" i="1"/>
  <c r="Q20" i="1"/>
  <c r="U20" i="1"/>
  <c r="V20" i="1"/>
  <c r="W20" i="1"/>
  <c r="H21" i="1"/>
  <c r="R21" i="1" s="1"/>
  <c r="Q21" i="1"/>
  <c r="U21" i="1"/>
  <c r="V21" i="1"/>
  <c r="W21" i="1"/>
  <c r="H22" i="1"/>
  <c r="S22" i="1" s="1"/>
  <c r="T22" i="1" s="1"/>
  <c r="Q22" i="1"/>
  <c r="U22" i="1"/>
  <c r="V22" i="1"/>
  <c r="W22" i="1"/>
  <c r="H23" i="1"/>
  <c r="Q23" i="1"/>
  <c r="U23" i="1"/>
  <c r="V23" i="1"/>
  <c r="W23" i="1"/>
  <c r="H24" i="1"/>
  <c r="S24" i="1" s="1"/>
  <c r="T24" i="1" s="1"/>
  <c r="Q24" i="1"/>
  <c r="U24" i="1"/>
  <c r="V24" i="1"/>
  <c r="W24" i="1"/>
  <c r="H25" i="1"/>
  <c r="R25" i="1" s="1"/>
  <c r="Q25" i="1"/>
  <c r="U25" i="1"/>
  <c r="V25" i="1"/>
  <c r="W25" i="1"/>
  <c r="H26" i="1"/>
  <c r="R26" i="1" s="1"/>
  <c r="Q26" i="1"/>
  <c r="U26" i="1"/>
  <c r="V26" i="1"/>
  <c r="W26" i="1"/>
  <c r="H27" i="1"/>
  <c r="S27" i="1" s="1"/>
  <c r="T27" i="1" s="1"/>
  <c r="Q27" i="1"/>
  <c r="U27" i="1"/>
  <c r="V27" i="1"/>
  <c r="W27" i="1"/>
  <c r="AI27" i="1"/>
  <c r="H28" i="1"/>
  <c r="R28" i="1" s="1"/>
  <c r="Q28" i="1"/>
  <c r="U28" i="1"/>
  <c r="V28" i="1"/>
  <c r="W28" i="1"/>
  <c r="H29" i="1"/>
  <c r="S29" i="1" s="1"/>
  <c r="T29" i="1" s="1"/>
  <c r="Q29" i="1"/>
  <c r="W29" i="1"/>
  <c r="X29" i="1"/>
  <c r="Y29" i="1"/>
  <c r="H30" i="1"/>
  <c r="S30" i="1" s="1"/>
  <c r="T30" i="1" s="1"/>
  <c r="Q30" i="1"/>
  <c r="U30" i="1"/>
  <c r="V30" i="1"/>
  <c r="W30" i="1"/>
  <c r="H31" i="1"/>
  <c r="R31" i="1" s="1"/>
  <c r="Q31" i="1"/>
  <c r="U31" i="1"/>
  <c r="V31" i="1"/>
  <c r="W31" i="1"/>
  <c r="H32" i="1"/>
  <c r="S32" i="1" s="1"/>
  <c r="T32" i="1" s="1"/>
  <c r="Q32" i="1"/>
  <c r="U32" i="1"/>
  <c r="V32" i="1"/>
  <c r="W32" i="1"/>
  <c r="H33" i="1"/>
  <c r="R33" i="1" s="1"/>
  <c r="Q33" i="1"/>
  <c r="U33" i="1"/>
  <c r="V33" i="1"/>
  <c r="W33" i="1"/>
  <c r="H34" i="1"/>
  <c r="R34" i="1" s="1"/>
  <c r="Q34" i="1"/>
  <c r="U34" i="1"/>
  <c r="V34" i="1"/>
  <c r="W34" i="1"/>
  <c r="H35" i="1"/>
  <c r="S35" i="1" s="1"/>
  <c r="T35" i="1" s="1"/>
  <c r="Q35" i="1"/>
  <c r="U35" i="1"/>
  <c r="V35" i="1"/>
  <c r="W35" i="1"/>
  <c r="H36" i="1"/>
  <c r="R36" i="1" s="1"/>
  <c r="Q36" i="1"/>
  <c r="X36" i="1"/>
  <c r="Y36" i="1"/>
  <c r="H37" i="1"/>
  <c r="R37" i="1" s="1"/>
  <c r="Q37" i="1"/>
  <c r="U37" i="1"/>
  <c r="V37" i="1"/>
  <c r="H38" i="1"/>
  <c r="R38" i="1" s="1"/>
  <c r="Q38" i="1"/>
  <c r="U38" i="1"/>
  <c r="V38" i="1"/>
  <c r="H39" i="1"/>
  <c r="R39" i="1" s="1"/>
  <c r="Q39" i="1"/>
  <c r="U39" i="1"/>
  <c r="V39" i="1"/>
  <c r="H40" i="1"/>
  <c r="S40" i="1" s="1"/>
  <c r="T40" i="1" s="1"/>
  <c r="Q40" i="1"/>
  <c r="U40" i="1"/>
  <c r="V40" i="1"/>
  <c r="H41" i="1"/>
  <c r="R41" i="1" s="1"/>
  <c r="Q41" i="1"/>
  <c r="U41" i="1"/>
  <c r="V41" i="1"/>
  <c r="H42" i="1"/>
  <c r="Q42" i="1"/>
  <c r="U42" i="1"/>
  <c r="V42" i="1"/>
  <c r="H43" i="1"/>
  <c r="S43" i="1" s="1"/>
  <c r="T43" i="1" s="1"/>
  <c r="Q43" i="1"/>
  <c r="U43" i="1"/>
  <c r="V43" i="1"/>
  <c r="H44" i="1"/>
  <c r="R44" i="1" s="1"/>
  <c r="Q44" i="1"/>
  <c r="U44" i="1"/>
  <c r="V44" i="1"/>
  <c r="H45" i="1"/>
  <c r="S45" i="1" s="1"/>
  <c r="T45" i="1" s="1"/>
  <c r="Q45" i="1"/>
  <c r="U45" i="1"/>
  <c r="V45" i="1"/>
  <c r="H46" i="1"/>
  <c r="R46" i="1" s="1"/>
  <c r="Q46" i="1"/>
  <c r="U46" i="1"/>
  <c r="V46" i="1"/>
  <c r="H47" i="1"/>
  <c r="R47" i="1" s="1"/>
  <c r="Q47" i="1"/>
  <c r="U47" i="1"/>
  <c r="V47" i="1"/>
  <c r="H48" i="1"/>
  <c r="S48" i="1" s="1"/>
  <c r="T48" i="1" s="1"/>
  <c r="Q48" i="1"/>
  <c r="U48" i="1"/>
  <c r="V48" i="1"/>
  <c r="H49" i="1"/>
  <c r="R49" i="1" s="1"/>
  <c r="Q49" i="1"/>
  <c r="U49" i="1"/>
  <c r="V49" i="1"/>
  <c r="H50" i="1"/>
  <c r="R50" i="1" s="1"/>
  <c r="Q50" i="1"/>
  <c r="U50" i="1"/>
  <c r="V50" i="1"/>
  <c r="H51" i="1"/>
  <c r="R51" i="1" s="1"/>
  <c r="Q51" i="1"/>
  <c r="U51" i="1"/>
  <c r="V51" i="1"/>
  <c r="H52" i="1"/>
  <c r="S52" i="1" s="1"/>
  <c r="T52" i="1" s="1"/>
  <c r="Q52" i="1"/>
  <c r="U52" i="1"/>
  <c r="V52" i="1"/>
  <c r="H53" i="1"/>
  <c r="R53" i="1" s="1"/>
  <c r="Q53" i="1"/>
  <c r="U53" i="1"/>
  <c r="V53" i="1"/>
  <c r="H54" i="1"/>
  <c r="R54" i="1" s="1"/>
  <c r="Q54" i="1"/>
  <c r="U54" i="1"/>
  <c r="V54" i="1"/>
  <c r="H55" i="1"/>
  <c r="R55" i="1" s="1"/>
  <c r="Q55" i="1"/>
  <c r="U55" i="1"/>
  <c r="V55" i="1"/>
  <c r="H56" i="1"/>
  <c r="R56" i="1" s="1"/>
  <c r="Q56" i="1"/>
  <c r="U56" i="1"/>
  <c r="V56" i="1"/>
  <c r="H57" i="1"/>
  <c r="R57" i="1" s="1"/>
  <c r="Q57" i="1"/>
  <c r="U57" i="1"/>
  <c r="V57" i="1"/>
  <c r="H58" i="1"/>
  <c r="Q58" i="1"/>
  <c r="U58" i="1"/>
  <c r="V58" i="1"/>
  <c r="H59" i="1"/>
  <c r="S59" i="1" s="1"/>
  <c r="T59" i="1" s="1"/>
  <c r="Q59" i="1"/>
  <c r="U59" i="1"/>
  <c r="V59" i="1"/>
  <c r="H60" i="1"/>
  <c r="S60" i="1" s="1"/>
  <c r="T60" i="1" s="1"/>
  <c r="Q60" i="1"/>
  <c r="U60" i="1"/>
  <c r="V60" i="1"/>
  <c r="H61" i="1"/>
  <c r="R61" i="1" s="1"/>
  <c r="Q61" i="1"/>
  <c r="U61" i="1"/>
  <c r="V61" i="1"/>
  <c r="H62" i="1"/>
  <c r="R62" i="1" s="1"/>
  <c r="Q62" i="1"/>
  <c r="U62" i="1"/>
  <c r="V62" i="1"/>
  <c r="H63" i="1"/>
  <c r="S63" i="1" s="1"/>
  <c r="T63" i="1" s="1"/>
  <c r="Q63" i="1"/>
  <c r="U63" i="1"/>
  <c r="V63" i="1"/>
  <c r="H64" i="1"/>
  <c r="R64" i="1" s="1"/>
  <c r="Q64" i="1"/>
  <c r="U64" i="1"/>
  <c r="V64" i="1"/>
  <c r="H65" i="1"/>
  <c r="Q65" i="1"/>
  <c r="U65" i="1"/>
  <c r="V65" i="1"/>
  <c r="H66" i="1"/>
  <c r="R66" i="1" s="1"/>
  <c r="Q66" i="1"/>
  <c r="U66" i="1"/>
  <c r="V66" i="1"/>
  <c r="H67" i="1"/>
  <c r="Q67" i="1"/>
  <c r="U67" i="1"/>
  <c r="V67" i="1"/>
  <c r="AI67" i="1"/>
  <c r="H68" i="1"/>
  <c r="R68" i="1" s="1"/>
  <c r="Q68" i="1"/>
  <c r="U68" i="1"/>
  <c r="V68" i="1"/>
  <c r="H69" i="1"/>
  <c r="S69" i="1" s="1"/>
  <c r="T69" i="1" s="1"/>
  <c r="Q69" i="1"/>
  <c r="U69" i="1"/>
  <c r="V69" i="1"/>
  <c r="H70" i="1"/>
  <c r="R70" i="1" s="1"/>
  <c r="Q70" i="1"/>
  <c r="U70" i="1"/>
  <c r="V70" i="1"/>
  <c r="H71" i="1"/>
  <c r="R71" i="1" s="1"/>
  <c r="Q71" i="1"/>
  <c r="U71" i="1"/>
  <c r="V71" i="1"/>
  <c r="H72" i="1"/>
  <c r="R72" i="1" s="1"/>
  <c r="Q72" i="1"/>
  <c r="U72" i="1"/>
  <c r="V72" i="1"/>
  <c r="H73" i="1"/>
  <c r="Q73" i="1"/>
  <c r="U73" i="1"/>
  <c r="V73" i="1"/>
  <c r="H74" i="1"/>
  <c r="S74" i="1" s="1"/>
  <c r="T74" i="1" s="1"/>
  <c r="Q74" i="1"/>
  <c r="U74" i="1"/>
  <c r="V74" i="1"/>
  <c r="H75" i="1"/>
  <c r="R75" i="1" s="1"/>
  <c r="Q75" i="1"/>
  <c r="U75" i="1"/>
  <c r="V75" i="1"/>
  <c r="H76" i="1"/>
  <c r="Q76" i="1"/>
  <c r="U76" i="1"/>
  <c r="V76" i="1"/>
  <c r="H77" i="1"/>
  <c r="S77" i="1" s="1"/>
  <c r="T77" i="1" s="1"/>
  <c r="Q77" i="1"/>
  <c r="U77" i="1"/>
  <c r="V77" i="1"/>
  <c r="H78" i="1"/>
  <c r="R78" i="1" s="1"/>
  <c r="Q78" i="1"/>
  <c r="U78" i="1"/>
  <c r="V78" i="1"/>
  <c r="H79" i="1"/>
  <c r="Q79" i="1"/>
  <c r="U79" i="1"/>
  <c r="V79" i="1"/>
  <c r="H80" i="1"/>
  <c r="R80" i="1" s="1"/>
  <c r="Q80" i="1"/>
  <c r="U80" i="1"/>
  <c r="V80" i="1"/>
  <c r="H81" i="1"/>
  <c r="S81" i="1" s="1"/>
  <c r="T81" i="1" s="1"/>
  <c r="Q81" i="1"/>
  <c r="U81" i="1"/>
  <c r="V81" i="1"/>
  <c r="H82" i="1"/>
  <c r="Q82" i="1"/>
  <c r="U82" i="1"/>
  <c r="V82" i="1"/>
  <c r="H83" i="1"/>
  <c r="S83" i="1" s="1"/>
  <c r="T83" i="1" s="1"/>
  <c r="Q83" i="1"/>
  <c r="U83" i="1"/>
  <c r="V83" i="1"/>
  <c r="H84" i="1"/>
  <c r="Q84" i="1"/>
  <c r="U84" i="1"/>
  <c r="V84" i="1"/>
  <c r="H85" i="1"/>
  <c r="S85" i="1" s="1"/>
  <c r="T85" i="1" s="1"/>
  <c r="Q85" i="1"/>
  <c r="U85" i="1"/>
  <c r="V85" i="1"/>
  <c r="H86" i="1"/>
  <c r="S86" i="1" s="1"/>
  <c r="T86" i="1" s="1"/>
  <c r="Q86" i="1"/>
  <c r="U86" i="1"/>
  <c r="V86" i="1"/>
  <c r="H87" i="1"/>
  <c r="Q87" i="1"/>
  <c r="U87" i="1"/>
  <c r="V87" i="1"/>
  <c r="H88" i="1"/>
  <c r="R88" i="1" s="1"/>
  <c r="Q88" i="1"/>
  <c r="U88" i="1"/>
  <c r="V88" i="1"/>
  <c r="H89" i="1"/>
  <c r="S89" i="1" s="1"/>
  <c r="T89" i="1" s="1"/>
  <c r="Q89" i="1"/>
  <c r="U89" i="1"/>
  <c r="V89" i="1"/>
  <c r="H90" i="1"/>
  <c r="Q90" i="1"/>
  <c r="U90" i="1"/>
  <c r="V90" i="1"/>
  <c r="H91" i="1"/>
  <c r="S91" i="1" s="1"/>
  <c r="T91" i="1" s="1"/>
  <c r="Q91" i="1"/>
  <c r="U91" i="1"/>
  <c r="V91" i="1"/>
  <c r="H92" i="1"/>
  <c r="Q92" i="1"/>
  <c r="U92" i="1"/>
  <c r="V92" i="1"/>
  <c r="H93" i="1"/>
  <c r="Q93" i="1"/>
  <c r="U93" i="1"/>
  <c r="V93" i="1"/>
  <c r="H94" i="1"/>
  <c r="R94" i="1" s="1"/>
  <c r="Q94" i="1"/>
  <c r="U94" i="1"/>
  <c r="V94" i="1"/>
  <c r="H95" i="1"/>
  <c r="R95" i="1" s="1"/>
  <c r="Q95" i="1"/>
  <c r="U95" i="1"/>
  <c r="V95" i="1"/>
  <c r="H96" i="1"/>
  <c r="Q96" i="1"/>
  <c r="U96" i="1"/>
  <c r="V96" i="1"/>
  <c r="H97" i="1"/>
  <c r="S97" i="1" s="1"/>
  <c r="T97" i="1" s="1"/>
  <c r="Q97" i="1"/>
  <c r="U97" i="1"/>
  <c r="V97" i="1"/>
  <c r="H98" i="1"/>
  <c r="R98" i="1" s="1"/>
  <c r="Q98" i="1"/>
  <c r="U98" i="1"/>
  <c r="V98" i="1"/>
  <c r="H99" i="1"/>
  <c r="Q99" i="1"/>
  <c r="U99" i="1"/>
  <c r="V99" i="1"/>
  <c r="H100" i="1"/>
  <c r="Q100" i="1"/>
  <c r="U100" i="1"/>
  <c r="V100" i="1"/>
  <c r="H101" i="1"/>
  <c r="Q101" i="1"/>
  <c r="U101" i="1"/>
  <c r="V101" i="1"/>
  <c r="H102" i="1"/>
  <c r="S102" i="1" s="1"/>
  <c r="T102" i="1" s="1"/>
  <c r="Q102" i="1"/>
  <c r="U102" i="1"/>
  <c r="V102" i="1"/>
  <c r="H103" i="1"/>
  <c r="R103" i="1" s="1"/>
  <c r="Q103" i="1"/>
  <c r="U103" i="1"/>
  <c r="V103" i="1"/>
  <c r="H104" i="1"/>
  <c r="R104" i="1" s="1"/>
  <c r="Q104" i="1"/>
  <c r="U104" i="1"/>
  <c r="V104" i="1"/>
  <c r="H105" i="1"/>
  <c r="S105" i="1" s="1"/>
  <c r="T105" i="1" s="1"/>
  <c r="Q105" i="1"/>
  <c r="R105" i="1"/>
  <c r="U105" i="1"/>
  <c r="V105" i="1"/>
  <c r="H106" i="1"/>
  <c r="R106" i="1" s="1"/>
  <c r="Q106" i="1"/>
  <c r="U106" i="1"/>
  <c r="V106" i="1"/>
  <c r="H107" i="1"/>
  <c r="R107" i="1" s="1"/>
  <c r="Q107" i="1"/>
  <c r="U107" i="1"/>
  <c r="V107" i="1"/>
  <c r="H108" i="1"/>
  <c r="R108" i="1" s="1"/>
  <c r="Q108" i="1"/>
  <c r="U108" i="1"/>
  <c r="V108" i="1"/>
  <c r="H109" i="1"/>
  <c r="S109" i="1" s="1"/>
  <c r="T109" i="1" s="1"/>
  <c r="Q109" i="1"/>
  <c r="U109" i="1"/>
  <c r="V109" i="1"/>
  <c r="H110" i="1"/>
  <c r="R110" i="1" s="1"/>
  <c r="Q110" i="1"/>
  <c r="U110" i="1"/>
  <c r="V110" i="1"/>
  <c r="H111" i="1"/>
  <c r="Q111" i="1"/>
  <c r="U111" i="1"/>
  <c r="V111" i="1"/>
  <c r="H112" i="1"/>
  <c r="S112" i="1" s="1"/>
  <c r="T112" i="1" s="1"/>
  <c r="Q112" i="1"/>
  <c r="U112" i="1"/>
  <c r="V112" i="1"/>
  <c r="H113" i="1"/>
  <c r="Q113" i="1"/>
  <c r="U113" i="1"/>
  <c r="V113" i="1"/>
  <c r="H114" i="1"/>
  <c r="S114" i="1" s="1"/>
  <c r="T114" i="1" s="1"/>
  <c r="Q114" i="1"/>
  <c r="U114" i="1"/>
  <c r="V114" i="1"/>
  <c r="H115" i="1"/>
  <c r="R115" i="1" s="1"/>
  <c r="Q115" i="1"/>
  <c r="U115" i="1"/>
  <c r="V115" i="1"/>
  <c r="H116" i="1"/>
  <c r="Q116" i="1"/>
  <c r="U116" i="1"/>
  <c r="Y116" i="1" s="1"/>
  <c r="V116" i="1"/>
  <c r="H117" i="1"/>
  <c r="Q117" i="1"/>
  <c r="U117" i="1"/>
  <c r="V117" i="1"/>
  <c r="H118" i="1"/>
  <c r="R118" i="1" s="1"/>
  <c r="Q118" i="1"/>
  <c r="U118" i="1"/>
  <c r="V118" i="1"/>
  <c r="H119" i="1"/>
  <c r="Q119" i="1"/>
  <c r="U119" i="1"/>
  <c r="X119" i="1" s="1"/>
  <c r="V119" i="1"/>
  <c r="H120" i="1"/>
  <c r="Q120" i="1"/>
  <c r="U120" i="1"/>
  <c r="X120" i="1" s="1"/>
  <c r="V120" i="1"/>
  <c r="H121" i="1"/>
  <c r="S121" i="1" s="1"/>
  <c r="T121" i="1" s="1"/>
  <c r="Q121" i="1"/>
  <c r="U121" i="1"/>
  <c r="X121" i="1" s="1"/>
  <c r="V121" i="1"/>
  <c r="H122" i="1"/>
  <c r="R122" i="1" s="1"/>
  <c r="Q122" i="1"/>
  <c r="U122" i="1"/>
  <c r="V122" i="1"/>
  <c r="H123" i="1"/>
  <c r="Q123" i="1"/>
  <c r="U123" i="1"/>
  <c r="X123" i="1" s="1"/>
  <c r="V123" i="1"/>
  <c r="H124" i="1"/>
  <c r="Q124" i="1"/>
  <c r="U124" i="1"/>
  <c r="V124" i="1"/>
  <c r="H125" i="1"/>
  <c r="S125" i="1" s="1"/>
  <c r="T125" i="1" s="1"/>
  <c r="Q125" i="1"/>
  <c r="U125" i="1"/>
  <c r="V125" i="1"/>
  <c r="H126" i="1"/>
  <c r="R126" i="1" s="1"/>
  <c r="Q126" i="1"/>
  <c r="U126" i="1"/>
  <c r="Y126" i="1" s="1"/>
  <c r="V126" i="1"/>
  <c r="H127" i="1"/>
  <c r="R127" i="1" s="1"/>
  <c r="Q127" i="1"/>
  <c r="U127" i="1"/>
  <c r="X127" i="1" s="1"/>
  <c r="V127" i="1"/>
  <c r="H128" i="1"/>
  <c r="R128" i="1" s="1"/>
  <c r="Q128" i="1"/>
  <c r="U128" i="1"/>
  <c r="X128" i="1" s="1"/>
  <c r="V128" i="1"/>
  <c r="Q129" i="1"/>
  <c r="R129" i="1"/>
  <c r="S129" i="1"/>
  <c r="T129" i="1" s="1"/>
  <c r="U129" i="1"/>
  <c r="Y129" i="1" s="1"/>
  <c r="V129" i="1"/>
  <c r="H130" i="1"/>
  <c r="Q130" i="1"/>
  <c r="U130" i="1"/>
  <c r="X130" i="1" s="1"/>
  <c r="V130" i="1"/>
  <c r="H131" i="1"/>
  <c r="Q131" i="1"/>
  <c r="U131" i="1"/>
  <c r="X131" i="1" s="1"/>
  <c r="V131" i="1"/>
  <c r="H132" i="1"/>
  <c r="Q132" i="1"/>
  <c r="U132" i="1"/>
  <c r="X132" i="1" s="1"/>
  <c r="H133" i="1"/>
  <c r="R133" i="1" s="1"/>
  <c r="Q133" i="1"/>
  <c r="U133" i="1"/>
  <c r="Y133" i="1" s="1"/>
  <c r="H134" i="1"/>
  <c r="R134" i="1" s="1"/>
  <c r="Q134" i="1"/>
  <c r="U134" i="1"/>
  <c r="V134" i="1"/>
  <c r="H135" i="1"/>
  <c r="R135" i="1" s="1"/>
  <c r="Q135" i="1"/>
  <c r="U135" i="1"/>
  <c r="V135" i="1"/>
  <c r="H136" i="1"/>
  <c r="S136" i="1" s="1"/>
  <c r="T136" i="1" s="1"/>
  <c r="Q136" i="1"/>
  <c r="U136" i="1"/>
  <c r="V136" i="1"/>
  <c r="AI136" i="1"/>
  <c r="H137" i="1"/>
  <c r="Q137" i="1"/>
  <c r="U137" i="1"/>
  <c r="X137" i="1" s="1"/>
  <c r="V137" i="1"/>
  <c r="H138" i="1"/>
  <c r="S138" i="1" s="1"/>
  <c r="T138" i="1" s="1"/>
  <c r="Q138" i="1"/>
  <c r="U138" i="1"/>
  <c r="V138" i="1"/>
  <c r="H139" i="1"/>
  <c r="S139" i="1" s="1"/>
  <c r="T139" i="1" s="1"/>
  <c r="Q139" i="1"/>
  <c r="U139" i="1"/>
  <c r="V139" i="1"/>
  <c r="H140" i="1"/>
  <c r="R140" i="1" s="1"/>
  <c r="Q140" i="1"/>
  <c r="U140" i="1"/>
  <c r="V140" i="1"/>
  <c r="H141" i="1"/>
  <c r="Q141" i="1"/>
  <c r="U141" i="1"/>
  <c r="V141" i="1"/>
  <c r="H142" i="1"/>
  <c r="Q142" i="1"/>
  <c r="U142" i="1"/>
  <c r="V142" i="1"/>
  <c r="H143" i="1"/>
  <c r="S143" i="1" s="1"/>
  <c r="T143" i="1" s="1"/>
  <c r="Q143" i="1"/>
  <c r="U143" i="1"/>
  <c r="V143" i="1"/>
  <c r="H144" i="1"/>
  <c r="R144" i="1" s="1"/>
  <c r="Q144" i="1"/>
  <c r="U144" i="1"/>
  <c r="V144" i="1"/>
  <c r="H145" i="1"/>
  <c r="R145" i="1" s="1"/>
  <c r="Q145" i="1"/>
  <c r="U145" i="1"/>
  <c r="V145" i="1"/>
  <c r="H146" i="1"/>
  <c r="R146" i="1" s="1"/>
  <c r="Q146" i="1"/>
  <c r="U146" i="1"/>
  <c r="V146" i="1"/>
  <c r="H147" i="1"/>
  <c r="S147" i="1" s="1"/>
  <c r="T147" i="1" s="1"/>
  <c r="Q147" i="1"/>
  <c r="U147" i="1"/>
  <c r="V147" i="1"/>
  <c r="H148" i="1"/>
  <c r="R148" i="1" s="1"/>
  <c r="Q148" i="1"/>
  <c r="U148" i="1"/>
  <c r="V148" i="1"/>
  <c r="H149" i="1"/>
  <c r="S149" i="1" s="1"/>
  <c r="T149" i="1" s="1"/>
  <c r="Q149" i="1"/>
  <c r="U149" i="1"/>
  <c r="V149" i="1"/>
  <c r="H150" i="1"/>
  <c r="S150" i="1" s="1"/>
  <c r="T150" i="1" s="1"/>
  <c r="Q150" i="1"/>
  <c r="U150" i="1"/>
  <c r="V150" i="1"/>
  <c r="H151" i="1"/>
  <c r="Q151" i="1"/>
  <c r="U151" i="1"/>
  <c r="V151" i="1"/>
  <c r="H152" i="1"/>
  <c r="S152" i="1" s="1"/>
  <c r="T152" i="1" s="1"/>
  <c r="Q152" i="1"/>
  <c r="U152" i="1"/>
  <c r="V152" i="1"/>
  <c r="H153" i="1"/>
  <c r="S153" i="1" s="1"/>
  <c r="T153" i="1" s="1"/>
  <c r="Q153" i="1"/>
  <c r="U153" i="1"/>
  <c r="V153" i="1"/>
  <c r="H154" i="1"/>
  <c r="Q154" i="1"/>
  <c r="V154" i="1"/>
  <c r="X154" i="1"/>
  <c r="Y154" i="1"/>
  <c r="H155" i="1"/>
  <c r="Q155" i="1"/>
  <c r="V155" i="1"/>
  <c r="X155" i="1"/>
  <c r="Y155" i="1"/>
  <c r="H156" i="1"/>
  <c r="R156" i="1" s="1"/>
  <c r="Q156" i="1"/>
  <c r="V156" i="1"/>
  <c r="X156" i="1"/>
  <c r="Y156" i="1"/>
  <c r="H157" i="1"/>
  <c r="Q157" i="1"/>
  <c r="V157" i="1"/>
  <c r="X157" i="1"/>
  <c r="Y157" i="1"/>
  <c r="H158" i="1"/>
  <c r="S158" i="1" s="1"/>
  <c r="T158" i="1" s="1"/>
  <c r="Q158" i="1"/>
  <c r="V158" i="1"/>
  <c r="X158" i="1"/>
  <c r="Y158" i="1"/>
  <c r="H159" i="1"/>
  <c r="Q159" i="1"/>
  <c r="V159" i="1"/>
  <c r="X159" i="1"/>
  <c r="Y159" i="1"/>
  <c r="H160" i="1"/>
  <c r="R160" i="1" s="1"/>
  <c r="Q160" i="1"/>
  <c r="V160" i="1"/>
  <c r="X160" i="1"/>
  <c r="Y160" i="1"/>
  <c r="H161" i="1"/>
  <c r="R161" i="1" s="1"/>
  <c r="Q161" i="1"/>
  <c r="V161" i="1"/>
  <c r="W161" i="1"/>
  <c r="X161" i="1"/>
  <c r="Y161" i="1"/>
  <c r="H162" i="1"/>
  <c r="R162" i="1" s="1"/>
  <c r="Q162" i="1"/>
  <c r="V162" i="1"/>
  <c r="W162" i="1"/>
  <c r="X162" i="1"/>
  <c r="Y162" i="1"/>
  <c r="H163" i="1"/>
  <c r="Q163" i="1"/>
  <c r="V163" i="1"/>
  <c r="X163" i="1"/>
  <c r="Y163" i="1"/>
  <c r="H164" i="1"/>
  <c r="R164" i="1" s="1"/>
  <c r="Q164" i="1"/>
  <c r="V164" i="1"/>
  <c r="X164" i="1"/>
  <c r="Y164" i="1"/>
  <c r="H165" i="1"/>
  <c r="Q165" i="1"/>
  <c r="V165" i="1"/>
  <c r="X165" i="1"/>
  <c r="Y165" i="1"/>
  <c r="H166" i="1"/>
  <c r="Q166" i="1"/>
  <c r="V166" i="1"/>
  <c r="W166" i="1"/>
  <c r="X166" i="1"/>
  <c r="Y166" i="1"/>
  <c r="H167" i="1"/>
  <c r="Q167" i="1"/>
  <c r="V167" i="1"/>
  <c r="W167" i="1"/>
  <c r="X167" i="1"/>
  <c r="Y167" i="1"/>
  <c r="H168" i="1"/>
  <c r="Q168" i="1"/>
  <c r="V168" i="1"/>
  <c r="X168" i="1"/>
  <c r="Y168" i="1"/>
  <c r="H169" i="1"/>
  <c r="Q169" i="1"/>
  <c r="X169" i="1"/>
  <c r="Y169" i="1"/>
  <c r="H170" i="1"/>
  <c r="Q170" i="1"/>
  <c r="X170" i="1"/>
  <c r="Y170" i="1"/>
  <c r="H171" i="1"/>
  <c r="Q171" i="1"/>
  <c r="X171" i="1"/>
  <c r="Y171" i="1"/>
  <c r="H172" i="1"/>
  <c r="Q172" i="1"/>
  <c r="U172" i="1"/>
  <c r="V172" i="1"/>
  <c r="H173" i="1"/>
  <c r="Q173" i="1"/>
  <c r="U173" i="1"/>
  <c r="V173" i="1"/>
  <c r="H174" i="1"/>
  <c r="Q174" i="1"/>
  <c r="V174" i="1"/>
  <c r="X174" i="1"/>
  <c r="Y174" i="1"/>
  <c r="H175" i="1"/>
  <c r="Q175" i="1"/>
  <c r="V175" i="1"/>
  <c r="X175" i="1"/>
  <c r="Y175" i="1"/>
  <c r="H176" i="1"/>
  <c r="R176" i="1" s="1"/>
  <c r="Q176" i="1"/>
  <c r="V176" i="1"/>
  <c r="X176" i="1"/>
  <c r="Y176" i="1"/>
  <c r="H177" i="1"/>
  <c r="Q177" i="1"/>
  <c r="V177" i="1"/>
  <c r="X177" i="1"/>
  <c r="Y177" i="1"/>
  <c r="H178" i="1"/>
  <c r="Q178" i="1"/>
  <c r="W178" i="1"/>
  <c r="X178" i="1"/>
  <c r="Y178" i="1"/>
  <c r="H179" i="1"/>
  <c r="S179" i="1" s="1"/>
  <c r="T179" i="1" s="1"/>
  <c r="Q179" i="1"/>
  <c r="W179" i="1"/>
  <c r="X179" i="1"/>
  <c r="Y179" i="1"/>
  <c r="H180" i="1"/>
  <c r="Q180" i="1"/>
  <c r="W180" i="1"/>
  <c r="X180" i="1"/>
  <c r="Y180" i="1"/>
  <c r="H181" i="1"/>
  <c r="Q181" i="1"/>
  <c r="W181" i="1"/>
  <c r="X181" i="1"/>
  <c r="Y181" i="1"/>
  <c r="H182" i="1"/>
  <c r="Q182" i="1"/>
  <c r="W182" i="1"/>
  <c r="X182" i="1"/>
  <c r="Y182" i="1"/>
  <c r="H183" i="1"/>
  <c r="R183" i="1" s="1"/>
  <c r="Q183" i="1"/>
  <c r="W183" i="1"/>
  <c r="X183" i="1"/>
  <c r="Y183" i="1"/>
  <c r="H184" i="1"/>
  <c r="R184" i="1" s="1"/>
  <c r="Q184" i="1"/>
  <c r="V184" i="1"/>
  <c r="W184" i="1"/>
  <c r="X184" i="1"/>
  <c r="Y184" i="1"/>
  <c r="H185" i="1"/>
  <c r="Q185" i="1"/>
  <c r="V185" i="1"/>
  <c r="W185" i="1"/>
  <c r="X185" i="1"/>
  <c r="Y185" i="1"/>
  <c r="H186" i="1"/>
  <c r="Q186" i="1"/>
  <c r="V186" i="1"/>
  <c r="W186" i="1"/>
  <c r="X186" i="1"/>
  <c r="Y186" i="1"/>
  <c r="H187" i="1"/>
  <c r="R187" i="1" s="1"/>
  <c r="Q187" i="1"/>
  <c r="V187" i="1"/>
  <c r="W187" i="1"/>
  <c r="X187" i="1"/>
  <c r="Y187" i="1"/>
  <c r="H188" i="1"/>
  <c r="S188" i="1" s="1"/>
  <c r="T188" i="1" s="1"/>
  <c r="Q188" i="1"/>
  <c r="V188" i="1"/>
  <c r="X188" i="1"/>
  <c r="Y188" i="1"/>
  <c r="H189" i="1"/>
  <c r="Q189" i="1"/>
  <c r="V189" i="1"/>
  <c r="X189" i="1"/>
  <c r="Y189" i="1"/>
  <c r="H190" i="1"/>
  <c r="Q190" i="1"/>
  <c r="V190" i="1"/>
  <c r="X190" i="1"/>
  <c r="Y190" i="1"/>
  <c r="H191" i="1"/>
  <c r="Q191" i="1"/>
  <c r="V191" i="1"/>
  <c r="X191" i="1"/>
  <c r="Y191" i="1"/>
  <c r="H192" i="1"/>
  <c r="Q192" i="1"/>
  <c r="V192" i="1"/>
  <c r="X192" i="1"/>
  <c r="Y192" i="1"/>
  <c r="H193" i="1"/>
  <c r="Q193" i="1"/>
  <c r="V193" i="1"/>
  <c r="X193" i="1"/>
  <c r="Y193" i="1"/>
  <c r="H194" i="1"/>
  <c r="S194" i="1" s="1"/>
  <c r="T194" i="1" s="1"/>
  <c r="Q194" i="1"/>
  <c r="V194" i="1"/>
  <c r="X194" i="1"/>
  <c r="Y194" i="1"/>
  <c r="H195" i="1"/>
  <c r="S195" i="1" s="1"/>
  <c r="T195" i="1" s="1"/>
  <c r="Q195" i="1"/>
  <c r="V195" i="1"/>
  <c r="X195" i="1"/>
  <c r="Y195" i="1"/>
  <c r="H196" i="1"/>
  <c r="Q196" i="1"/>
  <c r="V196" i="1"/>
  <c r="X196" i="1"/>
  <c r="Y196" i="1"/>
  <c r="H197" i="1"/>
  <c r="Q197" i="1"/>
  <c r="V197" i="1"/>
  <c r="W197" i="1"/>
  <c r="X197" i="1"/>
  <c r="Y197" i="1"/>
  <c r="H198" i="1"/>
  <c r="R198" i="1" s="1"/>
  <c r="Q198" i="1"/>
  <c r="V198" i="1"/>
  <c r="X198" i="1"/>
  <c r="Y198" i="1"/>
  <c r="H199" i="1"/>
  <c r="Q199" i="1"/>
  <c r="V199" i="1"/>
  <c r="X199" i="1"/>
  <c r="Y199" i="1"/>
  <c r="H200" i="1"/>
  <c r="R200" i="1" s="1"/>
  <c r="Q200" i="1"/>
  <c r="V200" i="1"/>
  <c r="X200" i="1"/>
  <c r="Y200" i="1"/>
  <c r="H201" i="1"/>
  <c r="S201" i="1" s="1"/>
  <c r="T201" i="1" s="1"/>
  <c r="Q201" i="1"/>
  <c r="V201" i="1"/>
  <c r="X201" i="1"/>
  <c r="Y201" i="1"/>
  <c r="H202" i="1"/>
  <c r="S202" i="1" s="1"/>
  <c r="T202" i="1" s="1"/>
  <c r="Q202" i="1"/>
  <c r="V202" i="1"/>
  <c r="X202" i="1"/>
  <c r="Y202" i="1"/>
  <c r="H203" i="1"/>
  <c r="Q203" i="1"/>
  <c r="V203" i="1"/>
  <c r="X203" i="1"/>
  <c r="Y203" i="1"/>
  <c r="H204" i="1"/>
  <c r="Q204" i="1"/>
  <c r="V204" i="1"/>
  <c r="X204" i="1"/>
  <c r="Y204" i="1"/>
  <c r="H205" i="1"/>
  <c r="R205" i="1" s="1"/>
  <c r="Q205" i="1"/>
  <c r="V205" i="1"/>
  <c r="X205" i="1"/>
  <c r="Y205" i="1"/>
  <c r="H206" i="1"/>
  <c r="Q206" i="1"/>
  <c r="V206" i="1"/>
  <c r="W206" i="1"/>
  <c r="X206" i="1"/>
  <c r="Y206" i="1"/>
  <c r="H207" i="1"/>
  <c r="R207" i="1" s="1"/>
  <c r="Q207" i="1"/>
  <c r="V207" i="1"/>
  <c r="X207" i="1"/>
  <c r="Y207" i="1"/>
  <c r="H208" i="1"/>
  <c r="R208" i="1" s="1"/>
  <c r="Q208" i="1"/>
  <c r="V208" i="1"/>
  <c r="X208" i="1"/>
  <c r="Y208" i="1"/>
  <c r="H209" i="1"/>
  <c r="S209" i="1" s="1"/>
  <c r="T209" i="1" s="1"/>
  <c r="Q209" i="1"/>
  <c r="V209" i="1"/>
  <c r="X209" i="1"/>
  <c r="Y209" i="1"/>
  <c r="H210" i="1"/>
  <c r="R210" i="1" s="1"/>
  <c r="Q210" i="1"/>
  <c r="V210" i="1"/>
  <c r="X210" i="1"/>
  <c r="Y210" i="1"/>
  <c r="H211" i="1"/>
  <c r="S211" i="1" s="1"/>
  <c r="T211" i="1" s="1"/>
  <c r="Q211" i="1"/>
  <c r="V211" i="1"/>
  <c r="X211" i="1"/>
  <c r="Y211" i="1"/>
  <c r="H212" i="1"/>
  <c r="S212" i="1" s="1"/>
  <c r="T212" i="1" s="1"/>
  <c r="Q212" i="1"/>
  <c r="V212" i="1"/>
  <c r="X212" i="1"/>
  <c r="Y212" i="1"/>
  <c r="H213" i="1"/>
  <c r="Q213" i="1"/>
  <c r="V213" i="1"/>
  <c r="X213" i="1"/>
  <c r="Y213" i="1"/>
  <c r="H214" i="1"/>
  <c r="Q214" i="1"/>
  <c r="V214" i="1"/>
  <c r="X214" i="1"/>
  <c r="Y214" i="1"/>
  <c r="H215" i="1"/>
  <c r="S215" i="1" s="1"/>
  <c r="T215" i="1" s="1"/>
  <c r="Q215" i="1"/>
  <c r="V215" i="1"/>
  <c r="X215" i="1"/>
  <c r="Y215" i="1"/>
  <c r="H216" i="1"/>
  <c r="R216" i="1" s="1"/>
  <c r="Q216" i="1"/>
  <c r="V216" i="1"/>
  <c r="X216" i="1"/>
  <c r="Y216" i="1"/>
  <c r="H217" i="1"/>
  <c r="S217" i="1" s="1"/>
  <c r="T217" i="1" s="1"/>
  <c r="Q217" i="1"/>
  <c r="V217" i="1"/>
  <c r="X217" i="1"/>
  <c r="Y217" i="1"/>
  <c r="H218" i="1"/>
  <c r="R218" i="1" s="1"/>
  <c r="Q218" i="1"/>
  <c r="X218" i="1"/>
  <c r="Y218" i="1"/>
  <c r="H219" i="1"/>
  <c r="R219" i="1" s="1"/>
  <c r="Q219" i="1"/>
  <c r="X219" i="1"/>
  <c r="Y219" i="1"/>
  <c r="H220" i="1"/>
  <c r="R220" i="1" s="1"/>
  <c r="Q220" i="1"/>
  <c r="X220" i="1"/>
  <c r="Y220" i="1"/>
  <c r="H221" i="1"/>
  <c r="Q221" i="1"/>
  <c r="X221" i="1"/>
  <c r="Y221" i="1"/>
  <c r="H222" i="1"/>
  <c r="S222" i="1" s="1"/>
  <c r="T222" i="1" s="1"/>
  <c r="Q222" i="1"/>
  <c r="X222" i="1"/>
  <c r="Y222" i="1"/>
  <c r="H223" i="1"/>
  <c r="Q223" i="1"/>
  <c r="V223" i="1"/>
  <c r="W223" i="1"/>
  <c r="X223" i="1"/>
  <c r="Y223" i="1"/>
  <c r="H224" i="1"/>
  <c r="S224" i="1" s="1"/>
  <c r="T224" i="1" s="1"/>
  <c r="Q224" i="1"/>
  <c r="V224" i="1"/>
  <c r="X224" i="1"/>
  <c r="Y224" i="1"/>
  <c r="H225" i="1"/>
  <c r="S225" i="1" s="1"/>
  <c r="T225" i="1" s="1"/>
  <c r="Q225" i="1"/>
  <c r="V225" i="1"/>
  <c r="X225" i="1"/>
  <c r="Y225" i="1"/>
  <c r="H226" i="1"/>
  <c r="S226" i="1" s="1"/>
  <c r="T226" i="1" s="1"/>
  <c r="Q226" i="1"/>
  <c r="V226" i="1"/>
  <c r="X226" i="1"/>
  <c r="Y226" i="1"/>
  <c r="H227" i="1"/>
  <c r="S227" i="1" s="1"/>
  <c r="T227" i="1" s="1"/>
  <c r="Q227" i="1"/>
  <c r="V227" i="1"/>
  <c r="X227" i="1"/>
  <c r="Y227" i="1"/>
  <c r="H228" i="1"/>
  <c r="Q228" i="1"/>
  <c r="V228" i="1"/>
  <c r="X228" i="1"/>
  <c r="Y228" i="1"/>
  <c r="H229" i="1"/>
  <c r="S229" i="1" s="1"/>
  <c r="T229" i="1" s="1"/>
  <c r="Q229" i="1"/>
  <c r="X229" i="1"/>
  <c r="Y229" i="1"/>
  <c r="H230" i="1"/>
  <c r="Q230" i="1"/>
  <c r="X230" i="1"/>
  <c r="Y230" i="1"/>
  <c r="H231" i="1"/>
  <c r="Q231" i="1"/>
  <c r="X231" i="1"/>
  <c r="Y231" i="1"/>
  <c r="H232" i="1"/>
  <c r="S232" i="1" s="1"/>
  <c r="T232" i="1" s="1"/>
  <c r="Q232" i="1"/>
  <c r="X232" i="1"/>
  <c r="Y232" i="1"/>
  <c r="H233" i="1"/>
  <c r="Q233" i="1"/>
  <c r="X233" i="1"/>
  <c r="Y233" i="1"/>
  <c r="H234" i="1"/>
  <c r="R234" i="1" s="1"/>
  <c r="Q234" i="1"/>
  <c r="X234" i="1"/>
  <c r="Y234" i="1"/>
  <c r="H235" i="1"/>
  <c r="Q235" i="1"/>
  <c r="X235" i="1"/>
  <c r="Y235" i="1"/>
  <c r="H236" i="1"/>
  <c r="R236" i="1" s="1"/>
  <c r="Q236" i="1"/>
  <c r="X236" i="1"/>
  <c r="Y236" i="1"/>
  <c r="H237" i="1"/>
  <c r="S237" i="1" s="1"/>
  <c r="T237" i="1" s="1"/>
  <c r="Q237" i="1"/>
  <c r="V237" i="1"/>
  <c r="X237" i="1"/>
  <c r="Y237" i="1"/>
  <c r="H238" i="1"/>
  <c r="S238" i="1" s="1"/>
  <c r="T238" i="1" s="1"/>
  <c r="Q238" i="1"/>
  <c r="V238" i="1"/>
  <c r="X238" i="1"/>
  <c r="Y238" i="1"/>
  <c r="H239" i="1"/>
  <c r="S239" i="1" s="1"/>
  <c r="T239" i="1" s="1"/>
  <c r="Q239" i="1"/>
  <c r="V239" i="1"/>
  <c r="X239" i="1"/>
  <c r="Y239" i="1"/>
  <c r="H240" i="1"/>
  <c r="Q240" i="1"/>
  <c r="V240" i="1"/>
  <c r="X240" i="1"/>
  <c r="Y240" i="1"/>
  <c r="H241" i="1"/>
  <c r="R241" i="1" s="1"/>
  <c r="Q241" i="1"/>
  <c r="V241" i="1"/>
  <c r="X241" i="1"/>
  <c r="Y241" i="1"/>
  <c r="H242" i="1"/>
  <c r="S242" i="1" s="1"/>
  <c r="T242" i="1" s="1"/>
  <c r="Q242" i="1"/>
  <c r="V242" i="1"/>
  <c r="X242" i="1"/>
  <c r="Y242" i="1"/>
  <c r="H243" i="1"/>
  <c r="S243" i="1" s="1"/>
  <c r="T243" i="1" s="1"/>
  <c r="Q243" i="1"/>
  <c r="V243" i="1"/>
  <c r="X243" i="1"/>
  <c r="Y243" i="1"/>
  <c r="H244" i="1"/>
  <c r="R244" i="1" s="1"/>
  <c r="Q244" i="1"/>
  <c r="V244" i="1"/>
  <c r="X244" i="1"/>
  <c r="Y244" i="1"/>
  <c r="H245" i="1"/>
  <c r="Q245" i="1"/>
  <c r="V245" i="1"/>
  <c r="X245" i="1"/>
  <c r="Y245" i="1"/>
  <c r="H246" i="1"/>
  <c r="Q246" i="1"/>
  <c r="X246" i="1"/>
  <c r="Y246" i="1"/>
  <c r="H247" i="1"/>
  <c r="R247" i="1" s="1"/>
  <c r="Q247" i="1"/>
  <c r="V247" i="1"/>
  <c r="X247" i="1"/>
  <c r="Y247" i="1"/>
  <c r="H248" i="1"/>
  <c r="S248" i="1" s="1"/>
  <c r="T248" i="1" s="1"/>
  <c r="Q248" i="1"/>
  <c r="X248" i="1"/>
  <c r="Y248" i="1"/>
  <c r="H249" i="1"/>
  <c r="S249" i="1" s="1"/>
  <c r="T249" i="1" s="1"/>
  <c r="Q249" i="1"/>
  <c r="V249" i="1"/>
  <c r="X249" i="1"/>
  <c r="Y249" i="1"/>
  <c r="H250" i="1"/>
  <c r="S250" i="1" s="1"/>
  <c r="T250" i="1" s="1"/>
  <c r="Q250" i="1"/>
  <c r="V250" i="1"/>
  <c r="W250" i="1"/>
  <c r="X250" i="1"/>
  <c r="Y250" i="1"/>
  <c r="H251" i="1"/>
  <c r="R251" i="1" s="1"/>
  <c r="Q251" i="1"/>
  <c r="V251" i="1"/>
  <c r="W251" i="1"/>
  <c r="X251" i="1"/>
  <c r="Y251" i="1"/>
  <c r="H252" i="1"/>
  <c r="S252" i="1" s="1"/>
  <c r="T252" i="1" s="1"/>
  <c r="Q252" i="1"/>
  <c r="V252" i="1"/>
  <c r="W252" i="1"/>
  <c r="X252" i="1"/>
  <c r="Y252" i="1"/>
  <c r="H253" i="1"/>
  <c r="S253" i="1" s="1"/>
  <c r="T253" i="1" s="1"/>
  <c r="Q253" i="1"/>
  <c r="V253" i="1"/>
  <c r="W253" i="1"/>
  <c r="X253" i="1"/>
  <c r="Y253" i="1"/>
  <c r="H254" i="1"/>
  <c r="R254" i="1" s="1"/>
  <c r="Q254" i="1"/>
  <c r="V254" i="1"/>
  <c r="W254" i="1"/>
  <c r="X254" i="1"/>
  <c r="Y254" i="1"/>
  <c r="H255" i="1"/>
  <c r="Q255" i="1"/>
  <c r="V255" i="1"/>
  <c r="W255" i="1"/>
  <c r="X255" i="1"/>
  <c r="Y255" i="1"/>
  <c r="H256" i="1"/>
  <c r="R256" i="1" s="1"/>
  <c r="Q256" i="1"/>
  <c r="V256" i="1"/>
  <c r="W256" i="1"/>
  <c r="X256" i="1"/>
  <c r="Y256" i="1"/>
  <c r="H257" i="1"/>
  <c r="Q257" i="1"/>
  <c r="V257" i="1"/>
  <c r="W257" i="1"/>
  <c r="X257" i="1"/>
  <c r="Y257" i="1"/>
  <c r="H258" i="1"/>
  <c r="R258" i="1" s="1"/>
  <c r="Q258" i="1"/>
  <c r="V258" i="1"/>
  <c r="W258" i="1"/>
  <c r="X258" i="1"/>
  <c r="Y258" i="1"/>
  <c r="H259" i="1"/>
  <c r="S259" i="1" s="1"/>
  <c r="T259" i="1" s="1"/>
  <c r="Q259" i="1"/>
  <c r="V259" i="1"/>
  <c r="W259" i="1"/>
  <c r="X259" i="1"/>
  <c r="Y259" i="1"/>
  <c r="H260" i="1"/>
  <c r="R260" i="1" s="1"/>
  <c r="Q260" i="1"/>
  <c r="V260" i="1"/>
  <c r="W260" i="1"/>
  <c r="X260" i="1"/>
  <c r="Y260" i="1"/>
  <c r="H261" i="1"/>
  <c r="R261" i="1" s="1"/>
  <c r="Q261" i="1"/>
  <c r="V261" i="1"/>
  <c r="W261" i="1"/>
  <c r="X261" i="1"/>
  <c r="Y261" i="1"/>
  <c r="H262" i="1"/>
  <c r="S262" i="1" s="1"/>
  <c r="T262" i="1" s="1"/>
  <c r="Q262" i="1"/>
  <c r="V262" i="1"/>
  <c r="W262" i="1"/>
  <c r="X262" i="1"/>
  <c r="Y262" i="1"/>
  <c r="H263" i="1"/>
  <c r="R263" i="1" s="1"/>
  <c r="Q263" i="1"/>
  <c r="V263" i="1"/>
  <c r="W263" i="1"/>
  <c r="X263" i="1"/>
  <c r="Y263" i="1"/>
  <c r="H264" i="1"/>
  <c r="Q264" i="1"/>
  <c r="V264" i="1"/>
  <c r="X264" i="1"/>
  <c r="Y264" i="1"/>
  <c r="H265" i="1"/>
  <c r="Q265" i="1"/>
  <c r="V265" i="1"/>
  <c r="X265" i="1"/>
  <c r="Y265" i="1"/>
  <c r="H266" i="1"/>
  <c r="S266" i="1" s="1"/>
  <c r="T266" i="1" s="1"/>
  <c r="Q266" i="1"/>
  <c r="X266" i="1"/>
  <c r="Y266" i="1"/>
  <c r="H267" i="1"/>
  <c r="S267" i="1" s="1"/>
  <c r="T267" i="1" s="1"/>
  <c r="Q267" i="1"/>
  <c r="X267" i="1"/>
  <c r="Y267" i="1"/>
  <c r="H268" i="1"/>
  <c r="R268" i="1" s="1"/>
  <c r="Q268" i="1"/>
  <c r="W268" i="1"/>
  <c r="X268" i="1"/>
  <c r="Y268" i="1"/>
  <c r="H269" i="1"/>
  <c r="Q269" i="1"/>
  <c r="X269" i="1"/>
  <c r="Y269" i="1"/>
  <c r="H270" i="1"/>
  <c r="S270" i="1" s="1"/>
  <c r="T270" i="1" s="1"/>
  <c r="Q270" i="1"/>
  <c r="X270" i="1"/>
  <c r="Y270" i="1"/>
  <c r="H271" i="1"/>
  <c r="Q271" i="1"/>
  <c r="X271" i="1"/>
  <c r="Y271" i="1"/>
  <c r="H272" i="1"/>
  <c r="S272" i="1" s="1"/>
  <c r="T272" i="1" s="1"/>
  <c r="Q272" i="1"/>
  <c r="X272" i="1"/>
  <c r="Y272" i="1"/>
  <c r="H273" i="1"/>
  <c r="S273" i="1" s="1"/>
  <c r="T273" i="1" s="1"/>
  <c r="Q273" i="1"/>
  <c r="X273" i="1"/>
  <c r="Y273" i="1"/>
  <c r="H274" i="1"/>
  <c r="S274" i="1" s="1"/>
  <c r="T274" i="1" s="1"/>
  <c r="Q274" i="1"/>
  <c r="V274" i="1"/>
  <c r="X274" i="1"/>
  <c r="Y274" i="1"/>
  <c r="H275" i="1"/>
  <c r="R275" i="1" s="1"/>
  <c r="Q275" i="1"/>
  <c r="V275" i="1"/>
  <c r="X275" i="1"/>
  <c r="Y275" i="1"/>
  <c r="H276" i="1"/>
  <c r="R276" i="1" s="1"/>
  <c r="Q276" i="1"/>
  <c r="V276" i="1"/>
  <c r="X276" i="1"/>
  <c r="Y276" i="1"/>
  <c r="H277" i="1"/>
  <c r="Q277" i="1"/>
  <c r="V277" i="1"/>
  <c r="X277" i="1"/>
  <c r="Y277" i="1"/>
  <c r="H278" i="1"/>
  <c r="S278" i="1" s="1"/>
  <c r="T278" i="1" s="1"/>
  <c r="Q278" i="1"/>
  <c r="V278" i="1"/>
  <c r="X278" i="1"/>
  <c r="Y278" i="1"/>
  <c r="H279" i="1"/>
  <c r="S279" i="1" s="1"/>
  <c r="T279" i="1" s="1"/>
  <c r="Q279" i="1"/>
  <c r="V279" i="1"/>
  <c r="X279" i="1"/>
  <c r="Y279" i="1"/>
  <c r="H280" i="1"/>
  <c r="S280" i="1" s="1"/>
  <c r="T280" i="1" s="1"/>
  <c r="Q280" i="1"/>
  <c r="V280" i="1"/>
  <c r="X280" i="1"/>
  <c r="Y280" i="1"/>
  <c r="H281" i="1"/>
  <c r="S281" i="1" s="1"/>
  <c r="T281" i="1" s="1"/>
  <c r="Q281" i="1"/>
  <c r="V281" i="1"/>
  <c r="X281" i="1"/>
  <c r="Y281" i="1"/>
  <c r="H282" i="1"/>
  <c r="S282" i="1" s="1"/>
  <c r="T282" i="1" s="1"/>
  <c r="Q282" i="1"/>
  <c r="V282" i="1"/>
  <c r="X282" i="1"/>
  <c r="Y282" i="1"/>
  <c r="H283" i="1"/>
  <c r="Q283" i="1"/>
  <c r="V283" i="1"/>
  <c r="X283" i="1"/>
  <c r="Y283" i="1"/>
  <c r="H284" i="1"/>
  <c r="Q284" i="1"/>
  <c r="V284" i="1"/>
  <c r="X284" i="1"/>
  <c r="Y284" i="1"/>
  <c r="H285" i="1"/>
  <c r="S285" i="1" s="1"/>
  <c r="T285" i="1" s="1"/>
  <c r="Q285" i="1"/>
  <c r="V285" i="1"/>
  <c r="X285" i="1"/>
  <c r="Y285" i="1"/>
  <c r="H286" i="1"/>
  <c r="R286" i="1" s="1"/>
  <c r="Q286" i="1"/>
  <c r="V286" i="1"/>
  <c r="X286" i="1"/>
  <c r="Y286" i="1"/>
  <c r="H287" i="1"/>
  <c r="R287" i="1" s="1"/>
  <c r="Q287" i="1"/>
  <c r="V287" i="1"/>
  <c r="X287" i="1"/>
  <c r="Y287" i="1"/>
  <c r="H288" i="1"/>
  <c r="Q288" i="1"/>
  <c r="V288" i="1"/>
  <c r="X288" i="1"/>
  <c r="Y288" i="1"/>
  <c r="H289" i="1"/>
  <c r="R289" i="1" s="1"/>
  <c r="Q289" i="1"/>
  <c r="V289" i="1"/>
  <c r="X289" i="1"/>
  <c r="Y289" i="1"/>
  <c r="H290" i="1"/>
  <c r="Q290" i="1"/>
  <c r="V290" i="1"/>
  <c r="X290" i="1"/>
  <c r="Y290" i="1"/>
  <c r="H291" i="1"/>
  <c r="R291" i="1" s="1"/>
  <c r="Q291" i="1"/>
  <c r="V291" i="1"/>
  <c r="X291" i="1"/>
  <c r="Y291" i="1"/>
  <c r="H292" i="1"/>
  <c r="S292" i="1" s="1"/>
  <c r="T292" i="1" s="1"/>
  <c r="Q292" i="1"/>
  <c r="V292" i="1"/>
  <c r="X292" i="1"/>
  <c r="Y292" i="1"/>
  <c r="H293" i="1"/>
  <c r="Q293" i="1"/>
  <c r="V293" i="1"/>
  <c r="W293" i="1"/>
  <c r="X293" i="1"/>
  <c r="Y293" i="1"/>
  <c r="H294" i="1"/>
  <c r="S294" i="1" s="1"/>
  <c r="T294" i="1" s="1"/>
  <c r="Q294" i="1"/>
  <c r="V294" i="1"/>
  <c r="X294" i="1"/>
  <c r="Y294" i="1"/>
  <c r="H295" i="1"/>
  <c r="R295" i="1" s="1"/>
  <c r="Q295" i="1"/>
  <c r="V295" i="1"/>
  <c r="X295" i="1"/>
  <c r="Y295" i="1"/>
  <c r="H296" i="1"/>
  <c r="Q296" i="1"/>
  <c r="V296" i="1"/>
  <c r="X296" i="1"/>
  <c r="Y296" i="1"/>
  <c r="H297" i="1"/>
  <c r="R297" i="1" s="1"/>
  <c r="Q297" i="1"/>
  <c r="V297" i="1"/>
  <c r="X297" i="1"/>
  <c r="Y297" i="1"/>
  <c r="H298" i="1"/>
  <c r="R298" i="1" s="1"/>
  <c r="Q298" i="1"/>
  <c r="V298" i="1"/>
  <c r="X298" i="1"/>
  <c r="Y298" i="1"/>
  <c r="H299" i="1"/>
  <c r="R299" i="1" s="1"/>
  <c r="Q299" i="1"/>
  <c r="V299" i="1"/>
  <c r="X299" i="1"/>
  <c r="Y299" i="1"/>
  <c r="H300" i="1"/>
  <c r="R300" i="1" s="1"/>
  <c r="Q300" i="1"/>
  <c r="V300" i="1"/>
  <c r="X300" i="1"/>
  <c r="Y300" i="1"/>
  <c r="H301" i="1"/>
  <c r="R301" i="1" s="1"/>
  <c r="Q301" i="1"/>
  <c r="V301" i="1"/>
  <c r="W301" i="1"/>
  <c r="X301" i="1"/>
  <c r="Y301" i="1"/>
  <c r="H302" i="1"/>
  <c r="Q302" i="1"/>
  <c r="V302" i="1"/>
  <c r="X302" i="1"/>
  <c r="Y302" i="1"/>
  <c r="H303" i="1"/>
  <c r="Q303" i="1"/>
  <c r="V303" i="1"/>
  <c r="X303" i="1"/>
  <c r="Y303" i="1"/>
  <c r="H304" i="1"/>
  <c r="R304" i="1" s="1"/>
  <c r="Q304" i="1"/>
  <c r="V304" i="1"/>
  <c r="W304" i="1"/>
  <c r="X304" i="1"/>
  <c r="Y304" i="1"/>
  <c r="H305" i="1"/>
  <c r="R305" i="1" s="1"/>
  <c r="Q305" i="1"/>
  <c r="V305" i="1"/>
  <c r="W305" i="1"/>
  <c r="X305" i="1"/>
  <c r="Y305" i="1"/>
  <c r="H306" i="1"/>
  <c r="R306" i="1" s="1"/>
  <c r="Q306" i="1"/>
  <c r="V306" i="1"/>
  <c r="W306" i="1"/>
  <c r="X306" i="1"/>
  <c r="Y306" i="1"/>
  <c r="H307" i="1"/>
  <c r="R307" i="1" s="1"/>
  <c r="Q307" i="1"/>
  <c r="V307" i="1"/>
  <c r="W307" i="1"/>
  <c r="X307" i="1"/>
  <c r="Y307" i="1"/>
  <c r="H308" i="1"/>
  <c r="R308" i="1" s="1"/>
  <c r="Q308" i="1"/>
  <c r="V308" i="1"/>
  <c r="W308" i="1"/>
  <c r="X308" i="1"/>
  <c r="Y308" i="1"/>
  <c r="H309" i="1"/>
  <c r="R309" i="1" s="1"/>
  <c r="Q309" i="1"/>
  <c r="V309" i="1"/>
  <c r="W309" i="1"/>
  <c r="X309" i="1"/>
  <c r="Y309" i="1"/>
  <c r="H310" i="1"/>
  <c r="S310" i="1" s="1"/>
  <c r="T310" i="1" s="1"/>
  <c r="Q310" i="1"/>
  <c r="V310" i="1"/>
  <c r="W310" i="1"/>
  <c r="X310" i="1"/>
  <c r="Y310" i="1"/>
  <c r="H311" i="1"/>
  <c r="R311" i="1" s="1"/>
  <c r="Q311" i="1"/>
  <c r="V311" i="1"/>
  <c r="W311" i="1"/>
  <c r="X311" i="1"/>
  <c r="Y311" i="1"/>
  <c r="H312" i="1"/>
  <c r="Q312" i="1"/>
  <c r="V312" i="1"/>
  <c r="W312" i="1"/>
  <c r="X312" i="1"/>
  <c r="Y312" i="1"/>
  <c r="H313" i="1"/>
  <c r="R313" i="1" s="1"/>
  <c r="Q313" i="1"/>
  <c r="V313" i="1"/>
  <c r="W313" i="1"/>
  <c r="X313" i="1"/>
  <c r="Y313" i="1"/>
  <c r="H314" i="1"/>
  <c r="R314" i="1" s="1"/>
  <c r="Q314" i="1"/>
  <c r="V314" i="1"/>
  <c r="W314" i="1"/>
  <c r="X314" i="1"/>
  <c r="Y314" i="1"/>
  <c r="H315" i="1"/>
  <c r="S315" i="1" s="1"/>
  <c r="T315" i="1" s="1"/>
  <c r="Q315" i="1"/>
  <c r="V315" i="1"/>
  <c r="W315" i="1"/>
  <c r="X315" i="1"/>
  <c r="Y315" i="1"/>
  <c r="H316" i="1"/>
  <c r="Q316" i="1"/>
  <c r="W316" i="1"/>
  <c r="X316" i="1"/>
  <c r="Y316" i="1"/>
  <c r="H317" i="1"/>
  <c r="S317" i="1" s="1"/>
  <c r="T317" i="1" s="1"/>
  <c r="Q317" i="1"/>
  <c r="W317" i="1"/>
  <c r="X317" i="1"/>
  <c r="Y317" i="1"/>
  <c r="H318" i="1"/>
  <c r="Q318" i="1"/>
  <c r="W318" i="1"/>
  <c r="X318" i="1"/>
  <c r="Y318" i="1"/>
  <c r="H319" i="1"/>
  <c r="S319" i="1" s="1"/>
  <c r="T319" i="1" s="1"/>
  <c r="Q319" i="1"/>
  <c r="W319" i="1"/>
  <c r="X319" i="1"/>
  <c r="Y319" i="1"/>
  <c r="H320" i="1"/>
  <c r="S320" i="1" s="1"/>
  <c r="T320" i="1" s="1"/>
  <c r="Q320" i="1"/>
  <c r="W320" i="1"/>
  <c r="X320" i="1"/>
  <c r="Y320" i="1"/>
  <c r="H321" i="1"/>
  <c r="S321" i="1" s="1"/>
  <c r="T321" i="1" s="1"/>
  <c r="Q321" i="1"/>
  <c r="W321" i="1"/>
  <c r="X321" i="1"/>
  <c r="Y321" i="1"/>
  <c r="H322" i="1"/>
  <c r="Q322" i="1"/>
  <c r="W322" i="1"/>
  <c r="X322" i="1"/>
  <c r="Y322" i="1"/>
  <c r="H323" i="1"/>
  <c r="S323" i="1" s="1"/>
  <c r="T323" i="1" s="1"/>
  <c r="Q323" i="1"/>
  <c r="W323" i="1"/>
  <c r="X323" i="1"/>
  <c r="Y323" i="1"/>
  <c r="H324" i="1"/>
  <c r="R324" i="1" s="1"/>
  <c r="Q324" i="1"/>
  <c r="W324" i="1"/>
  <c r="X324" i="1"/>
  <c r="Y324" i="1"/>
  <c r="H325" i="1"/>
  <c r="Q325" i="1"/>
  <c r="W325" i="1"/>
  <c r="X325" i="1"/>
  <c r="Y325" i="1"/>
  <c r="H326" i="1"/>
  <c r="S326" i="1" s="1"/>
  <c r="T326" i="1" s="1"/>
  <c r="Q326" i="1"/>
  <c r="W326" i="1"/>
  <c r="X326" i="1"/>
  <c r="Y326" i="1"/>
  <c r="H327" i="1"/>
  <c r="Q327" i="1"/>
  <c r="W327" i="1"/>
  <c r="X327" i="1"/>
  <c r="Y327" i="1"/>
  <c r="H328" i="1"/>
  <c r="Q328" i="1"/>
  <c r="V328" i="1"/>
  <c r="X328" i="1"/>
  <c r="Y328" i="1"/>
  <c r="H329" i="1"/>
  <c r="Q329" i="1"/>
  <c r="V329" i="1"/>
  <c r="X329" i="1"/>
  <c r="Y329" i="1"/>
  <c r="H330" i="1"/>
  <c r="S330" i="1" s="1"/>
  <c r="T330" i="1" s="1"/>
  <c r="Q330" i="1"/>
  <c r="V330" i="1"/>
  <c r="X330" i="1"/>
  <c r="Y330" i="1"/>
  <c r="H331" i="1"/>
  <c r="S331" i="1" s="1"/>
  <c r="T331" i="1" s="1"/>
  <c r="Q331" i="1"/>
  <c r="V331" i="1"/>
  <c r="X331" i="1"/>
  <c r="Y331" i="1"/>
  <c r="H332" i="1"/>
  <c r="R332" i="1" s="1"/>
  <c r="Q332" i="1"/>
  <c r="V332" i="1"/>
  <c r="X332" i="1"/>
  <c r="Y332" i="1"/>
  <c r="H333" i="1"/>
  <c r="S333" i="1" s="1"/>
  <c r="T333" i="1" s="1"/>
  <c r="Q333" i="1"/>
  <c r="V333" i="1"/>
  <c r="X333" i="1"/>
  <c r="Y333" i="1"/>
  <c r="H334" i="1"/>
  <c r="S334" i="1" s="1"/>
  <c r="T334" i="1" s="1"/>
  <c r="Q334" i="1"/>
  <c r="V334" i="1"/>
  <c r="X334" i="1"/>
  <c r="Y334" i="1"/>
  <c r="H335" i="1"/>
  <c r="S335" i="1" s="1"/>
  <c r="T335" i="1" s="1"/>
  <c r="Q335" i="1"/>
  <c r="V335" i="1"/>
  <c r="X335" i="1"/>
  <c r="Y335" i="1"/>
  <c r="H336" i="1"/>
  <c r="R336" i="1" s="1"/>
  <c r="Q336" i="1"/>
  <c r="V336" i="1"/>
  <c r="X336" i="1"/>
  <c r="Y336" i="1"/>
  <c r="H337" i="1"/>
  <c r="S337" i="1" s="1"/>
  <c r="T337" i="1" s="1"/>
  <c r="Q337" i="1"/>
  <c r="V337" i="1"/>
  <c r="X337" i="1"/>
  <c r="Y337" i="1"/>
  <c r="H338" i="1"/>
  <c r="S338" i="1" s="1"/>
  <c r="T338" i="1" s="1"/>
  <c r="Q338" i="1"/>
  <c r="W338" i="1"/>
  <c r="X338" i="1"/>
  <c r="Y338" i="1"/>
  <c r="H339" i="1"/>
  <c r="S339" i="1" s="1"/>
  <c r="T339" i="1" s="1"/>
  <c r="Q339" i="1"/>
  <c r="W339" i="1"/>
  <c r="X339" i="1"/>
  <c r="Y339" i="1"/>
  <c r="H340" i="1"/>
  <c r="S340" i="1" s="1"/>
  <c r="T340" i="1" s="1"/>
  <c r="Q340" i="1"/>
  <c r="W340" i="1"/>
  <c r="X340" i="1"/>
  <c r="Y340" i="1"/>
  <c r="H341" i="1"/>
  <c r="S341" i="1" s="1"/>
  <c r="T341" i="1" s="1"/>
  <c r="Q341" i="1"/>
  <c r="W341" i="1"/>
  <c r="X341" i="1"/>
  <c r="Y341" i="1"/>
  <c r="H342" i="1"/>
  <c r="S342" i="1" s="1"/>
  <c r="T342" i="1" s="1"/>
  <c r="Q342" i="1"/>
  <c r="W342" i="1"/>
  <c r="X342" i="1"/>
  <c r="Y342" i="1"/>
  <c r="H343" i="1"/>
  <c r="R343" i="1" s="1"/>
  <c r="Q343" i="1"/>
  <c r="W343" i="1"/>
  <c r="X343" i="1"/>
  <c r="Y343" i="1"/>
  <c r="H344" i="1"/>
  <c r="Q344" i="1"/>
  <c r="W344" i="1"/>
  <c r="X344" i="1"/>
  <c r="Y344" i="1"/>
  <c r="H345" i="1"/>
  <c r="Q345" i="1"/>
  <c r="W345" i="1"/>
  <c r="X345" i="1"/>
  <c r="Y345" i="1"/>
  <c r="H346" i="1"/>
  <c r="S346" i="1" s="1"/>
  <c r="T346" i="1" s="1"/>
  <c r="Q346" i="1"/>
  <c r="W346" i="1"/>
  <c r="X346" i="1"/>
  <c r="Y346" i="1"/>
  <c r="H347" i="1"/>
  <c r="R347" i="1" s="1"/>
  <c r="Q347" i="1"/>
  <c r="W347" i="1"/>
  <c r="X347" i="1"/>
  <c r="Y347" i="1"/>
  <c r="H348" i="1"/>
  <c r="R348" i="1" s="1"/>
  <c r="Q348" i="1"/>
  <c r="W348" i="1"/>
  <c r="X348" i="1"/>
  <c r="Y348" i="1"/>
  <c r="H349" i="1"/>
  <c r="S349" i="1" s="1"/>
  <c r="T349" i="1" s="1"/>
  <c r="Q349" i="1"/>
  <c r="W349" i="1"/>
  <c r="X349" i="1"/>
  <c r="Y349" i="1"/>
  <c r="H350" i="1"/>
  <c r="R350" i="1" s="1"/>
  <c r="Q350" i="1"/>
  <c r="W350" i="1"/>
  <c r="X350" i="1"/>
  <c r="Y350" i="1"/>
  <c r="H351" i="1"/>
  <c r="Q351" i="1"/>
  <c r="W351" i="1"/>
  <c r="X351" i="1"/>
  <c r="Y351" i="1"/>
  <c r="H352" i="1"/>
  <c r="R352" i="1" s="1"/>
  <c r="Q352" i="1"/>
  <c r="W352" i="1"/>
  <c r="X352" i="1"/>
  <c r="Y352" i="1"/>
  <c r="H353" i="1"/>
  <c r="Q353" i="1"/>
  <c r="W353" i="1"/>
  <c r="X353" i="1"/>
  <c r="Y353" i="1"/>
  <c r="H354" i="1"/>
  <c r="R354" i="1" s="1"/>
  <c r="Q354" i="1"/>
  <c r="W354" i="1"/>
  <c r="X354" i="1"/>
  <c r="Y354" i="1"/>
  <c r="H355" i="1"/>
  <c r="S355" i="1" s="1"/>
  <c r="T355" i="1" s="1"/>
  <c r="Q355" i="1"/>
  <c r="W355" i="1"/>
  <c r="X355" i="1"/>
  <c r="Y355" i="1"/>
  <c r="H356" i="1"/>
  <c r="S356" i="1" s="1"/>
  <c r="T356" i="1" s="1"/>
  <c r="Q356" i="1"/>
  <c r="W356" i="1"/>
  <c r="X356" i="1"/>
  <c r="Y356" i="1"/>
  <c r="H357" i="1"/>
  <c r="R357" i="1" s="1"/>
  <c r="Q357" i="1"/>
  <c r="W357" i="1"/>
  <c r="X357" i="1"/>
  <c r="Y357" i="1"/>
  <c r="H358" i="1"/>
  <c r="Q358" i="1"/>
  <c r="X358" i="1"/>
  <c r="Y358" i="1"/>
  <c r="H359" i="1"/>
  <c r="S359" i="1" s="1"/>
  <c r="T359" i="1" s="1"/>
  <c r="Q359" i="1"/>
  <c r="X359" i="1"/>
  <c r="Y359" i="1"/>
  <c r="H360" i="1"/>
  <c r="S360" i="1" s="1"/>
  <c r="T360" i="1" s="1"/>
  <c r="Q360" i="1"/>
  <c r="W360" i="1"/>
  <c r="X360" i="1"/>
  <c r="Y360" i="1"/>
  <c r="H361" i="1"/>
  <c r="R361" i="1" s="1"/>
  <c r="Q361" i="1"/>
  <c r="W361" i="1"/>
  <c r="X361" i="1"/>
  <c r="Y361" i="1"/>
  <c r="H362" i="1"/>
  <c r="S362" i="1" s="1"/>
  <c r="T362" i="1" s="1"/>
  <c r="Q362" i="1"/>
  <c r="W362" i="1"/>
  <c r="X362" i="1"/>
  <c r="Y362" i="1"/>
  <c r="H363" i="1"/>
  <c r="Q363" i="1"/>
  <c r="W363" i="1"/>
  <c r="X363" i="1"/>
  <c r="Y363" i="1"/>
  <c r="H364" i="1"/>
  <c r="Q364" i="1"/>
  <c r="W364" i="1"/>
  <c r="X364" i="1"/>
  <c r="Y364" i="1"/>
  <c r="H365" i="1"/>
  <c r="S365" i="1" s="1"/>
  <c r="T365" i="1" s="1"/>
  <c r="Q365" i="1"/>
  <c r="W365" i="1"/>
  <c r="X365" i="1"/>
  <c r="Y365" i="1"/>
  <c r="H366" i="1"/>
  <c r="Q366" i="1"/>
  <c r="W366" i="1"/>
  <c r="X366" i="1"/>
  <c r="Y366" i="1"/>
  <c r="H367" i="1"/>
  <c r="Q367" i="1"/>
  <c r="W367" i="1"/>
  <c r="X367" i="1"/>
  <c r="Y367" i="1"/>
  <c r="H368" i="1"/>
  <c r="R368" i="1" s="1"/>
  <c r="Q368" i="1"/>
  <c r="W368" i="1"/>
  <c r="X368" i="1"/>
  <c r="Y368" i="1"/>
  <c r="H369" i="1"/>
  <c r="Q369" i="1"/>
  <c r="W369" i="1"/>
  <c r="X369" i="1"/>
  <c r="Y369" i="1"/>
  <c r="H370" i="1"/>
  <c r="R370" i="1" s="1"/>
  <c r="Q370" i="1"/>
  <c r="W370" i="1"/>
  <c r="X370" i="1"/>
  <c r="Y370" i="1"/>
  <c r="H371" i="1"/>
  <c r="Q371" i="1"/>
  <c r="W371" i="1"/>
  <c r="X371" i="1"/>
  <c r="Y371" i="1"/>
  <c r="H372" i="1"/>
  <c r="R372" i="1" s="1"/>
  <c r="Q372" i="1"/>
  <c r="W372" i="1"/>
  <c r="X372" i="1"/>
  <c r="Y372" i="1"/>
  <c r="H373" i="1"/>
  <c r="S373" i="1" s="1"/>
  <c r="T373" i="1" s="1"/>
  <c r="Q373" i="1"/>
  <c r="W373" i="1"/>
  <c r="X373" i="1"/>
  <c r="Y373" i="1"/>
  <c r="H374" i="1"/>
  <c r="Q374" i="1"/>
  <c r="W374" i="1"/>
  <c r="X374" i="1"/>
  <c r="Y374" i="1"/>
  <c r="H375" i="1"/>
  <c r="S375" i="1" s="1"/>
  <c r="T375" i="1" s="1"/>
  <c r="Q375" i="1"/>
  <c r="W375" i="1"/>
  <c r="X375" i="1"/>
  <c r="Y375" i="1"/>
  <c r="H376" i="1"/>
  <c r="R376" i="1" s="1"/>
  <c r="Q376" i="1"/>
  <c r="W376" i="1"/>
  <c r="X376" i="1"/>
  <c r="Y376" i="1"/>
  <c r="H377" i="1"/>
  <c r="Q377" i="1"/>
  <c r="W377" i="1"/>
  <c r="X377" i="1"/>
  <c r="Y377" i="1"/>
  <c r="H378" i="1"/>
  <c r="R378" i="1" s="1"/>
  <c r="Q378" i="1"/>
  <c r="W378" i="1"/>
  <c r="X378" i="1"/>
  <c r="Y378" i="1"/>
  <c r="H379" i="1"/>
  <c r="Q379" i="1"/>
  <c r="W379" i="1"/>
  <c r="X379" i="1"/>
  <c r="Y379" i="1"/>
  <c r="H380" i="1"/>
  <c r="S380" i="1" s="1"/>
  <c r="T380" i="1" s="1"/>
  <c r="Q380" i="1"/>
  <c r="W380" i="1"/>
  <c r="X380" i="1"/>
  <c r="Y380" i="1"/>
  <c r="H381" i="1"/>
  <c r="Q381" i="1"/>
  <c r="W381" i="1"/>
  <c r="X381" i="1"/>
  <c r="Y381" i="1"/>
  <c r="H382" i="1"/>
  <c r="R382" i="1" s="1"/>
  <c r="Q382" i="1"/>
  <c r="W382" i="1"/>
  <c r="X382" i="1"/>
  <c r="Y382" i="1"/>
  <c r="H383" i="1"/>
  <c r="R383" i="1" s="1"/>
  <c r="Q383" i="1"/>
  <c r="W383" i="1"/>
  <c r="X383" i="1"/>
  <c r="Y383" i="1"/>
  <c r="H384" i="1"/>
  <c r="S384" i="1" s="1"/>
  <c r="T384" i="1" s="1"/>
  <c r="Q384" i="1"/>
  <c r="W384" i="1"/>
  <c r="X384" i="1"/>
  <c r="Y384" i="1"/>
  <c r="H385" i="1"/>
  <c r="R385" i="1" s="1"/>
  <c r="Q385" i="1"/>
  <c r="W385" i="1"/>
  <c r="X385" i="1"/>
  <c r="Y385" i="1"/>
  <c r="H386" i="1"/>
  <c r="S386" i="1" s="1"/>
  <c r="T386" i="1" s="1"/>
  <c r="Q386" i="1"/>
  <c r="W386" i="1"/>
  <c r="X386" i="1"/>
  <c r="Y386" i="1"/>
  <c r="H387" i="1"/>
  <c r="S387" i="1" s="1"/>
  <c r="T387" i="1" s="1"/>
  <c r="Q387" i="1"/>
  <c r="W387" i="1"/>
  <c r="X387" i="1"/>
  <c r="Y387" i="1"/>
  <c r="H388" i="1"/>
  <c r="Q388" i="1"/>
  <c r="W388" i="1"/>
  <c r="X388" i="1"/>
  <c r="Y388" i="1"/>
  <c r="H389" i="1"/>
  <c r="S389" i="1" s="1"/>
  <c r="T389" i="1" s="1"/>
  <c r="Q389" i="1"/>
  <c r="W389" i="1"/>
  <c r="X389" i="1"/>
  <c r="Y389" i="1"/>
  <c r="H390" i="1"/>
  <c r="S390" i="1" s="1"/>
  <c r="T390" i="1" s="1"/>
  <c r="Q390" i="1"/>
  <c r="W390" i="1"/>
  <c r="X390" i="1"/>
  <c r="Y390" i="1"/>
  <c r="H391" i="1"/>
  <c r="R391" i="1" s="1"/>
  <c r="Q391" i="1"/>
  <c r="W391" i="1"/>
  <c r="X391" i="1"/>
  <c r="Y391" i="1"/>
  <c r="H392" i="1"/>
  <c r="R392" i="1" s="1"/>
  <c r="Q392" i="1"/>
  <c r="W392" i="1"/>
  <c r="X392" i="1"/>
  <c r="Y392" i="1"/>
  <c r="H393" i="1"/>
  <c r="R393" i="1" s="1"/>
  <c r="Q393" i="1"/>
  <c r="W393" i="1"/>
  <c r="X393" i="1"/>
  <c r="Y393" i="1"/>
  <c r="H394" i="1"/>
  <c r="R394" i="1" s="1"/>
  <c r="Q394" i="1"/>
  <c r="W394" i="1"/>
  <c r="X394" i="1"/>
  <c r="Y394" i="1"/>
  <c r="H395" i="1"/>
  <c r="S395" i="1" s="1"/>
  <c r="T395" i="1" s="1"/>
  <c r="Q395" i="1"/>
  <c r="W395" i="1"/>
  <c r="X395" i="1"/>
  <c r="Y395" i="1"/>
  <c r="H396" i="1"/>
  <c r="S396" i="1" s="1"/>
  <c r="T396" i="1" s="1"/>
  <c r="Q396" i="1"/>
  <c r="W396" i="1"/>
  <c r="X396" i="1"/>
  <c r="Y396" i="1"/>
  <c r="H397" i="1"/>
  <c r="S397" i="1" s="1"/>
  <c r="T397" i="1" s="1"/>
  <c r="Q397" i="1"/>
  <c r="W397" i="1"/>
  <c r="X397" i="1"/>
  <c r="Y397" i="1"/>
  <c r="H398" i="1"/>
  <c r="S398" i="1" s="1"/>
  <c r="T398" i="1" s="1"/>
  <c r="Q398" i="1"/>
  <c r="W398" i="1"/>
  <c r="X398" i="1"/>
  <c r="Y398" i="1"/>
  <c r="H399" i="1"/>
  <c r="R399" i="1" s="1"/>
  <c r="Q399" i="1"/>
  <c r="W399" i="1"/>
  <c r="X399" i="1"/>
  <c r="Y399" i="1"/>
  <c r="H400" i="1"/>
  <c r="R400" i="1" s="1"/>
  <c r="Q400" i="1"/>
  <c r="X400" i="1"/>
  <c r="Y400" i="1"/>
  <c r="H401" i="1"/>
  <c r="R401" i="1" s="1"/>
  <c r="Q401" i="1"/>
  <c r="X401" i="1"/>
  <c r="Y401" i="1"/>
  <c r="H402" i="1"/>
  <c r="Q402" i="1"/>
  <c r="X402" i="1"/>
  <c r="Y402" i="1"/>
  <c r="H403" i="1"/>
  <c r="R403" i="1" s="1"/>
  <c r="Q403" i="1"/>
  <c r="X403" i="1"/>
  <c r="Y403" i="1"/>
  <c r="H404" i="1"/>
  <c r="R404" i="1" s="1"/>
  <c r="Q404" i="1"/>
  <c r="U404" i="1"/>
  <c r="V404" i="1"/>
  <c r="W404" i="1"/>
  <c r="H405" i="1"/>
  <c r="Q405" i="1"/>
  <c r="U405" i="1"/>
  <c r="Y405" i="1" s="1"/>
  <c r="V405" i="1"/>
  <c r="W405" i="1"/>
  <c r="H406" i="1"/>
  <c r="S406" i="1" s="1"/>
  <c r="T406" i="1" s="1"/>
  <c r="Q406" i="1"/>
  <c r="W406" i="1"/>
  <c r="X406" i="1"/>
  <c r="Y406" i="1"/>
  <c r="H407" i="1"/>
  <c r="R407" i="1" s="1"/>
  <c r="Q407" i="1"/>
  <c r="W407" i="1"/>
  <c r="X407" i="1"/>
  <c r="Y407" i="1"/>
  <c r="H408" i="1"/>
  <c r="R408" i="1" s="1"/>
  <c r="Q408" i="1"/>
  <c r="W408" i="1"/>
  <c r="X408" i="1"/>
  <c r="Y408" i="1"/>
  <c r="H409" i="1"/>
  <c r="S409" i="1" s="1"/>
  <c r="T409" i="1" s="1"/>
  <c r="Q409" i="1"/>
  <c r="W409" i="1"/>
  <c r="X409" i="1"/>
  <c r="Y409" i="1"/>
  <c r="H410" i="1"/>
  <c r="S410" i="1" s="1"/>
  <c r="T410" i="1" s="1"/>
  <c r="Q410" i="1"/>
  <c r="W410" i="1"/>
  <c r="X410" i="1"/>
  <c r="Y410" i="1"/>
  <c r="H411" i="1"/>
  <c r="S411" i="1" s="1"/>
  <c r="T411" i="1" s="1"/>
  <c r="Q411" i="1"/>
  <c r="W411" i="1"/>
  <c r="X411" i="1"/>
  <c r="Y411" i="1"/>
  <c r="H412" i="1"/>
  <c r="S412" i="1" s="1"/>
  <c r="T412" i="1" s="1"/>
  <c r="Q412" i="1"/>
  <c r="W412" i="1"/>
  <c r="X412" i="1"/>
  <c r="Y412" i="1"/>
  <c r="H413" i="1"/>
  <c r="S413" i="1" s="1"/>
  <c r="T413" i="1" s="1"/>
  <c r="Q413" i="1"/>
  <c r="W413" i="1"/>
  <c r="X413" i="1"/>
  <c r="Y413" i="1"/>
  <c r="H414" i="1"/>
  <c r="S414" i="1" s="1"/>
  <c r="T414" i="1" s="1"/>
  <c r="Q414" i="1"/>
  <c r="W414" i="1"/>
  <c r="X414" i="1"/>
  <c r="Y414" i="1"/>
  <c r="H415" i="1"/>
  <c r="Q415" i="1"/>
  <c r="W415" i="1"/>
  <c r="X415" i="1"/>
  <c r="Y415" i="1"/>
  <c r="H416" i="1"/>
  <c r="R416" i="1" s="1"/>
  <c r="Q416" i="1"/>
  <c r="W416" i="1"/>
  <c r="X416" i="1"/>
  <c r="Y416" i="1"/>
  <c r="H417" i="1"/>
  <c r="S417" i="1" s="1"/>
  <c r="T417" i="1" s="1"/>
  <c r="Q417" i="1"/>
  <c r="W417" i="1"/>
  <c r="X417" i="1"/>
  <c r="Y417" i="1"/>
  <c r="H418" i="1"/>
  <c r="S418" i="1" s="1"/>
  <c r="T418" i="1" s="1"/>
  <c r="Q418" i="1"/>
  <c r="W418" i="1"/>
  <c r="X418" i="1"/>
  <c r="Y418" i="1"/>
  <c r="H419" i="1"/>
  <c r="S419" i="1" s="1"/>
  <c r="T419" i="1" s="1"/>
  <c r="Q419" i="1"/>
  <c r="W419" i="1"/>
  <c r="X419" i="1"/>
  <c r="Y419" i="1"/>
  <c r="H420" i="1"/>
  <c r="S420" i="1" s="1"/>
  <c r="T420" i="1" s="1"/>
  <c r="Q420" i="1"/>
  <c r="W420" i="1"/>
  <c r="X420" i="1"/>
  <c r="Y420" i="1"/>
  <c r="H421" i="1"/>
  <c r="R421" i="1" s="1"/>
  <c r="Q421" i="1"/>
  <c r="W421" i="1"/>
  <c r="X421" i="1"/>
  <c r="Y421" i="1"/>
  <c r="H422" i="1"/>
  <c r="R422" i="1" s="1"/>
  <c r="Q422" i="1"/>
  <c r="W422" i="1"/>
  <c r="X422" i="1"/>
  <c r="Y422" i="1"/>
  <c r="H423" i="1"/>
  <c r="S423" i="1" s="1"/>
  <c r="T423" i="1" s="1"/>
  <c r="Q423" i="1"/>
  <c r="W423" i="1"/>
  <c r="X423" i="1"/>
  <c r="Y423" i="1"/>
  <c r="H424" i="1"/>
  <c r="R424" i="1" s="1"/>
  <c r="Q424" i="1"/>
  <c r="V424" i="1"/>
  <c r="W424" i="1"/>
  <c r="X424" i="1"/>
  <c r="Y424" i="1"/>
  <c r="H425" i="1"/>
  <c r="R425" i="1" s="1"/>
  <c r="Q425" i="1"/>
  <c r="V425" i="1"/>
  <c r="W425" i="1"/>
  <c r="X425" i="1"/>
  <c r="Y425" i="1"/>
  <c r="H426" i="1"/>
  <c r="S426" i="1" s="1"/>
  <c r="T426" i="1" s="1"/>
  <c r="Q426" i="1"/>
  <c r="W426" i="1"/>
  <c r="X426" i="1"/>
  <c r="Y426" i="1"/>
  <c r="H427" i="1"/>
  <c r="Q427" i="1"/>
  <c r="W427" i="1"/>
  <c r="X427" i="1"/>
  <c r="Y427" i="1"/>
  <c r="H428" i="1"/>
  <c r="R428" i="1" s="1"/>
  <c r="Q428" i="1"/>
  <c r="W428" i="1"/>
  <c r="X428" i="1"/>
  <c r="Y428" i="1"/>
  <c r="H429" i="1"/>
  <c r="Q429" i="1"/>
  <c r="W429" i="1"/>
  <c r="X429" i="1"/>
  <c r="Y429" i="1"/>
  <c r="H430" i="1"/>
  <c r="R430" i="1" s="1"/>
  <c r="Q430" i="1"/>
  <c r="W430" i="1"/>
  <c r="X430" i="1"/>
  <c r="Y430" i="1"/>
  <c r="H431" i="1"/>
  <c r="R431" i="1" s="1"/>
  <c r="Q431" i="1"/>
  <c r="W431" i="1"/>
  <c r="X431" i="1"/>
  <c r="Y431" i="1"/>
  <c r="H432" i="1"/>
  <c r="R432" i="1" s="1"/>
  <c r="Q432" i="1"/>
  <c r="W432" i="1"/>
  <c r="X432" i="1"/>
  <c r="Y432" i="1"/>
  <c r="H433" i="1"/>
  <c r="R433" i="1" s="1"/>
  <c r="Q433" i="1"/>
  <c r="W433" i="1"/>
  <c r="X433" i="1"/>
  <c r="Y433" i="1"/>
  <c r="H434" i="1"/>
  <c r="R434" i="1" s="1"/>
  <c r="Q434" i="1"/>
  <c r="W434" i="1"/>
  <c r="X434" i="1"/>
  <c r="Y434" i="1"/>
  <c r="H435" i="1"/>
  <c r="S435" i="1" s="1"/>
  <c r="T435" i="1" s="1"/>
  <c r="Q435" i="1"/>
  <c r="W435" i="1"/>
  <c r="X435" i="1"/>
  <c r="Y435" i="1"/>
  <c r="H436" i="1"/>
  <c r="Q436" i="1"/>
  <c r="W436" i="1"/>
  <c r="X436" i="1"/>
  <c r="Y436" i="1"/>
  <c r="H437" i="1"/>
  <c r="R437" i="1" s="1"/>
  <c r="Q437" i="1"/>
  <c r="W437" i="1"/>
  <c r="X437" i="1"/>
  <c r="Y437" i="1"/>
  <c r="H438" i="1"/>
  <c r="R438" i="1" s="1"/>
  <c r="Q438" i="1"/>
  <c r="W438" i="1"/>
  <c r="X438" i="1"/>
  <c r="Y438" i="1"/>
  <c r="H439" i="1"/>
  <c r="S439" i="1" s="1"/>
  <c r="T439" i="1" s="1"/>
  <c r="Q439" i="1"/>
  <c r="W439" i="1"/>
  <c r="X439" i="1"/>
  <c r="Y439" i="1"/>
  <c r="H440" i="1"/>
  <c r="Q440" i="1"/>
  <c r="U440" i="1"/>
  <c r="V440" i="1"/>
  <c r="H441" i="1"/>
  <c r="S441" i="1" s="1"/>
  <c r="T441" i="1" s="1"/>
  <c r="Q441" i="1"/>
  <c r="U441" i="1"/>
  <c r="V441" i="1"/>
  <c r="H442" i="1"/>
  <c r="Q442" i="1"/>
  <c r="U442" i="1"/>
  <c r="V442" i="1"/>
  <c r="H443" i="1"/>
  <c r="R443" i="1" s="1"/>
  <c r="Q443" i="1"/>
  <c r="U443" i="1"/>
  <c r="V443" i="1"/>
  <c r="H444" i="1"/>
  <c r="R444" i="1" s="1"/>
  <c r="Q444" i="1"/>
  <c r="U444" i="1"/>
  <c r="V444" i="1"/>
  <c r="H445" i="1"/>
  <c r="R445" i="1" s="1"/>
  <c r="Q445" i="1"/>
  <c r="U445" i="1"/>
  <c r="V445" i="1"/>
  <c r="H446" i="1"/>
  <c r="R446" i="1" s="1"/>
  <c r="Q446" i="1"/>
  <c r="U446" i="1"/>
  <c r="V446" i="1"/>
  <c r="H447" i="1"/>
  <c r="R447" i="1" s="1"/>
  <c r="Q447" i="1"/>
  <c r="U447" i="1"/>
  <c r="V447" i="1"/>
  <c r="H448" i="1"/>
  <c r="R448" i="1" s="1"/>
  <c r="Q448" i="1"/>
  <c r="U448" i="1"/>
  <c r="V448" i="1"/>
  <c r="H449" i="1"/>
  <c r="R449" i="1" s="1"/>
  <c r="Q449" i="1"/>
  <c r="U449" i="1"/>
  <c r="V449" i="1"/>
  <c r="H450" i="1"/>
  <c r="Q450" i="1"/>
  <c r="U450" i="1"/>
  <c r="V450" i="1"/>
  <c r="H451" i="1"/>
  <c r="R451" i="1" s="1"/>
  <c r="Q451" i="1"/>
  <c r="U451" i="1"/>
  <c r="V451" i="1"/>
  <c r="H452" i="1"/>
  <c r="Q452" i="1"/>
  <c r="U452" i="1"/>
  <c r="V452" i="1"/>
  <c r="H453" i="1"/>
  <c r="R453" i="1" s="1"/>
  <c r="Q453" i="1"/>
  <c r="U453" i="1"/>
  <c r="V453" i="1"/>
  <c r="H454" i="1"/>
  <c r="Q454" i="1"/>
  <c r="U454" i="1"/>
  <c r="V454" i="1"/>
  <c r="H455" i="1"/>
  <c r="R455" i="1" s="1"/>
  <c r="Q455" i="1"/>
  <c r="U455" i="1"/>
  <c r="V455" i="1"/>
  <c r="H456" i="1"/>
  <c r="S456" i="1" s="1"/>
  <c r="T456" i="1" s="1"/>
  <c r="Q456" i="1"/>
  <c r="U456" i="1"/>
  <c r="V456" i="1"/>
  <c r="H457" i="1"/>
  <c r="Q457" i="1"/>
  <c r="U457" i="1"/>
  <c r="V457" i="1"/>
  <c r="H458" i="1"/>
  <c r="R458" i="1" s="1"/>
  <c r="Q458" i="1"/>
  <c r="U458" i="1"/>
  <c r="V458" i="1"/>
  <c r="H459" i="1"/>
  <c r="S459" i="1" s="1"/>
  <c r="T459" i="1" s="1"/>
  <c r="Q459" i="1"/>
  <c r="U459" i="1"/>
  <c r="V459" i="1"/>
  <c r="H460" i="1"/>
  <c r="Q460" i="1"/>
  <c r="V460" i="1"/>
  <c r="X460" i="1"/>
  <c r="Y460" i="1"/>
  <c r="H461" i="1"/>
  <c r="R461" i="1" s="1"/>
  <c r="Q461" i="1"/>
  <c r="U461" i="1"/>
  <c r="V461" i="1"/>
  <c r="H462" i="1"/>
  <c r="S462" i="1" s="1"/>
  <c r="T462" i="1" s="1"/>
  <c r="Q462" i="1"/>
  <c r="U462" i="1"/>
  <c r="V462" i="1"/>
  <c r="H463" i="1"/>
  <c r="S463" i="1" s="1"/>
  <c r="T463" i="1" s="1"/>
  <c r="Q463" i="1"/>
  <c r="V463" i="1"/>
  <c r="X463" i="1"/>
  <c r="Y463" i="1"/>
  <c r="H464" i="1"/>
  <c r="Q464" i="1"/>
  <c r="V464" i="1"/>
  <c r="X464" i="1"/>
  <c r="Y464" i="1"/>
  <c r="H465" i="1"/>
  <c r="S465" i="1" s="1"/>
  <c r="T465" i="1" s="1"/>
  <c r="Q465" i="1"/>
  <c r="V465" i="1"/>
  <c r="X465" i="1"/>
  <c r="Y465" i="1"/>
  <c r="H466" i="1"/>
  <c r="Q466" i="1"/>
  <c r="U466" i="1"/>
  <c r="V466" i="1"/>
  <c r="H467" i="1"/>
  <c r="R467" i="1" s="1"/>
  <c r="Q467" i="1"/>
  <c r="U467" i="1"/>
  <c r="V467" i="1"/>
  <c r="H468" i="1"/>
  <c r="S468" i="1" s="1"/>
  <c r="T468" i="1" s="1"/>
  <c r="Q468" i="1"/>
  <c r="U468" i="1"/>
  <c r="V468" i="1"/>
  <c r="H469" i="1"/>
  <c r="R469" i="1" s="1"/>
  <c r="Q469" i="1"/>
  <c r="U469" i="1"/>
  <c r="V469" i="1"/>
  <c r="H470" i="1"/>
  <c r="S470" i="1" s="1"/>
  <c r="T470" i="1" s="1"/>
  <c r="Q470" i="1"/>
  <c r="U470" i="1"/>
  <c r="V470" i="1"/>
  <c r="H471" i="1"/>
  <c r="R471" i="1" s="1"/>
  <c r="Q471" i="1"/>
  <c r="U471" i="1"/>
  <c r="V471" i="1"/>
  <c r="H472" i="1"/>
  <c r="R472" i="1" s="1"/>
  <c r="Q472" i="1"/>
  <c r="V472" i="1"/>
  <c r="X472" i="1"/>
  <c r="Y472" i="1"/>
  <c r="H473" i="1"/>
  <c r="Q473" i="1"/>
  <c r="V473" i="1"/>
  <c r="X473" i="1"/>
  <c r="Y473" i="1"/>
  <c r="H474" i="1"/>
  <c r="S474" i="1" s="1"/>
  <c r="T474" i="1" s="1"/>
  <c r="Q474" i="1"/>
  <c r="V474" i="1"/>
  <c r="X474" i="1"/>
  <c r="Y474" i="1"/>
  <c r="H475" i="1"/>
  <c r="Q475" i="1"/>
  <c r="U475" i="1"/>
  <c r="V475" i="1"/>
  <c r="H476" i="1"/>
  <c r="R476" i="1" s="1"/>
  <c r="Q476" i="1"/>
  <c r="V476" i="1"/>
  <c r="X476" i="1"/>
  <c r="Y476" i="1"/>
  <c r="H477" i="1"/>
  <c r="Q477" i="1"/>
  <c r="U477" i="1"/>
  <c r="V477" i="1"/>
  <c r="H478" i="1"/>
  <c r="R478" i="1" s="1"/>
  <c r="Q478" i="1"/>
  <c r="U478" i="1"/>
  <c r="V478" i="1"/>
  <c r="H479" i="1"/>
  <c r="S479" i="1" s="1"/>
  <c r="T479" i="1" s="1"/>
  <c r="Q479" i="1"/>
  <c r="U479" i="1"/>
  <c r="V479" i="1"/>
  <c r="H480" i="1"/>
  <c r="R480" i="1" s="1"/>
  <c r="Q480" i="1"/>
  <c r="U480" i="1"/>
  <c r="V480" i="1"/>
  <c r="H481" i="1"/>
  <c r="R481" i="1" s="1"/>
  <c r="Q481" i="1"/>
  <c r="U481" i="1"/>
  <c r="V481" i="1"/>
  <c r="H482" i="1"/>
  <c r="Q482" i="1"/>
  <c r="U482" i="1"/>
  <c r="V482" i="1"/>
  <c r="H483" i="1"/>
  <c r="S483" i="1" s="1"/>
  <c r="T483" i="1" s="1"/>
  <c r="Q483" i="1"/>
  <c r="V483" i="1"/>
  <c r="X483" i="1"/>
  <c r="Y483" i="1"/>
  <c r="H484" i="1"/>
  <c r="R484" i="1" s="1"/>
  <c r="Q484" i="1"/>
  <c r="V484" i="1"/>
  <c r="X484" i="1"/>
  <c r="Y484" i="1"/>
  <c r="H485" i="1"/>
  <c r="R485" i="1" s="1"/>
  <c r="Q485" i="1"/>
  <c r="V485" i="1"/>
  <c r="X485" i="1"/>
  <c r="Y485" i="1"/>
  <c r="H486" i="1"/>
  <c r="R486" i="1" s="1"/>
  <c r="Q486" i="1"/>
  <c r="V486" i="1"/>
  <c r="X486" i="1"/>
  <c r="Y486" i="1"/>
  <c r="H487" i="1"/>
  <c r="Q487" i="1"/>
  <c r="V487" i="1"/>
  <c r="X487" i="1"/>
  <c r="Y487" i="1"/>
  <c r="H488" i="1"/>
  <c r="R488" i="1" s="1"/>
  <c r="Q488" i="1"/>
  <c r="V488" i="1"/>
  <c r="X488" i="1"/>
  <c r="Y488" i="1"/>
  <c r="H489" i="1"/>
  <c r="S489" i="1" s="1"/>
  <c r="T489" i="1" s="1"/>
  <c r="Q489" i="1"/>
  <c r="V489" i="1"/>
  <c r="X489" i="1"/>
  <c r="Y489" i="1"/>
  <c r="H490" i="1"/>
  <c r="R490" i="1" s="1"/>
  <c r="Q490" i="1"/>
  <c r="V490" i="1"/>
  <c r="X490" i="1"/>
  <c r="Y490" i="1"/>
  <c r="H491" i="1"/>
  <c r="Q491" i="1"/>
  <c r="V491" i="1"/>
  <c r="X491" i="1"/>
  <c r="Y491" i="1"/>
  <c r="H492" i="1"/>
  <c r="Q492" i="1"/>
  <c r="V492" i="1"/>
  <c r="X492" i="1"/>
  <c r="Y492" i="1"/>
  <c r="H493" i="1"/>
  <c r="S493" i="1" s="1"/>
  <c r="T493" i="1" s="1"/>
  <c r="Q493" i="1"/>
  <c r="V493" i="1"/>
  <c r="X493" i="1"/>
  <c r="Y493" i="1"/>
  <c r="H494" i="1"/>
  <c r="R494" i="1" s="1"/>
  <c r="Q494" i="1"/>
  <c r="V494" i="1"/>
  <c r="X494" i="1"/>
  <c r="Y494" i="1"/>
  <c r="H495" i="1"/>
  <c r="Q495" i="1"/>
  <c r="V495" i="1"/>
  <c r="X495" i="1"/>
  <c r="Y495" i="1"/>
  <c r="H496" i="1"/>
  <c r="R496" i="1" s="1"/>
  <c r="Q496" i="1"/>
  <c r="V496" i="1"/>
  <c r="X496" i="1"/>
  <c r="Y496" i="1"/>
  <c r="H497" i="1"/>
  <c r="R497" i="1" s="1"/>
  <c r="Q497" i="1"/>
  <c r="V497" i="1"/>
  <c r="X497" i="1"/>
  <c r="Y497" i="1"/>
  <c r="H498" i="1"/>
  <c r="S498" i="1" s="1"/>
  <c r="T498" i="1" s="1"/>
  <c r="Q498" i="1"/>
  <c r="V498" i="1"/>
  <c r="X498" i="1"/>
  <c r="Y498" i="1"/>
  <c r="H499" i="1"/>
  <c r="S499" i="1" s="1"/>
  <c r="T499" i="1" s="1"/>
  <c r="Q499" i="1"/>
  <c r="V499" i="1"/>
  <c r="X499" i="1"/>
  <c r="Y499" i="1"/>
  <c r="H500" i="1"/>
  <c r="S500" i="1" s="1"/>
  <c r="T500" i="1" s="1"/>
  <c r="Q500" i="1"/>
  <c r="V500" i="1"/>
  <c r="X500" i="1"/>
  <c r="Y500" i="1"/>
  <c r="H501" i="1"/>
  <c r="S501" i="1" s="1"/>
  <c r="T501" i="1" s="1"/>
  <c r="Q501" i="1"/>
  <c r="U501" i="1"/>
  <c r="V501" i="1"/>
  <c r="H502" i="1"/>
  <c r="Q502" i="1"/>
  <c r="U502" i="1"/>
  <c r="V502" i="1"/>
  <c r="H503" i="1"/>
  <c r="Q503" i="1"/>
  <c r="V503" i="1"/>
  <c r="X503" i="1"/>
  <c r="Y503" i="1"/>
  <c r="H504" i="1"/>
  <c r="R504" i="1" s="1"/>
  <c r="Q504" i="1"/>
  <c r="V504" i="1"/>
  <c r="X504" i="1"/>
  <c r="Y504" i="1"/>
  <c r="H505" i="1"/>
  <c r="Q505" i="1"/>
  <c r="V505" i="1"/>
  <c r="X505" i="1"/>
  <c r="Y505" i="1"/>
  <c r="H506" i="1"/>
  <c r="R506" i="1" s="1"/>
  <c r="Q506" i="1"/>
  <c r="V506" i="1"/>
  <c r="X506" i="1"/>
  <c r="Y506" i="1"/>
  <c r="H507" i="1"/>
  <c r="R507" i="1" s="1"/>
  <c r="Q507" i="1"/>
  <c r="U507" i="1"/>
  <c r="V507" i="1"/>
  <c r="H508" i="1"/>
  <c r="R508" i="1" s="1"/>
  <c r="Q508" i="1"/>
  <c r="U508" i="1"/>
  <c r="V508" i="1"/>
  <c r="H509" i="1"/>
  <c r="R509" i="1" s="1"/>
  <c r="Q509" i="1"/>
  <c r="U509" i="1"/>
  <c r="V509" i="1"/>
  <c r="H510" i="1"/>
  <c r="S510" i="1" s="1"/>
  <c r="T510" i="1" s="1"/>
  <c r="Q510" i="1"/>
  <c r="U510" i="1"/>
  <c r="V510" i="1"/>
  <c r="H511" i="1"/>
  <c r="S511" i="1" s="1"/>
  <c r="T511" i="1" s="1"/>
  <c r="Q511" i="1"/>
  <c r="U511" i="1"/>
  <c r="V511" i="1"/>
  <c r="H512" i="1"/>
  <c r="Q512" i="1"/>
  <c r="U512" i="1"/>
  <c r="V512" i="1"/>
  <c r="H513" i="1"/>
  <c r="R513" i="1" s="1"/>
  <c r="Q513" i="1"/>
  <c r="U513" i="1"/>
  <c r="V513" i="1"/>
  <c r="H514" i="1"/>
  <c r="R514" i="1" s="1"/>
  <c r="Q514" i="1"/>
  <c r="U514" i="1"/>
  <c r="V514" i="1"/>
  <c r="H515" i="1"/>
  <c r="R515" i="1" s="1"/>
  <c r="Q515" i="1"/>
  <c r="U515" i="1"/>
  <c r="V515" i="1"/>
  <c r="H516" i="1"/>
  <c r="Q516" i="1"/>
  <c r="U516" i="1"/>
  <c r="V516" i="1"/>
  <c r="H517" i="1"/>
  <c r="S517" i="1" s="1"/>
  <c r="T517" i="1" s="1"/>
  <c r="Q517" i="1"/>
  <c r="V517" i="1"/>
  <c r="X517" i="1"/>
  <c r="Y517" i="1"/>
  <c r="H518" i="1"/>
  <c r="S518" i="1" s="1"/>
  <c r="T518" i="1" s="1"/>
  <c r="Q518" i="1"/>
  <c r="U518" i="1"/>
  <c r="V518" i="1"/>
  <c r="H519" i="1"/>
  <c r="R519" i="1" s="1"/>
  <c r="Q519" i="1"/>
  <c r="U519" i="1"/>
  <c r="V519" i="1"/>
  <c r="H520" i="1"/>
  <c r="Q520" i="1"/>
  <c r="V520" i="1"/>
  <c r="X520" i="1"/>
  <c r="Y520" i="1"/>
  <c r="H521" i="1"/>
  <c r="S521" i="1" s="1"/>
  <c r="T521" i="1" s="1"/>
  <c r="Q521" i="1"/>
  <c r="V521" i="1"/>
  <c r="X521" i="1"/>
  <c r="Y521" i="1"/>
  <c r="H522" i="1"/>
  <c r="S522" i="1" s="1"/>
  <c r="T522" i="1" s="1"/>
  <c r="Q522" i="1"/>
  <c r="V522" i="1"/>
  <c r="X522" i="1"/>
  <c r="Y522" i="1"/>
  <c r="H523" i="1"/>
  <c r="S523" i="1" s="1"/>
  <c r="T523" i="1" s="1"/>
  <c r="Q523" i="1"/>
  <c r="V523" i="1"/>
  <c r="X523" i="1"/>
  <c r="Y523" i="1"/>
  <c r="H524" i="1"/>
  <c r="R524" i="1" s="1"/>
  <c r="Q524" i="1"/>
  <c r="V524" i="1"/>
  <c r="X524" i="1"/>
  <c r="Y524" i="1"/>
  <c r="H525" i="1"/>
  <c r="S525" i="1" s="1"/>
  <c r="T525" i="1" s="1"/>
  <c r="Q525" i="1"/>
  <c r="V525" i="1"/>
  <c r="X525" i="1"/>
  <c r="Y525" i="1"/>
  <c r="H526" i="1"/>
  <c r="S526" i="1" s="1"/>
  <c r="T526" i="1" s="1"/>
  <c r="Q526" i="1"/>
  <c r="V526" i="1"/>
  <c r="X526" i="1"/>
  <c r="Y526" i="1"/>
  <c r="H527" i="1"/>
  <c r="R527" i="1" s="1"/>
  <c r="Q527" i="1"/>
  <c r="V527" i="1"/>
  <c r="X527" i="1"/>
  <c r="Y527" i="1"/>
  <c r="H528" i="1"/>
  <c r="Q528" i="1"/>
  <c r="U528" i="1"/>
  <c r="V528" i="1"/>
  <c r="H529" i="1"/>
  <c r="S529" i="1" s="1"/>
  <c r="T529" i="1" s="1"/>
  <c r="Q529" i="1"/>
  <c r="V529" i="1"/>
  <c r="X529" i="1"/>
  <c r="Y529" i="1"/>
  <c r="H530" i="1"/>
  <c r="Q530" i="1"/>
  <c r="V530" i="1"/>
  <c r="X530" i="1"/>
  <c r="Y530" i="1"/>
  <c r="H531" i="1"/>
  <c r="S531" i="1" s="1"/>
  <c r="T531" i="1" s="1"/>
  <c r="Q531" i="1"/>
  <c r="V531" i="1"/>
  <c r="X531" i="1"/>
  <c r="Y531" i="1"/>
  <c r="H532" i="1"/>
  <c r="R532" i="1" s="1"/>
  <c r="Q532" i="1"/>
  <c r="V532" i="1"/>
  <c r="X532" i="1"/>
  <c r="Y532" i="1"/>
  <c r="H533" i="1"/>
  <c r="S533" i="1" s="1"/>
  <c r="T533" i="1" s="1"/>
  <c r="Q533" i="1"/>
  <c r="V533" i="1"/>
  <c r="X533" i="1"/>
  <c r="Y533" i="1"/>
  <c r="H534" i="1"/>
  <c r="R534" i="1" s="1"/>
  <c r="Q534" i="1"/>
  <c r="V534" i="1"/>
  <c r="X534" i="1"/>
  <c r="Y534" i="1"/>
  <c r="H535" i="1"/>
  <c r="R535" i="1" s="1"/>
  <c r="Q535" i="1"/>
  <c r="V535" i="1"/>
  <c r="X535" i="1"/>
  <c r="Y535" i="1"/>
  <c r="H536" i="1"/>
  <c r="S536" i="1" s="1"/>
  <c r="T536" i="1" s="1"/>
  <c r="Q536" i="1"/>
  <c r="V536" i="1"/>
  <c r="X536" i="1"/>
  <c r="Y536" i="1"/>
  <c r="H537" i="1"/>
  <c r="Q537" i="1"/>
  <c r="V537" i="1"/>
  <c r="X537" i="1"/>
  <c r="Y537" i="1"/>
  <c r="H538" i="1"/>
  <c r="Q538" i="1"/>
  <c r="V538" i="1"/>
  <c r="X538" i="1"/>
  <c r="Y538" i="1"/>
  <c r="H539" i="1"/>
  <c r="R539" i="1" s="1"/>
  <c r="Q539" i="1"/>
  <c r="V539" i="1"/>
  <c r="X539" i="1"/>
  <c r="Y539" i="1"/>
  <c r="H540" i="1"/>
  <c r="S540" i="1" s="1"/>
  <c r="T540" i="1" s="1"/>
  <c r="Q540" i="1"/>
  <c r="U540" i="1"/>
  <c r="V540" i="1"/>
  <c r="H541" i="1"/>
  <c r="S541" i="1" s="1"/>
  <c r="T541" i="1" s="1"/>
  <c r="Q541" i="1"/>
  <c r="U541" i="1"/>
  <c r="V541" i="1"/>
  <c r="H542" i="1"/>
  <c r="S542" i="1" s="1"/>
  <c r="T542" i="1" s="1"/>
  <c r="Q542" i="1"/>
  <c r="V542" i="1"/>
  <c r="X542" i="1"/>
  <c r="Y542" i="1"/>
  <c r="H543" i="1"/>
  <c r="Q543" i="1"/>
  <c r="V543" i="1"/>
  <c r="X543" i="1"/>
  <c r="Y543" i="1"/>
  <c r="H544" i="1"/>
  <c r="S544" i="1" s="1"/>
  <c r="T544" i="1" s="1"/>
  <c r="Q544" i="1"/>
  <c r="V544" i="1"/>
  <c r="X544" i="1"/>
  <c r="Y544" i="1"/>
  <c r="H545" i="1"/>
  <c r="Q545" i="1"/>
  <c r="V545" i="1"/>
  <c r="X545" i="1"/>
  <c r="Y545" i="1"/>
  <c r="H546" i="1"/>
  <c r="S546" i="1" s="1"/>
  <c r="T546" i="1" s="1"/>
  <c r="Q546" i="1"/>
  <c r="U546" i="1"/>
  <c r="V546" i="1"/>
  <c r="H547" i="1"/>
  <c r="R547" i="1" s="1"/>
  <c r="Q547" i="1"/>
  <c r="V547" i="1"/>
  <c r="X547" i="1"/>
  <c r="Y547" i="1"/>
  <c r="H548" i="1"/>
  <c r="S548" i="1" s="1"/>
  <c r="T548" i="1" s="1"/>
  <c r="Q548" i="1"/>
  <c r="V548" i="1"/>
  <c r="X548" i="1"/>
  <c r="Y548" i="1"/>
  <c r="H549" i="1"/>
  <c r="Q549" i="1"/>
  <c r="V549" i="1"/>
  <c r="X549" i="1"/>
  <c r="Y549" i="1"/>
  <c r="H550" i="1"/>
  <c r="R550" i="1" s="1"/>
  <c r="Q550" i="1"/>
  <c r="U550" i="1"/>
  <c r="V550" i="1"/>
  <c r="H551" i="1"/>
  <c r="Q551" i="1"/>
  <c r="V551" i="1"/>
  <c r="X551" i="1"/>
  <c r="Y551" i="1"/>
  <c r="H552" i="1"/>
  <c r="Q552" i="1"/>
  <c r="V552" i="1"/>
  <c r="X552" i="1"/>
  <c r="Y552" i="1"/>
  <c r="H553" i="1"/>
  <c r="Q553" i="1"/>
  <c r="V553" i="1"/>
  <c r="X553" i="1"/>
  <c r="Y553" i="1"/>
  <c r="H554" i="1"/>
  <c r="R554" i="1" s="1"/>
  <c r="Q554" i="1"/>
  <c r="V554" i="1"/>
  <c r="X554" i="1"/>
  <c r="Y554" i="1"/>
  <c r="H555" i="1"/>
  <c r="R555" i="1" s="1"/>
  <c r="Q555" i="1"/>
  <c r="V555" i="1"/>
  <c r="X555" i="1"/>
  <c r="Y555" i="1"/>
  <c r="H556" i="1"/>
  <c r="R556" i="1" s="1"/>
  <c r="Q556" i="1"/>
  <c r="V556" i="1"/>
  <c r="X556" i="1"/>
  <c r="Y556" i="1"/>
  <c r="H557" i="1"/>
  <c r="Q557" i="1"/>
  <c r="U557" i="1"/>
  <c r="V557" i="1"/>
  <c r="H558" i="1"/>
  <c r="R558" i="1" s="1"/>
  <c r="Q558" i="1"/>
  <c r="U558" i="1"/>
  <c r="V558" i="1"/>
  <c r="H559" i="1"/>
  <c r="S559" i="1" s="1"/>
  <c r="T559" i="1" s="1"/>
  <c r="Q559" i="1"/>
  <c r="U559" i="1"/>
  <c r="V559" i="1"/>
  <c r="H560" i="1"/>
  <c r="R560" i="1" s="1"/>
  <c r="Q560" i="1"/>
  <c r="U560" i="1"/>
  <c r="V560" i="1"/>
  <c r="H561" i="1"/>
  <c r="Q561" i="1"/>
  <c r="U561" i="1"/>
  <c r="V561" i="1"/>
  <c r="H562" i="1"/>
  <c r="Q562" i="1"/>
  <c r="U562" i="1"/>
  <c r="V562" i="1"/>
  <c r="H563" i="1"/>
  <c r="R563" i="1" s="1"/>
  <c r="Q563" i="1"/>
  <c r="U563" i="1"/>
  <c r="V563" i="1"/>
  <c r="H564" i="1"/>
  <c r="Q564" i="1"/>
  <c r="U564" i="1"/>
  <c r="V564" i="1"/>
  <c r="H565" i="1"/>
  <c r="S565" i="1" s="1"/>
  <c r="T565" i="1" s="1"/>
  <c r="Q565" i="1"/>
  <c r="U565" i="1"/>
  <c r="V565" i="1"/>
  <c r="H566" i="1"/>
  <c r="Q566" i="1"/>
  <c r="U566" i="1"/>
  <c r="V566" i="1"/>
  <c r="H567" i="1"/>
  <c r="S567" i="1" s="1"/>
  <c r="T567" i="1" s="1"/>
  <c r="Q567" i="1"/>
  <c r="U567" i="1"/>
  <c r="V567" i="1"/>
  <c r="H568" i="1"/>
  <c r="R568" i="1" s="1"/>
  <c r="Q568" i="1"/>
  <c r="U568" i="1"/>
  <c r="V568" i="1"/>
  <c r="H569" i="1"/>
  <c r="Q569" i="1"/>
  <c r="U569" i="1"/>
  <c r="Y569" i="1" s="1"/>
  <c r="V569" i="1"/>
  <c r="H570" i="1"/>
  <c r="R570" i="1" s="1"/>
  <c r="Q570" i="1"/>
  <c r="U570" i="1"/>
  <c r="X570" i="1" s="1"/>
  <c r="V570" i="1"/>
  <c r="H571" i="1"/>
  <c r="Q571" i="1"/>
  <c r="U571" i="1"/>
  <c r="X571" i="1" s="1"/>
  <c r="V571" i="1"/>
  <c r="H572" i="1"/>
  <c r="R572" i="1" s="1"/>
  <c r="Q572" i="1"/>
  <c r="U572" i="1"/>
  <c r="X572" i="1" s="1"/>
  <c r="V572" i="1"/>
  <c r="H573" i="1"/>
  <c r="R573" i="1" s="1"/>
  <c r="Q573" i="1"/>
  <c r="U573" i="1"/>
  <c r="X573" i="1" s="1"/>
  <c r="V573" i="1"/>
  <c r="H574" i="1"/>
  <c r="R574" i="1" s="1"/>
  <c r="Q574" i="1"/>
  <c r="U574" i="1"/>
  <c r="V574" i="1"/>
  <c r="H575" i="1"/>
  <c r="S575" i="1" s="1"/>
  <c r="T575" i="1" s="1"/>
  <c r="Q575" i="1"/>
  <c r="U575" i="1"/>
  <c r="Y575" i="1" s="1"/>
  <c r="V575" i="1"/>
  <c r="H576" i="1"/>
  <c r="R576" i="1" s="1"/>
  <c r="Q576" i="1"/>
  <c r="U576" i="1"/>
  <c r="Y576" i="1" s="1"/>
  <c r="V576" i="1"/>
  <c r="H577" i="1"/>
  <c r="Q577" i="1"/>
  <c r="U577" i="1"/>
  <c r="X577" i="1" s="1"/>
  <c r="V577" i="1"/>
  <c r="H578" i="1"/>
  <c r="R578" i="1" s="1"/>
  <c r="Q578" i="1"/>
  <c r="U578" i="1"/>
  <c r="Y578" i="1" s="1"/>
  <c r="V578" i="1"/>
  <c r="H579" i="1"/>
  <c r="R579" i="1" s="1"/>
  <c r="Q579" i="1"/>
  <c r="U579" i="1"/>
  <c r="X579" i="1" s="1"/>
  <c r="V579" i="1"/>
  <c r="H580" i="1"/>
  <c r="R580" i="1" s="1"/>
  <c r="Q580" i="1"/>
  <c r="U580" i="1"/>
  <c r="V580" i="1"/>
  <c r="H581" i="1"/>
  <c r="S581" i="1" s="1"/>
  <c r="T581" i="1" s="1"/>
  <c r="Q581" i="1"/>
  <c r="U581" i="1"/>
  <c r="X581" i="1" s="1"/>
  <c r="V581" i="1"/>
  <c r="H582" i="1"/>
  <c r="R582" i="1" s="1"/>
  <c r="Q582" i="1"/>
  <c r="U582" i="1"/>
  <c r="X582" i="1" s="1"/>
  <c r="V582" i="1"/>
  <c r="H583" i="1"/>
  <c r="S583" i="1" s="1"/>
  <c r="T583" i="1" s="1"/>
  <c r="Q583" i="1"/>
  <c r="U583" i="1"/>
  <c r="X583" i="1" s="1"/>
  <c r="V583" i="1"/>
  <c r="H584" i="1"/>
  <c r="R584" i="1" s="1"/>
  <c r="Q584" i="1"/>
  <c r="U584" i="1"/>
  <c r="X584" i="1" s="1"/>
  <c r="V584" i="1"/>
  <c r="H585" i="1"/>
  <c r="R585" i="1" s="1"/>
  <c r="Q585" i="1"/>
  <c r="U585" i="1"/>
  <c r="X585" i="1" s="1"/>
  <c r="V585" i="1"/>
  <c r="H586" i="1"/>
  <c r="S586" i="1" s="1"/>
  <c r="T586" i="1" s="1"/>
  <c r="Q586" i="1"/>
  <c r="U586" i="1"/>
  <c r="V586" i="1"/>
  <c r="H587" i="1"/>
  <c r="S587" i="1" s="1"/>
  <c r="T587" i="1" s="1"/>
  <c r="Q587" i="1"/>
  <c r="U587" i="1"/>
  <c r="X587" i="1" s="1"/>
  <c r="V587" i="1"/>
  <c r="H588" i="1"/>
  <c r="R588" i="1" s="1"/>
  <c r="Q588" i="1"/>
  <c r="U588" i="1"/>
  <c r="Y588" i="1" s="1"/>
  <c r="V588" i="1"/>
  <c r="H589" i="1"/>
  <c r="S589" i="1" s="1"/>
  <c r="T589" i="1" s="1"/>
  <c r="Q589" i="1"/>
  <c r="U589" i="1"/>
  <c r="X589" i="1" s="1"/>
  <c r="V589" i="1"/>
  <c r="H590" i="1"/>
  <c r="R590" i="1" s="1"/>
  <c r="Q590" i="1"/>
  <c r="U590" i="1"/>
  <c r="X590" i="1" s="1"/>
  <c r="V590" i="1"/>
  <c r="H591" i="1"/>
  <c r="R591" i="1" s="1"/>
  <c r="Q591" i="1"/>
  <c r="U591" i="1"/>
  <c r="X591" i="1" s="1"/>
  <c r="V591" i="1"/>
  <c r="H592" i="1"/>
  <c r="S592" i="1" s="1"/>
  <c r="T592" i="1" s="1"/>
  <c r="Q592" i="1"/>
  <c r="U592" i="1"/>
  <c r="V592" i="1"/>
  <c r="H593" i="1"/>
  <c r="R593" i="1" s="1"/>
  <c r="Q593" i="1"/>
  <c r="U593" i="1"/>
  <c r="X593" i="1" s="1"/>
  <c r="V593" i="1"/>
  <c r="H594" i="1"/>
  <c r="R594" i="1" s="1"/>
  <c r="Q594" i="1"/>
  <c r="U594" i="1"/>
  <c r="X594" i="1" s="1"/>
  <c r="V594" i="1"/>
  <c r="H595" i="1"/>
  <c r="S595" i="1" s="1"/>
  <c r="T595" i="1" s="1"/>
  <c r="Q595" i="1"/>
  <c r="U595" i="1"/>
  <c r="X595" i="1" s="1"/>
  <c r="V595" i="1"/>
  <c r="H596" i="1"/>
  <c r="S596" i="1" s="1"/>
  <c r="T596" i="1" s="1"/>
  <c r="Q596" i="1"/>
  <c r="U596" i="1"/>
  <c r="X596" i="1" s="1"/>
  <c r="V596" i="1"/>
  <c r="H597" i="1"/>
  <c r="R597" i="1" s="1"/>
  <c r="Q597" i="1"/>
  <c r="U597" i="1"/>
  <c r="V597" i="1"/>
  <c r="H598" i="1"/>
  <c r="Q598" i="1"/>
  <c r="U598" i="1"/>
  <c r="X598" i="1" s="1"/>
  <c r="V598" i="1"/>
  <c r="H599" i="1"/>
  <c r="S599" i="1" s="1"/>
  <c r="T599" i="1" s="1"/>
  <c r="Q599" i="1"/>
  <c r="U599" i="1"/>
  <c r="X599" i="1" s="1"/>
  <c r="V599" i="1"/>
  <c r="H600" i="1"/>
  <c r="R600" i="1" s="1"/>
  <c r="Q600" i="1"/>
  <c r="U600" i="1"/>
  <c r="X600" i="1" s="1"/>
  <c r="V600" i="1"/>
  <c r="H601" i="1"/>
  <c r="S601" i="1" s="1"/>
  <c r="T601" i="1" s="1"/>
  <c r="Q601" i="1"/>
  <c r="U601" i="1"/>
  <c r="X601" i="1" s="1"/>
  <c r="V601" i="1"/>
  <c r="H602" i="1"/>
  <c r="R602" i="1" s="1"/>
  <c r="Q602" i="1"/>
  <c r="U602" i="1"/>
  <c r="X602" i="1" s="1"/>
  <c r="V602" i="1"/>
  <c r="H603" i="1"/>
  <c r="R603" i="1" s="1"/>
  <c r="Q603" i="1"/>
  <c r="U603" i="1"/>
  <c r="V603" i="1"/>
  <c r="H604" i="1"/>
  <c r="R604" i="1" s="1"/>
  <c r="Q604" i="1"/>
  <c r="U604" i="1"/>
  <c r="X604" i="1" s="1"/>
  <c r="V604" i="1"/>
  <c r="H605" i="1"/>
  <c r="S605" i="1" s="1"/>
  <c r="T605" i="1" s="1"/>
  <c r="Q605" i="1"/>
  <c r="U605" i="1"/>
  <c r="X605" i="1" s="1"/>
  <c r="V605" i="1"/>
  <c r="H606" i="1"/>
  <c r="S606" i="1" s="1"/>
  <c r="T606" i="1" s="1"/>
  <c r="Q606" i="1"/>
  <c r="V606" i="1"/>
  <c r="W606" i="1"/>
  <c r="X606" i="1"/>
  <c r="Y606" i="1"/>
  <c r="H607" i="1"/>
  <c r="Q607" i="1"/>
  <c r="U607" i="1"/>
  <c r="V607" i="1"/>
  <c r="W607" i="1"/>
  <c r="H608" i="1"/>
  <c r="S608" i="1" s="1"/>
  <c r="T608" i="1" s="1"/>
  <c r="Q608" i="1"/>
  <c r="U608" i="1"/>
  <c r="V608" i="1"/>
  <c r="W608" i="1"/>
  <c r="H609" i="1"/>
  <c r="S609" i="1" s="1"/>
  <c r="T609" i="1" s="1"/>
  <c r="Q609" i="1"/>
  <c r="U609" i="1"/>
  <c r="V609" i="1"/>
  <c r="W609" i="1"/>
  <c r="H610" i="1"/>
  <c r="S610" i="1" s="1"/>
  <c r="T610" i="1" s="1"/>
  <c r="Q610" i="1"/>
  <c r="U610" i="1"/>
  <c r="V610" i="1"/>
  <c r="W610" i="1"/>
  <c r="H611" i="1"/>
  <c r="Q611" i="1"/>
  <c r="U611" i="1"/>
  <c r="V611" i="1"/>
  <c r="W611" i="1"/>
  <c r="H612" i="1"/>
  <c r="R612" i="1" s="1"/>
  <c r="Q612" i="1"/>
  <c r="U612" i="1"/>
  <c r="V612" i="1"/>
  <c r="W612" i="1"/>
  <c r="H613" i="1"/>
  <c r="S613" i="1" s="1"/>
  <c r="T613" i="1" s="1"/>
  <c r="Q613" i="1"/>
  <c r="U613" i="1"/>
  <c r="V613" i="1"/>
  <c r="W613" i="1"/>
  <c r="H614" i="1"/>
  <c r="S614" i="1" s="1"/>
  <c r="T614" i="1" s="1"/>
  <c r="Q614" i="1"/>
  <c r="U614" i="1"/>
  <c r="V614" i="1"/>
  <c r="W614" i="1"/>
  <c r="H615" i="1"/>
  <c r="S615" i="1" s="1"/>
  <c r="T615" i="1" s="1"/>
  <c r="Q615" i="1"/>
  <c r="U615" i="1"/>
  <c r="V615" i="1"/>
  <c r="W615" i="1"/>
  <c r="H616" i="1"/>
  <c r="S616" i="1" s="1"/>
  <c r="T616" i="1" s="1"/>
  <c r="Q616" i="1"/>
  <c r="U616" i="1"/>
  <c r="V616" i="1"/>
  <c r="W616" i="1"/>
  <c r="H617" i="1"/>
  <c r="R617" i="1" s="1"/>
  <c r="Q617" i="1"/>
  <c r="U617" i="1"/>
  <c r="V617" i="1"/>
  <c r="W617" i="1"/>
  <c r="H618" i="1"/>
  <c r="R618" i="1" s="1"/>
  <c r="Q618" i="1"/>
  <c r="U618" i="1"/>
  <c r="V618" i="1"/>
  <c r="W618" i="1"/>
  <c r="H619" i="1"/>
  <c r="Q619" i="1"/>
  <c r="U619" i="1"/>
  <c r="V619" i="1"/>
  <c r="W619" i="1"/>
  <c r="H620" i="1"/>
  <c r="R620" i="1" s="1"/>
  <c r="Q620" i="1"/>
  <c r="U620" i="1"/>
  <c r="V620" i="1"/>
  <c r="W620" i="1"/>
  <c r="H621" i="1"/>
  <c r="R621" i="1" s="1"/>
  <c r="Q621" i="1"/>
  <c r="U621" i="1"/>
  <c r="V621" i="1"/>
  <c r="W621" i="1"/>
  <c r="H622" i="1"/>
  <c r="Q622" i="1"/>
  <c r="U622" i="1"/>
  <c r="V622" i="1"/>
  <c r="W622" i="1"/>
  <c r="H623" i="1"/>
  <c r="R623" i="1" s="1"/>
  <c r="Q623" i="1"/>
  <c r="U623" i="1"/>
  <c r="V623" i="1"/>
  <c r="W623" i="1"/>
  <c r="H624" i="1"/>
  <c r="R624" i="1" s="1"/>
  <c r="Q624" i="1"/>
  <c r="U624" i="1"/>
  <c r="V624" i="1"/>
  <c r="W624" i="1"/>
  <c r="H625" i="1"/>
  <c r="R625" i="1" s="1"/>
  <c r="Q625" i="1"/>
  <c r="W625" i="1"/>
  <c r="X625" i="1"/>
  <c r="Y625" i="1"/>
  <c r="H626" i="1"/>
  <c r="R626" i="1" s="1"/>
  <c r="Q626" i="1"/>
  <c r="U626" i="1"/>
  <c r="V626" i="1"/>
  <c r="W626" i="1"/>
  <c r="H627" i="1"/>
  <c r="Q627" i="1"/>
  <c r="U627" i="1"/>
  <c r="V627" i="1"/>
  <c r="W627" i="1"/>
  <c r="Q628" i="1"/>
  <c r="R628" i="1"/>
  <c r="S628" i="1"/>
  <c r="T628" i="1" s="1"/>
  <c r="U628" i="1"/>
  <c r="V628" i="1"/>
  <c r="W628" i="1"/>
  <c r="Q629" i="1"/>
  <c r="R629" i="1"/>
  <c r="S629" i="1"/>
  <c r="T629" i="1" s="1"/>
  <c r="U629" i="1"/>
  <c r="V629" i="1"/>
  <c r="W629" i="1"/>
  <c r="Q630" i="1"/>
  <c r="R630" i="1"/>
  <c r="S630" i="1"/>
  <c r="T630" i="1" s="1"/>
  <c r="U630" i="1"/>
  <c r="V630" i="1"/>
  <c r="W630" i="1"/>
  <c r="Q631" i="1"/>
  <c r="R631" i="1"/>
  <c r="S631" i="1"/>
  <c r="T631" i="1" s="1"/>
  <c r="U631" i="1"/>
  <c r="V631" i="1"/>
  <c r="W631" i="1"/>
  <c r="Q632" i="1"/>
  <c r="R632" i="1"/>
  <c r="S632" i="1"/>
  <c r="T632" i="1" s="1"/>
  <c r="U632" i="1"/>
  <c r="V632" i="1"/>
  <c r="W632" i="1"/>
  <c r="Q633" i="1"/>
  <c r="R633" i="1"/>
  <c r="S633" i="1"/>
  <c r="T633" i="1" s="1"/>
  <c r="U633" i="1"/>
  <c r="V633" i="1"/>
  <c r="W633" i="1"/>
  <c r="Q634" i="1"/>
  <c r="R634" i="1"/>
  <c r="S634" i="1"/>
  <c r="T634" i="1" s="1"/>
  <c r="U634" i="1"/>
  <c r="V634" i="1"/>
  <c r="W634" i="1"/>
  <c r="Q635" i="1"/>
  <c r="R635" i="1"/>
  <c r="S635" i="1"/>
  <c r="T635" i="1" s="1"/>
  <c r="U635" i="1"/>
  <c r="V635" i="1"/>
  <c r="W635" i="1"/>
  <c r="Q636" i="1"/>
  <c r="R636" i="1"/>
  <c r="S636" i="1"/>
  <c r="T636" i="1" s="1"/>
  <c r="U636" i="1"/>
  <c r="V636" i="1"/>
  <c r="W636" i="1"/>
  <c r="Q637" i="1"/>
  <c r="R637" i="1"/>
  <c r="S637" i="1"/>
  <c r="T637" i="1" s="1"/>
  <c r="U637" i="1"/>
  <c r="V637" i="1"/>
  <c r="W637" i="1"/>
  <c r="Q638" i="1"/>
  <c r="R638" i="1"/>
  <c r="S638" i="1"/>
  <c r="T638" i="1" s="1"/>
  <c r="U638" i="1"/>
  <c r="V638" i="1"/>
  <c r="W638" i="1"/>
  <c r="Q639" i="1"/>
  <c r="R639" i="1"/>
  <c r="S639" i="1"/>
  <c r="T639" i="1" s="1"/>
  <c r="U639" i="1"/>
  <c r="V639" i="1"/>
  <c r="W639" i="1"/>
  <c r="Q640" i="1"/>
  <c r="R640" i="1"/>
  <c r="S640" i="1"/>
  <c r="T640" i="1" s="1"/>
  <c r="U640" i="1"/>
  <c r="V640" i="1"/>
  <c r="W640" i="1"/>
  <c r="Q641" i="1"/>
  <c r="R641" i="1"/>
  <c r="S641" i="1"/>
  <c r="T641" i="1" s="1"/>
  <c r="U641" i="1"/>
  <c r="V641" i="1"/>
  <c r="W641" i="1"/>
  <c r="Q642" i="1"/>
  <c r="R642" i="1"/>
  <c r="S642" i="1"/>
  <c r="T642" i="1" s="1"/>
  <c r="U642" i="1"/>
  <c r="V642" i="1"/>
  <c r="W642" i="1"/>
  <c r="Q643" i="1"/>
  <c r="R643" i="1"/>
  <c r="S643" i="1"/>
  <c r="T643" i="1" s="1"/>
  <c r="U643" i="1"/>
  <c r="V643" i="1"/>
  <c r="W643" i="1"/>
  <c r="Q644" i="1"/>
  <c r="R644" i="1"/>
  <c r="S644" i="1"/>
  <c r="T644" i="1" s="1"/>
  <c r="U644" i="1"/>
  <c r="V644" i="1"/>
  <c r="W644" i="1"/>
  <c r="Q645" i="1"/>
  <c r="R645" i="1"/>
  <c r="S645" i="1"/>
  <c r="T645" i="1" s="1"/>
  <c r="U645" i="1"/>
  <c r="V645" i="1"/>
  <c r="W645" i="1"/>
  <c r="Q646" i="1"/>
  <c r="R646" i="1"/>
  <c r="S646" i="1"/>
  <c r="T646" i="1" s="1"/>
  <c r="U646" i="1"/>
  <c r="V646" i="1"/>
  <c r="W646" i="1"/>
  <c r="Q647" i="1"/>
  <c r="R647" i="1"/>
  <c r="S647" i="1"/>
  <c r="T647" i="1" s="1"/>
  <c r="U647" i="1"/>
  <c r="V647" i="1"/>
  <c r="W647" i="1"/>
  <c r="Q648" i="1"/>
  <c r="R648" i="1"/>
  <c r="S648" i="1"/>
  <c r="T648" i="1" s="1"/>
  <c r="U648" i="1"/>
  <c r="V648" i="1"/>
  <c r="W648" i="1"/>
  <c r="Q649" i="1"/>
  <c r="R649" i="1"/>
  <c r="S649" i="1"/>
  <c r="T649" i="1" s="1"/>
  <c r="U649" i="1"/>
  <c r="V649" i="1"/>
  <c r="W649" i="1"/>
  <c r="Q650" i="1"/>
  <c r="R650" i="1"/>
  <c r="S650" i="1"/>
  <c r="T650" i="1" s="1"/>
  <c r="U650" i="1"/>
  <c r="V650" i="1"/>
  <c r="W650" i="1"/>
  <c r="Q651" i="1"/>
  <c r="R651" i="1"/>
  <c r="S651" i="1"/>
  <c r="T651" i="1" s="1"/>
  <c r="U651" i="1"/>
  <c r="V651" i="1"/>
  <c r="W651" i="1"/>
  <c r="Q652" i="1"/>
  <c r="R652" i="1"/>
  <c r="S652" i="1"/>
  <c r="T652" i="1" s="1"/>
  <c r="U652" i="1"/>
  <c r="V652" i="1"/>
  <c r="W652" i="1"/>
  <c r="Q653" i="1"/>
  <c r="R653" i="1"/>
  <c r="S653" i="1"/>
  <c r="T653" i="1" s="1"/>
  <c r="U653" i="1"/>
  <c r="V653" i="1"/>
  <c r="W653" i="1"/>
  <c r="Q654" i="1"/>
  <c r="R654" i="1"/>
  <c r="S654" i="1"/>
  <c r="T654" i="1" s="1"/>
  <c r="U654" i="1"/>
  <c r="V654" i="1"/>
  <c r="W654" i="1"/>
  <c r="Q655" i="1"/>
  <c r="R655" i="1"/>
  <c r="S655" i="1"/>
  <c r="T655" i="1" s="1"/>
  <c r="U655" i="1"/>
  <c r="V655" i="1"/>
  <c r="W655" i="1"/>
  <c r="Q656" i="1"/>
  <c r="R656" i="1"/>
  <c r="S656" i="1"/>
  <c r="T656" i="1" s="1"/>
  <c r="U656" i="1"/>
  <c r="V656" i="1"/>
  <c r="W656" i="1"/>
  <c r="Q657" i="1"/>
  <c r="R657" i="1"/>
  <c r="S657" i="1"/>
  <c r="T657" i="1" s="1"/>
  <c r="U657" i="1"/>
  <c r="V657" i="1"/>
  <c r="W657" i="1"/>
  <c r="Q658" i="1"/>
  <c r="R658" i="1"/>
  <c r="S658" i="1"/>
  <c r="T658" i="1" s="1"/>
  <c r="U658" i="1"/>
  <c r="V658" i="1"/>
  <c r="W658" i="1"/>
  <c r="Q659" i="1"/>
  <c r="R659" i="1"/>
  <c r="S659" i="1"/>
  <c r="T659" i="1" s="1"/>
  <c r="U659" i="1"/>
  <c r="V659" i="1"/>
  <c r="W659" i="1"/>
  <c r="Q660" i="1"/>
  <c r="R660" i="1"/>
  <c r="S660" i="1"/>
  <c r="T660" i="1" s="1"/>
  <c r="U660" i="1"/>
  <c r="V660" i="1"/>
  <c r="W660" i="1"/>
  <c r="Q661" i="1"/>
  <c r="R661" i="1"/>
  <c r="S661" i="1"/>
  <c r="T661" i="1" s="1"/>
  <c r="U661" i="1"/>
  <c r="V661" i="1"/>
  <c r="W661" i="1"/>
  <c r="Q662" i="1"/>
  <c r="R662" i="1"/>
  <c r="S662" i="1"/>
  <c r="T662" i="1" s="1"/>
  <c r="U662" i="1"/>
  <c r="V662" i="1"/>
  <c r="W662" i="1"/>
  <c r="Q663" i="1"/>
  <c r="R663" i="1"/>
  <c r="S663" i="1"/>
  <c r="T663" i="1" s="1"/>
  <c r="U663" i="1"/>
  <c r="V663" i="1"/>
  <c r="W663" i="1"/>
  <c r="Q664" i="1"/>
  <c r="R664" i="1"/>
  <c r="S664" i="1"/>
  <c r="T664" i="1" s="1"/>
  <c r="U664" i="1"/>
  <c r="X664" i="1" s="1"/>
  <c r="Z664" i="1" s="1"/>
  <c r="V664" i="1"/>
  <c r="W664" i="1"/>
  <c r="Q665" i="1"/>
  <c r="R665" i="1"/>
  <c r="S665" i="1"/>
  <c r="T665" i="1" s="1"/>
  <c r="U665" i="1"/>
  <c r="V665" i="1"/>
  <c r="W665" i="1"/>
  <c r="Q666" i="1"/>
  <c r="R666" i="1"/>
  <c r="S666" i="1"/>
  <c r="T666" i="1" s="1"/>
  <c r="U666" i="1"/>
  <c r="X666" i="1" s="1"/>
  <c r="Z666" i="1" s="1"/>
  <c r="V666" i="1"/>
  <c r="W666" i="1"/>
  <c r="Q667" i="1"/>
  <c r="R667" i="1"/>
  <c r="S667" i="1"/>
  <c r="T667" i="1" s="1"/>
  <c r="U667" i="1"/>
  <c r="X667" i="1" s="1"/>
  <c r="Z667" i="1" s="1"/>
  <c r="V667" i="1"/>
  <c r="W667" i="1"/>
  <c r="Q668" i="1"/>
  <c r="R668" i="1"/>
  <c r="S668" i="1"/>
  <c r="T668" i="1" s="1"/>
  <c r="U668" i="1"/>
  <c r="X668" i="1" s="1"/>
  <c r="Z668" i="1" s="1"/>
  <c r="V668" i="1"/>
  <c r="W668" i="1"/>
  <c r="Q669" i="1"/>
  <c r="R669" i="1"/>
  <c r="S669" i="1"/>
  <c r="T669" i="1" s="1"/>
  <c r="U669" i="1"/>
  <c r="V669" i="1"/>
  <c r="W669" i="1"/>
  <c r="Q670" i="1"/>
  <c r="R670" i="1"/>
  <c r="S670" i="1"/>
  <c r="T670" i="1" s="1"/>
  <c r="U670" i="1"/>
  <c r="X670" i="1" s="1"/>
  <c r="Z670" i="1" s="1"/>
  <c r="V670" i="1"/>
  <c r="W670" i="1"/>
  <c r="Q671" i="1"/>
  <c r="R671" i="1"/>
  <c r="S671" i="1"/>
  <c r="T671" i="1" s="1"/>
  <c r="U671" i="1"/>
  <c r="X671" i="1" s="1"/>
  <c r="Z671" i="1" s="1"/>
  <c r="V671" i="1"/>
  <c r="W671" i="1"/>
  <c r="Q672" i="1"/>
  <c r="R672" i="1"/>
  <c r="S672" i="1"/>
  <c r="T672" i="1" s="1"/>
  <c r="U672" i="1"/>
  <c r="X672" i="1" s="1"/>
  <c r="Z672" i="1" s="1"/>
  <c r="V672" i="1"/>
  <c r="W672" i="1"/>
  <c r="Q673" i="1"/>
  <c r="R673" i="1"/>
  <c r="S673" i="1"/>
  <c r="T673" i="1" s="1"/>
  <c r="U673" i="1"/>
  <c r="X673" i="1" s="1"/>
  <c r="Z673" i="1" s="1"/>
  <c r="V673" i="1"/>
  <c r="W673" i="1"/>
  <c r="Q674" i="1"/>
  <c r="R674" i="1"/>
  <c r="S674" i="1"/>
  <c r="T674" i="1" s="1"/>
  <c r="U674" i="1"/>
  <c r="X674" i="1" s="1"/>
  <c r="Z674" i="1" s="1"/>
  <c r="V674" i="1"/>
  <c r="W674" i="1"/>
  <c r="Q675" i="1"/>
  <c r="R675" i="1"/>
  <c r="S675" i="1"/>
  <c r="T675" i="1" s="1"/>
  <c r="U675" i="1"/>
  <c r="X675" i="1" s="1"/>
  <c r="Z675" i="1" s="1"/>
  <c r="V675" i="1"/>
  <c r="W675" i="1"/>
  <c r="Q676" i="1"/>
  <c r="R676" i="1"/>
  <c r="S676" i="1"/>
  <c r="T676" i="1" s="1"/>
  <c r="U676" i="1"/>
  <c r="X676" i="1" s="1"/>
  <c r="Z676" i="1" s="1"/>
  <c r="V676" i="1"/>
  <c r="W676" i="1"/>
  <c r="Q677" i="1"/>
  <c r="R677" i="1"/>
  <c r="S677" i="1"/>
  <c r="T677" i="1" s="1"/>
  <c r="U677" i="1"/>
  <c r="V677" i="1"/>
  <c r="W677" i="1"/>
  <c r="Q678" i="1"/>
  <c r="R678" i="1"/>
  <c r="S678" i="1"/>
  <c r="T678" i="1" s="1"/>
  <c r="U678" i="1"/>
  <c r="X678" i="1" s="1"/>
  <c r="Z678" i="1" s="1"/>
  <c r="V678" i="1"/>
  <c r="W678" i="1"/>
  <c r="Q679" i="1"/>
  <c r="R679" i="1"/>
  <c r="S679" i="1"/>
  <c r="T679" i="1" s="1"/>
  <c r="U679" i="1"/>
  <c r="X679" i="1" s="1"/>
  <c r="Z679" i="1" s="1"/>
  <c r="V679" i="1"/>
  <c r="W679" i="1"/>
  <c r="Q680" i="1"/>
  <c r="R680" i="1"/>
  <c r="S680" i="1"/>
  <c r="T680" i="1" s="1"/>
  <c r="U680" i="1"/>
  <c r="X680" i="1" s="1"/>
  <c r="Z680" i="1" s="1"/>
  <c r="V680" i="1"/>
  <c r="W680" i="1"/>
  <c r="Q681" i="1"/>
  <c r="R681" i="1"/>
  <c r="S681" i="1"/>
  <c r="T681" i="1" s="1"/>
  <c r="U681" i="1"/>
  <c r="V681" i="1"/>
  <c r="W681" i="1"/>
  <c r="Q682" i="1"/>
  <c r="R682" i="1"/>
  <c r="S682" i="1"/>
  <c r="T682" i="1" s="1"/>
  <c r="U682" i="1"/>
  <c r="Y682" i="1" s="1"/>
  <c r="V682" i="1"/>
  <c r="W682" i="1"/>
  <c r="Q683" i="1"/>
  <c r="R683" i="1"/>
  <c r="S683" i="1"/>
  <c r="T683" i="1" s="1"/>
  <c r="U683" i="1"/>
  <c r="X683" i="1" s="1"/>
  <c r="Z683" i="1" s="1"/>
  <c r="V683" i="1"/>
  <c r="W683" i="1"/>
  <c r="Q684" i="1"/>
  <c r="R684" i="1"/>
  <c r="S684" i="1"/>
  <c r="T684" i="1" s="1"/>
  <c r="U684" i="1"/>
  <c r="X684" i="1" s="1"/>
  <c r="Z684" i="1" s="1"/>
  <c r="V684" i="1"/>
  <c r="W684" i="1"/>
  <c r="Q685" i="1"/>
  <c r="R685" i="1"/>
  <c r="S685" i="1"/>
  <c r="T685" i="1" s="1"/>
  <c r="U685" i="1"/>
  <c r="X685" i="1" s="1"/>
  <c r="Z685" i="1" s="1"/>
  <c r="V685" i="1"/>
  <c r="W685" i="1"/>
  <c r="Q686" i="1"/>
  <c r="R686" i="1"/>
  <c r="S686" i="1"/>
  <c r="T686" i="1" s="1"/>
  <c r="U686" i="1"/>
  <c r="Y686" i="1" s="1"/>
  <c r="V686" i="1"/>
  <c r="W686" i="1"/>
  <c r="Q687" i="1"/>
  <c r="R687" i="1"/>
  <c r="S687" i="1"/>
  <c r="T687" i="1" s="1"/>
  <c r="U687" i="1"/>
  <c r="X687" i="1" s="1"/>
  <c r="Z687" i="1" s="1"/>
  <c r="V687" i="1"/>
  <c r="W687" i="1"/>
  <c r="Q688" i="1"/>
  <c r="R688" i="1"/>
  <c r="S688" i="1"/>
  <c r="T688" i="1" s="1"/>
  <c r="U688" i="1"/>
  <c r="X688" i="1" s="1"/>
  <c r="Z688" i="1" s="1"/>
  <c r="V688" i="1"/>
  <c r="W688" i="1"/>
  <c r="Q689" i="1"/>
  <c r="R689" i="1"/>
  <c r="S689" i="1"/>
  <c r="T689" i="1" s="1"/>
  <c r="U689" i="1"/>
  <c r="V689" i="1"/>
  <c r="W689" i="1"/>
  <c r="Q690" i="1"/>
  <c r="R690" i="1"/>
  <c r="S690" i="1"/>
  <c r="T690" i="1" s="1"/>
  <c r="U690" i="1"/>
  <c r="X690" i="1" s="1"/>
  <c r="Z690" i="1" s="1"/>
  <c r="V690" i="1"/>
  <c r="W690" i="1"/>
  <c r="Q691" i="1"/>
  <c r="R691" i="1"/>
  <c r="S691" i="1"/>
  <c r="T691" i="1" s="1"/>
  <c r="U691" i="1"/>
  <c r="X691" i="1" s="1"/>
  <c r="Z691" i="1" s="1"/>
  <c r="V691" i="1"/>
  <c r="W691" i="1"/>
  <c r="Q692" i="1"/>
  <c r="R692" i="1"/>
  <c r="S692" i="1"/>
  <c r="T692" i="1" s="1"/>
  <c r="U692" i="1"/>
  <c r="X692" i="1" s="1"/>
  <c r="Z692" i="1" s="1"/>
  <c r="V692" i="1"/>
  <c r="W692" i="1"/>
  <c r="Q693" i="1"/>
  <c r="R693" i="1"/>
  <c r="S693" i="1"/>
  <c r="T693" i="1" s="1"/>
  <c r="U693" i="1"/>
  <c r="V693" i="1"/>
  <c r="W693" i="1"/>
  <c r="Q694" i="1"/>
  <c r="R694" i="1"/>
  <c r="S694" i="1"/>
  <c r="T694" i="1" s="1"/>
  <c r="U694" i="1"/>
  <c r="Y694" i="1" s="1"/>
  <c r="V694" i="1"/>
  <c r="W694" i="1"/>
  <c r="Q695" i="1"/>
  <c r="R695" i="1"/>
  <c r="S695" i="1"/>
  <c r="T695" i="1" s="1"/>
  <c r="U695" i="1"/>
  <c r="X695" i="1" s="1"/>
  <c r="Z695" i="1" s="1"/>
  <c r="V695" i="1"/>
  <c r="W695" i="1"/>
  <c r="Q696" i="1"/>
  <c r="R696" i="1"/>
  <c r="S696" i="1"/>
  <c r="T696" i="1" s="1"/>
  <c r="U696" i="1"/>
  <c r="X696" i="1" s="1"/>
  <c r="Z696" i="1" s="1"/>
  <c r="V696" i="1"/>
  <c r="W696" i="1"/>
  <c r="Q697" i="1"/>
  <c r="R697" i="1"/>
  <c r="S697" i="1"/>
  <c r="T697" i="1" s="1"/>
  <c r="U697" i="1"/>
  <c r="X697" i="1" s="1"/>
  <c r="Z697" i="1" s="1"/>
  <c r="V697" i="1"/>
  <c r="W697" i="1"/>
  <c r="Q698" i="1"/>
  <c r="R698" i="1"/>
  <c r="S698" i="1"/>
  <c r="T698" i="1" s="1"/>
  <c r="U698" i="1"/>
  <c r="Y698" i="1" s="1"/>
  <c r="V698" i="1"/>
  <c r="W698" i="1"/>
  <c r="Q699" i="1"/>
  <c r="R699" i="1"/>
  <c r="S699" i="1"/>
  <c r="T699" i="1" s="1"/>
  <c r="U699" i="1"/>
  <c r="X699" i="1" s="1"/>
  <c r="Z699" i="1" s="1"/>
  <c r="V699" i="1"/>
  <c r="W699" i="1"/>
  <c r="Q700" i="1"/>
  <c r="R700" i="1"/>
  <c r="S700" i="1"/>
  <c r="T700" i="1" s="1"/>
  <c r="U700" i="1"/>
  <c r="X700" i="1" s="1"/>
  <c r="Z700" i="1" s="1"/>
  <c r="V700" i="1"/>
  <c r="W700" i="1"/>
  <c r="Q701" i="1"/>
  <c r="R701" i="1"/>
  <c r="S701" i="1"/>
  <c r="T701" i="1" s="1"/>
  <c r="U701" i="1"/>
  <c r="V701" i="1"/>
  <c r="W701" i="1"/>
  <c r="Q702" i="1"/>
  <c r="R702" i="1"/>
  <c r="S702" i="1"/>
  <c r="T702" i="1" s="1"/>
  <c r="U702" i="1"/>
  <c r="X702" i="1" s="1"/>
  <c r="Z702" i="1" s="1"/>
  <c r="V702" i="1"/>
  <c r="W702" i="1"/>
  <c r="Q703" i="1"/>
  <c r="R703" i="1"/>
  <c r="S703" i="1"/>
  <c r="T703" i="1" s="1"/>
  <c r="U703" i="1"/>
  <c r="X703" i="1" s="1"/>
  <c r="Z703" i="1" s="1"/>
  <c r="V703" i="1"/>
  <c r="W703" i="1"/>
  <c r="Q704" i="1"/>
  <c r="R704" i="1"/>
  <c r="S704" i="1"/>
  <c r="T704" i="1" s="1"/>
  <c r="U704" i="1"/>
  <c r="Y704" i="1" s="1"/>
  <c r="V704" i="1"/>
  <c r="W704" i="1"/>
  <c r="Q705" i="1"/>
  <c r="R705" i="1"/>
  <c r="S705" i="1"/>
  <c r="T705" i="1" s="1"/>
  <c r="U705" i="1"/>
  <c r="X705" i="1" s="1"/>
  <c r="Z705" i="1" s="1"/>
  <c r="V705" i="1"/>
  <c r="W705" i="1"/>
  <c r="Q706" i="1"/>
  <c r="R706" i="1"/>
  <c r="S706" i="1"/>
  <c r="T706" i="1" s="1"/>
  <c r="U706" i="1"/>
  <c r="X706" i="1" s="1"/>
  <c r="Z706" i="1" s="1"/>
  <c r="V706" i="1"/>
  <c r="W706" i="1"/>
  <c r="Q707" i="1"/>
  <c r="R707" i="1"/>
  <c r="S707" i="1"/>
  <c r="T707" i="1" s="1"/>
  <c r="U707" i="1"/>
  <c r="Y707" i="1" s="1"/>
  <c r="V707" i="1"/>
  <c r="W707" i="1"/>
  <c r="Q708" i="1"/>
  <c r="R708" i="1"/>
  <c r="S708" i="1"/>
  <c r="T708" i="1" s="1"/>
  <c r="U708" i="1"/>
  <c r="X708" i="1" s="1"/>
  <c r="Z708" i="1" s="1"/>
  <c r="V708" i="1"/>
  <c r="W708" i="1"/>
  <c r="Q709" i="1"/>
  <c r="R709" i="1"/>
  <c r="S709" i="1"/>
  <c r="T709" i="1" s="1"/>
  <c r="U709" i="1"/>
  <c r="Y709" i="1" s="1"/>
  <c r="V709" i="1"/>
  <c r="W709" i="1"/>
  <c r="Q710" i="1"/>
  <c r="R710" i="1"/>
  <c r="S710" i="1"/>
  <c r="T710" i="1" s="1"/>
  <c r="U710" i="1"/>
  <c r="Y710" i="1" s="1"/>
  <c r="V710" i="1"/>
  <c r="W710" i="1"/>
  <c r="Q711" i="1"/>
  <c r="R711" i="1"/>
  <c r="S711" i="1"/>
  <c r="T711" i="1" s="1"/>
  <c r="U711" i="1"/>
  <c r="X711" i="1" s="1"/>
  <c r="Z711" i="1" s="1"/>
  <c r="V711" i="1"/>
  <c r="W711" i="1"/>
  <c r="Q712" i="1"/>
  <c r="R712" i="1"/>
  <c r="S712" i="1"/>
  <c r="T712" i="1" s="1"/>
  <c r="U712" i="1"/>
  <c r="X712" i="1" s="1"/>
  <c r="Z712" i="1" s="1"/>
  <c r="V712" i="1"/>
  <c r="W712" i="1"/>
  <c r="Q713" i="1"/>
  <c r="R713" i="1"/>
  <c r="S713" i="1"/>
  <c r="T713" i="1" s="1"/>
  <c r="U713" i="1"/>
  <c r="X713" i="1" s="1"/>
  <c r="Z713" i="1" s="1"/>
  <c r="V713" i="1"/>
  <c r="W713" i="1"/>
  <c r="Q714" i="1"/>
  <c r="R714" i="1"/>
  <c r="S714" i="1"/>
  <c r="T714" i="1" s="1"/>
  <c r="U714" i="1"/>
  <c r="X714" i="1" s="1"/>
  <c r="Z714" i="1" s="1"/>
  <c r="V714" i="1"/>
  <c r="W714" i="1"/>
  <c r="Q715" i="1"/>
  <c r="R715" i="1"/>
  <c r="S715" i="1"/>
  <c r="T715" i="1" s="1"/>
  <c r="U715" i="1"/>
  <c r="Y715" i="1" s="1"/>
  <c r="V715" i="1"/>
  <c r="W715" i="1"/>
  <c r="Q716" i="1"/>
  <c r="R716" i="1"/>
  <c r="S716" i="1"/>
  <c r="T716" i="1" s="1"/>
  <c r="U716" i="1"/>
  <c r="Y716" i="1" s="1"/>
  <c r="V716" i="1"/>
  <c r="W716" i="1"/>
  <c r="Q717" i="1"/>
  <c r="R717" i="1"/>
  <c r="S717" i="1"/>
  <c r="T717" i="1" s="1"/>
  <c r="U717" i="1"/>
  <c r="X717" i="1" s="1"/>
  <c r="Z717" i="1" s="1"/>
  <c r="V717" i="1"/>
  <c r="W717" i="1"/>
  <c r="Q718" i="1"/>
  <c r="R718" i="1"/>
  <c r="S718" i="1"/>
  <c r="T718" i="1" s="1"/>
  <c r="U718" i="1"/>
  <c r="X718" i="1" s="1"/>
  <c r="Z718" i="1" s="1"/>
  <c r="V718" i="1"/>
  <c r="W718" i="1"/>
  <c r="Q719" i="1"/>
  <c r="R719" i="1"/>
  <c r="S719" i="1"/>
  <c r="T719" i="1" s="1"/>
  <c r="U719" i="1"/>
  <c r="X719" i="1" s="1"/>
  <c r="Z719" i="1" s="1"/>
  <c r="V719" i="1"/>
  <c r="W719" i="1"/>
  <c r="Q720" i="1"/>
  <c r="R720" i="1"/>
  <c r="S720" i="1"/>
  <c r="T720" i="1" s="1"/>
  <c r="U720" i="1"/>
  <c r="X720" i="1" s="1"/>
  <c r="Z720" i="1" s="1"/>
  <c r="V720" i="1"/>
  <c r="W720" i="1"/>
  <c r="Q721" i="1"/>
  <c r="R721" i="1"/>
  <c r="S721" i="1"/>
  <c r="T721" i="1" s="1"/>
  <c r="U721" i="1"/>
  <c r="Y721" i="1" s="1"/>
  <c r="V721" i="1"/>
  <c r="W721" i="1"/>
  <c r="Q722" i="1"/>
  <c r="R722" i="1"/>
  <c r="S722" i="1"/>
  <c r="T722" i="1" s="1"/>
  <c r="U722" i="1"/>
  <c r="X722" i="1" s="1"/>
  <c r="Z722" i="1" s="1"/>
  <c r="V722" i="1"/>
  <c r="W722" i="1"/>
  <c r="Q723" i="1"/>
  <c r="R723" i="1"/>
  <c r="S723" i="1"/>
  <c r="T723" i="1" s="1"/>
  <c r="U723" i="1"/>
  <c r="X723" i="1" s="1"/>
  <c r="Z723" i="1" s="1"/>
  <c r="V723" i="1"/>
  <c r="W723" i="1"/>
  <c r="Q724" i="1"/>
  <c r="R724" i="1"/>
  <c r="S724" i="1"/>
  <c r="T724" i="1" s="1"/>
  <c r="U724" i="1"/>
  <c r="X724" i="1" s="1"/>
  <c r="Z724" i="1" s="1"/>
  <c r="V724" i="1"/>
  <c r="W724" i="1"/>
  <c r="Q725" i="1"/>
  <c r="R725" i="1"/>
  <c r="S725" i="1"/>
  <c r="T725" i="1" s="1"/>
  <c r="U725" i="1"/>
  <c r="V725" i="1"/>
  <c r="W725" i="1"/>
  <c r="Q726" i="1"/>
  <c r="R726" i="1"/>
  <c r="S726" i="1"/>
  <c r="T726" i="1" s="1"/>
  <c r="U726" i="1"/>
  <c r="X726" i="1" s="1"/>
  <c r="Z726" i="1" s="1"/>
  <c r="V726" i="1"/>
  <c r="W726" i="1"/>
  <c r="Q727" i="1"/>
  <c r="R727" i="1"/>
  <c r="S727" i="1"/>
  <c r="T727" i="1" s="1"/>
  <c r="U727" i="1"/>
  <c r="X727" i="1" s="1"/>
  <c r="Z727" i="1" s="1"/>
  <c r="V727" i="1"/>
  <c r="W727" i="1"/>
  <c r="Q728" i="1"/>
  <c r="R728" i="1"/>
  <c r="S728" i="1"/>
  <c r="T728" i="1" s="1"/>
  <c r="U728" i="1"/>
  <c r="Y728" i="1" s="1"/>
  <c r="V728" i="1"/>
  <c r="W728" i="1"/>
  <c r="Q729" i="1"/>
  <c r="R729" i="1"/>
  <c r="S729" i="1"/>
  <c r="T729" i="1" s="1"/>
  <c r="U729" i="1"/>
  <c r="X729" i="1" s="1"/>
  <c r="Z729" i="1" s="1"/>
  <c r="V729" i="1"/>
  <c r="W729" i="1"/>
  <c r="Q730" i="1"/>
  <c r="R730" i="1"/>
  <c r="S730" i="1"/>
  <c r="T730" i="1" s="1"/>
  <c r="U730" i="1"/>
  <c r="X730" i="1" s="1"/>
  <c r="Z730" i="1" s="1"/>
  <c r="V730" i="1"/>
  <c r="W730" i="1"/>
  <c r="Q731" i="1"/>
  <c r="R731" i="1"/>
  <c r="S731" i="1"/>
  <c r="T731" i="1" s="1"/>
  <c r="U731" i="1"/>
  <c r="Y731" i="1" s="1"/>
  <c r="V731" i="1"/>
  <c r="W731" i="1"/>
  <c r="Q732" i="1"/>
  <c r="R732" i="1"/>
  <c r="S732" i="1"/>
  <c r="T732" i="1" s="1"/>
  <c r="U732" i="1"/>
  <c r="X732" i="1" s="1"/>
  <c r="Z732" i="1" s="1"/>
  <c r="V732" i="1"/>
  <c r="W732" i="1"/>
  <c r="Q733" i="1"/>
  <c r="R733" i="1"/>
  <c r="S733" i="1"/>
  <c r="T733" i="1" s="1"/>
  <c r="U733" i="1"/>
  <c r="Y733" i="1" s="1"/>
  <c r="V733" i="1"/>
  <c r="W733" i="1"/>
  <c r="Q734" i="1"/>
  <c r="R734" i="1"/>
  <c r="S734" i="1"/>
  <c r="T734" i="1" s="1"/>
  <c r="U734" i="1"/>
  <c r="Y734" i="1" s="1"/>
  <c r="V734" i="1"/>
  <c r="W734" i="1"/>
  <c r="Q735" i="1"/>
  <c r="R735" i="1"/>
  <c r="S735" i="1"/>
  <c r="T735" i="1" s="1"/>
  <c r="U735" i="1"/>
  <c r="X735" i="1" s="1"/>
  <c r="Z735" i="1" s="1"/>
  <c r="V735" i="1"/>
  <c r="W735" i="1"/>
  <c r="Q736" i="1"/>
  <c r="R736" i="1"/>
  <c r="S736" i="1"/>
  <c r="T736" i="1" s="1"/>
  <c r="U736" i="1"/>
  <c r="X736" i="1" s="1"/>
  <c r="Z736" i="1" s="1"/>
  <c r="V736" i="1"/>
  <c r="W736" i="1"/>
  <c r="Q737" i="1"/>
  <c r="R737" i="1"/>
  <c r="S737" i="1"/>
  <c r="T737" i="1" s="1"/>
  <c r="U737" i="1"/>
  <c r="X737" i="1" s="1"/>
  <c r="Z737" i="1" s="1"/>
  <c r="V737" i="1"/>
  <c r="W737" i="1"/>
  <c r="Q738" i="1"/>
  <c r="R738" i="1"/>
  <c r="S738" i="1"/>
  <c r="T738" i="1" s="1"/>
  <c r="U738" i="1"/>
  <c r="X738" i="1" s="1"/>
  <c r="Z738" i="1" s="1"/>
  <c r="V738" i="1"/>
  <c r="W738" i="1"/>
  <c r="Q739" i="1"/>
  <c r="R739" i="1"/>
  <c r="S739" i="1"/>
  <c r="T739" i="1" s="1"/>
  <c r="U739" i="1"/>
  <c r="X739" i="1" s="1"/>
  <c r="Z739" i="1" s="1"/>
  <c r="V739" i="1"/>
  <c r="W739" i="1"/>
  <c r="Q740" i="1"/>
  <c r="R740" i="1"/>
  <c r="S740" i="1"/>
  <c r="T740" i="1" s="1"/>
  <c r="U740" i="1"/>
  <c r="V740" i="1"/>
  <c r="W740" i="1"/>
  <c r="Q741" i="1"/>
  <c r="R741" i="1"/>
  <c r="S741" i="1"/>
  <c r="T741" i="1" s="1"/>
  <c r="U741" i="1"/>
  <c r="X741" i="1" s="1"/>
  <c r="Z741" i="1" s="1"/>
  <c r="V741" i="1"/>
  <c r="W741" i="1"/>
  <c r="Q742" i="1"/>
  <c r="R742" i="1"/>
  <c r="S742" i="1"/>
  <c r="T742" i="1" s="1"/>
  <c r="U742" i="1"/>
  <c r="X742" i="1" s="1"/>
  <c r="Z742" i="1" s="1"/>
  <c r="V742" i="1"/>
  <c r="W742" i="1"/>
  <c r="Q743" i="1"/>
  <c r="R743" i="1"/>
  <c r="S743" i="1"/>
  <c r="T743" i="1" s="1"/>
  <c r="U743" i="1"/>
  <c r="X743" i="1" s="1"/>
  <c r="Z743" i="1" s="1"/>
  <c r="V743" i="1"/>
  <c r="W743" i="1"/>
  <c r="Q744" i="1"/>
  <c r="R744" i="1"/>
  <c r="S744" i="1"/>
  <c r="T744" i="1" s="1"/>
  <c r="U744" i="1"/>
  <c r="X744" i="1" s="1"/>
  <c r="Z744" i="1" s="1"/>
  <c r="V744" i="1"/>
  <c r="W744" i="1"/>
  <c r="Q745" i="1"/>
  <c r="R745" i="1"/>
  <c r="S745" i="1"/>
  <c r="T745" i="1" s="1"/>
  <c r="U745" i="1"/>
  <c r="V745" i="1"/>
  <c r="W745" i="1"/>
  <c r="Q746" i="1"/>
  <c r="R746" i="1"/>
  <c r="S746" i="1"/>
  <c r="T746" i="1" s="1"/>
  <c r="U746" i="1"/>
  <c r="X746" i="1" s="1"/>
  <c r="Z746" i="1" s="1"/>
  <c r="V746" i="1"/>
  <c r="W746" i="1"/>
  <c r="Q747" i="1"/>
  <c r="R747" i="1"/>
  <c r="S747" i="1"/>
  <c r="T747" i="1" s="1"/>
  <c r="U747" i="1"/>
  <c r="X747" i="1" s="1"/>
  <c r="Z747" i="1" s="1"/>
  <c r="V747" i="1"/>
  <c r="W747" i="1"/>
  <c r="Q748" i="1"/>
  <c r="R748" i="1"/>
  <c r="S748" i="1"/>
  <c r="T748" i="1" s="1"/>
  <c r="U748" i="1"/>
  <c r="V748" i="1"/>
  <c r="W748" i="1"/>
  <c r="Q749" i="1"/>
  <c r="R749" i="1"/>
  <c r="S749" i="1"/>
  <c r="T749" i="1" s="1"/>
  <c r="U749" i="1"/>
  <c r="Y749" i="1" s="1"/>
  <c r="V749" i="1"/>
  <c r="W749" i="1"/>
  <c r="Q750" i="1"/>
  <c r="R750" i="1"/>
  <c r="S750" i="1"/>
  <c r="T750" i="1" s="1"/>
  <c r="U750" i="1"/>
  <c r="X750" i="1" s="1"/>
  <c r="Z750" i="1" s="1"/>
  <c r="V750" i="1"/>
  <c r="W750" i="1"/>
  <c r="Q751" i="1"/>
  <c r="R751" i="1"/>
  <c r="S751" i="1"/>
  <c r="T751" i="1" s="1"/>
  <c r="U751" i="1"/>
  <c r="X751" i="1" s="1"/>
  <c r="Z751" i="1" s="1"/>
  <c r="V751" i="1"/>
  <c r="W751" i="1"/>
  <c r="Q752" i="1"/>
  <c r="R752" i="1"/>
  <c r="S752" i="1"/>
  <c r="T752" i="1" s="1"/>
  <c r="U752" i="1"/>
  <c r="X752" i="1" s="1"/>
  <c r="Z752" i="1" s="1"/>
  <c r="V752" i="1"/>
  <c r="W752" i="1"/>
  <c r="Q753" i="1"/>
  <c r="R753" i="1"/>
  <c r="S753" i="1"/>
  <c r="T753" i="1" s="1"/>
  <c r="U753" i="1"/>
  <c r="X753" i="1" s="1"/>
  <c r="Z753" i="1" s="1"/>
  <c r="V753" i="1"/>
  <c r="W753" i="1"/>
  <c r="Q754" i="1"/>
  <c r="R754" i="1"/>
  <c r="S754" i="1"/>
  <c r="T754" i="1" s="1"/>
  <c r="U754" i="1"/>
  <c r="X754" i="1" s="1"/>
  <c r="Z754" i="1" s="1"/>
  <c r="V754" i="1"/>
  <c r="W754" i="1"/>
  <c r="Q755" i="1"/>
  <c r="R755" i="1"/>
  <c r="S755" i="1"/>
  <c r="T755" i="1" s="1"/>
  <c r="U755" i="1"/>
  <c r="X755" i="1" s="1"/>
  <c r="Z755" i="1" s="1"/>
  <c r="V755" i="1"/>
  <c r="W755" i="1"/>
  <c r="Q756" i="1"/>
  <c r="R756" i="1"/>
  <c r="S756" i="1"/>
  <c r="T756" i="1" s="1"/>
  <c r="U756" i="1"/>
  <c r="X756" i="1" s="1"/>
  <c r="Z756" i="1" s="1"/>
  <c r="V756" i="1"/>
  <c r="W756" i="1"/>
  <c r="Q757" i="1"/>
  <c r="R757" i="1"/>
  <c r="S757" i="1"/>
  <c r="T757" i="1" s="1"/>
  <c r="U757" i="1"/>
  <c r="X757" i="1" s="1"/>
  <c r="Z757" i="1" s="1"/>
  <c r="V757" i="1"/>
  <c r="W757" i="1"/>
  <c r="Q758" i="1"/>
  <c r="R758" i="1"/>
  <c r="S758" i="1"/>
  <c r="T758" i="1" s="1"/>
  <c r="U758" i="1"/>
  <c r="X758" i="1" s="1"/>
  <c r="Z758" i="1" s="1"/>
  <c r="V758" i="1"/>
  <c r="W758" i="1"/>
  <c r="Q759" i="1"/>
  <c r="R759" i="1"/>
  <c r="S759" i="1"/>
  <c r="T759" i="1" s="1"/>
  <c r="U759" i="1"/>
  <c r="X759" i="1" s="1"/>
  <c r="Z759" i="1" s="1"/>
  <c r="V759" i="1"/>
  <c r="W759" i="1"/>
  <c r="Q760" i="1"/>
  <c r="R760" i="1"/>
  <c r="S760" i="1"/>
  <c r="T760" i="1" s="1"/>
  <c r="U760" i="1"/>
  <c r="X760" i="1" s="1"/>
  <c r="Z760" i="1" s="1"/>
  <c r="V760" i="1"/>
  <c r="W760" i="1"/>
  <c r="Q761" i="1"/>
  <c r="R761" i="1"/>
  <c r="S761" i="1"/>
  <c r="T761" i="1" s="1"/>
  <c r="U761" i="1"/>
  <c r="X761" i="1" s="1"/>
  <c r="Z761" i="1" s="1"/>
  <c r="V761" i="1"/>
  <c r="W761" i="1"/>
  <c r="Q762" i="1"/>
  <c r="R762" i="1"/>
  <c r="S762" i="1"/>
  <c r="T762" i="1" s="1"/>
  <c r="U762" i="1"/>
  <c r="X762" i="1" s="1"/>
  <c r="Z762" i="1" s="1"/>
  <c r="V762" i="1"/>
  <c r="W762" i="1"/>
  <c r="H763" i="1"/>
  <c r="R763" i="1" s="1"/>
  <c r="Q763" i="1"/>
  <c r="U763" i="1"/>
  <c r="Y763" i="1" s="1"/>
  <c r="V763" i="1"/>
  <c r="W763" i="1"/>
  <c r="H764" i="1"/>
  <c r="R764" i="1" s="1"/>
  <c r="Q764" i="1"/>
  <c r="U764" i="1"/>
  <c r="V764" i="1"/>
  <c r="W764" i="1"/>
  <c r="H765" i="1"/>
  <c r="Q765" i="1"/>
  <c r="U765" i="1"/>
  <c r="V765" i="1"/>
  <c r="W765" i="1"/>
  <c r="H766" i="1"/>
  <c r="R766" i="1" s="1"/>
  <c r="Q766" i="1"/>
  <c r="U766" i="1"/>
  <c r="V766" i="1"/>
  <c r="W766" i="1"/>
  <c r="H767" i="1"/>
  <c r="R767" i="1" s="1"/>
  <c r="Q767" i="1"/>
  <c r="U767" i="1"/>
  <c r="V767" i="1"/>
  <c r="W767" i="1"/>
  <c r="H768" i="1"/>
  <c r="Q768" i="1"/>
  <c r="U768" i="1"/>
  <c r="V768" i="1"/>
  <c r="W768" i="1"/>
  <c r="H769" i="1"/>
  <c r="S769" i="1" s="1"/>
  <c r="T769" i="1" s="1"/>
  <c r="Q769" i="1"/>
  <c r="U769" i="1"/>
  <c r="V769" i="1"/>
  <c r="W769" i="1"/>
  <c r="H770" i="1"/>
  <c r="Q770" i="1"/>
  <c r="U770" i="1"/>
  <c r="V770" i="1"/>
  <c r="W770" i="1"/>
  <c r="H771" i="1"/>
  <c r="Q771" i="1"/>
  <c r="U771" i="1"/>
  <c r="V771" i="1"/>
  <c r="W771" i="1"/>
  <c r="H772" i="1"/>
  <c r="R772" i="1" s="1"/>
  <c r="Q772" i="1"/>
  <c r="U772" i="1"/>
  <c r="V772" i="1"/>
  <c r="W772" i="1"/>
  <c r="H773" i="1"/>
  <c r="R773" i="1" s="1"/>
  <c r="Q773" i="1"/>
  <c r="U773" i="1"/>
  <c r="V773" i="1"/>
  <c r="W773" i="1"/>
  <c r="H774" i="1"/>
  <c r="Q774" i="1"/>
  <c r="U774" i="1"/>
  <c r="V774" i="1"/>
  <c r="W774" i="1"/>
  <c r="Q775" i="1"/>
  <c r="R775" i="1"/>
  <c r="S775" i="1"/>
  <c r="T775" i="1" s="1"/>
  <c r="U775" i="1"/>
  <c r="V775" i="1"/>
  <c r="W775" i="1"/>
  <c r="H776" i="1"/>
  <c r="R776" i="1" s="1"/>
  <c r="Q776" i="1"/>
  <c r="U776" i="1"/>
  <c r="V776" i="1"/>
  <c r="W776" i="1"/>
  <c r="H777" i="1"/>
  <c r="S777" i="1" s="1"/>
  <c r="T777" i="1" s="1"/>
  <c r="Q777" i="1"/>
  <c r="U777" i="1"/>
  <c r="V777" i="1"/>
  <c r="W777" i="1"/>
  <c r="H778" i="1"/>
  <c r="S778" i="1" s="1"/>
  <c r="T778" i="1" s="1"/>
  <c r="Q778" i="1"/>
  <c r="U778" i="1"/>
  <c r="V778" i="1"/>
  <c r="W778" i="1"/>
  <c r="H779" i="1"/>
  <c r="R779" i="1" s="1"/>
  <c r="Q779" i="1"/>
  <c r="U779" i="1"/>
  <c r="V779" i="1"/>
  <c r="W779" i="1"/>
  <c r="H780" i="1"/>
  <c r="R780" i="1" s="1"/>
  <c r="Q780" i="1"/>
  <c r="U780" i="1"/>
  <c r="V780" i="1"/>
  <c r="W780" i="1"/>
  <c r="H781" i="1"/>
  <c r="R781" i="1" s="1"/>
  <c r="Q781" i="1"/>
  <c r="U781" i="1"/>
  <c r="V781" i="1"/>
  <c r="W781" i="1"/>
  <c r="H782" i="1"/>
  <c r="S782" i="1" s="1"/>
  <c r="T782" i="1" s="1"/>
  <c r="Q782" i="1"/>
  <c r="U782" i="1"/>
  <c r="V782" i="1"/>
  <c r="W782" i="1"/>
  <c r="H783" i="1"/>
  <c r="R783" i="1" s="1"/>
  <c r="Q783" i="1"/>
  <c r="U783" i="1"/>
  <c r="V783" i="1"/>
  <c r="W783" i="1"/>
  <c r="H784" i="1"/>
  <c r="R784" i="1" s="1"/>
  <c r="Q784" i="1"/>
  <c r="U784" i="1"/>
  <c r="V784" i="1"/>
  <c r="W784" i="1"/>
  <c r="H785" i="1"/>
  <c r="R785" i="1" s="1"/>
  <c r="Q785" i="1"/>
  <c r="U785" i="1"/>
  <c r="V785" i="1"/>
  <c r="W785" i="1"/>
  <c r="H786" i="1"/>
  <c r="R786" i="1" s="1"/>
  <c r="Q786" i="1"/>
  <c r="U786" i="1"/>
  <c r="V786" i="1"/>
  <c r="W786" i="1"/>
  <c r="H787" i="1"/>
  <c r="R787" i="1" s="1"/>
  <c r="Q787" i="1"/>
  <c r="U787" i="1"/>
  <c r="V787" i="1"/>
  <c r="W787" i="1"/>
  <c r="H788" i="1"/>
  <c r="S788" i="1" s="1"/>
  <c r="T788" i="1" s="1"/>
  <c r="Q788" i="1"/>
  <c r="U788" i="1"/>
  <c r="V788" i="1"/>
  <c r="W788" i="1"/>
  <c r="H789" i="1"/>
  <c r="S789" i="1" s="1"/>
  <c r="T789" i="1" s="1"/>
  <c r="Q789" i="1"/>
  <c r="U789" i="1"/>
  <c r="V789" i="1"/>
  <c r="W789" i="1"/>
  <c r="H790" i="1"/>
  <c r="R790" i="1" s="1"/>
  <c r="Q790" i="1"/>
  <c r="U790" i="1"/>
  <c r="V790" i="1"/>
  <c r="W790" i="1"/>
  <c r="H791" i="1"/>
  <c r="R791" i="1" s="1"/>
  <c r="Q791" i="1"/>
  <c r="U791" i="1"/>
  <c r="V791" i="1"/>
  <c r="W791" i="1"/>
  <c r="H792" i="1"/>
  <c r="R792" i="1" s="1"/>
  <c r="Q792" i="1"/>
  <c r="U792" i="1"/>
  <c r="V792" i="1"/>
  <c r="W792" i="1"/>
  <c r="H793" i="1"/>
  <c r="R793" i="1" s="1"/>
  <c r="Q793" i="1"/>
  <c r="U793" i="1"/>
  <c r="V793" i="1"/>
  <c r="W793" i="1"/>
  <c r="H794" i="1"/>
  <c r="S794" i="1" s="1"/>
  <c r="T794" i="1" s="1"/>
  <c r="Q794" i="1"/>
  <c r="U794" i="1"/>
  <c r="V794" i="1"/>
  <c r="W794" i="1"/>
  <c r="H795" i="1"/>
  <c r="R795" i="1" s="1"/>
  <c r="Q795" i="1"/>
  <c r="U795" i="1"/>
  <c r="V795" i="1"/>
  <c r="W795" i="1"/>
  <c r="H796" i="1"/>
  <c r="S796" i="1" s="1"/>
  <c r="T796" i="1" s="1"/>
  <c r="Q796" i="1"/>
  <c r="U796" i="1"/>
  <c r="V796" i="1"/>
  <c r="W796" i="1"/>
  <c r="H797" i="1"/>
  <c r="S797" i="1" s="1"/>
  <c r="T797" i="1" s="1"/>
  <c r="Q797" i="1"/>
  <c r="U797" i="1"/>
  <c r="V797" i="1"/>
  <c r="W797" i="1"/>
  <c r="H798" i="1"/>
  <c r="R798" i="1" s="1"/>
  <c r="Q798" i="1"/>
  <c r="U798" i="1"/>
  <c r="V798" i="1"/>
  <c r="W798" i="1"/>
  <c r="H799" i="1"/>
  <c r="R799" i="1" s="1"/>
  <c r="Q799" i="1"/>
  <c r="U799" i="1"/>
  <c r="V799" i="1"/>
  <c r="W799" i="1"/>
  <c r="H800" i="1"/>
  <c r="S800" i="1" s="1"/>
  <c r="T800" i="1" s="1"/>
  <c r="Q800" i="1"/>
  <c r="U800" i="1"/>
  <c r="V800" i="1"/>
  <c r="W800" i="1"/>
  <c r="H801" i="1"/>
  <c r="R801" i="1" s="1"/>
  <c r="Q801" i="1"/>
  <c r="U801" i="1"/>
  <c r="V801" i="1"/>
  <c r="W801" i="1"/>
  <c r="H802" i="1"/>
  <c r="R802" i="1" s="1"/>
  <c r="Q802" i="1"/>
  <c r="U802" i="1"/>
  <c r="V802" i="1"/>
  <c r="W802" i="1"/>
  <c r="H803" i="1"/>
  <c r="Q803" i="1"/>
  <c r="U803" i="1"/>
  <c r="V803" i="1"/>
  <c r="W803" i="1"/>
  <c r="H804" i="1"/>
  <c r="R804" i="1" s="1"/>
  <c r="Q804" i="1"/>
  <c r="U804" i="1"/>
  <c r="V804" i="1"/>
  <c r="W804" i="1"/>
  <c r="H805" i="1"/>
  <c r="S805" i="1" s="1"/>
  <c r="T805" i="1" s="1"/>
  <c r="Q805" i="1"/>
  <c r="U805" i="1"/>
  <c r="V805" i="1"/>
  <c r="W805" i="1"/>
  <c r="H806" i="1"/>
  <c r="Q806" i="1"/>
  <c r="U806" i="1"/>
  <c r="V806" i="1"/>
  <c r="W806" i="1"/>
  <c r="H807" i="1"/>
  <c r="S807" i="1" s="1"/>
  <c r="T807" i="1" s="1"/>
  <c r="Q807" i="1"/>
  <c r="U807" i="1"/>
  <c r="V807" i="1"/>
  <c r="W807" i="1"/>
  <c r="H808" i="1"/>
  <c r="R808" i="1" s="1"/>
  <c r="Q808" i="1"/>
  <c r="U808" i="1"/>
  <c r="V808" i="1"/>
  <c r="W808" i="1"/>
  <c r="H809" i="1"/>
  <c r="Q809" i="1"/>
  <c r="U809" i="1"/>
  <c r="V809" i="1"/>
  <c r="W809" i="1"/>
  <c r="H810" i="1"/>
  <c r="R810" i="1" s="1"/>
  <c r="Q810" i="1"/>
  <c r="U810" i="1"/>
  <c r="V810" i="1"/>
  <c r="W810" i="1"/>
  <c r="H811" i="1"/>
  <c r="S811" i="1" s="1"/>
  <c r="T811" i="1" s="1"/>
  <c r="Q811" i="1"/>
  <c r="U811" i="1"/>
  <c r="V811" i="1"/>
  <c r="W811" i="1"/>
  <c r="H812" i="1"/>
  <c r="R812" i="1" s="1"/>
  <c r="Q812" i="1"/>
  <c r="U812" i="1"/>
  <c r="V812" i="1"/>
  <c r="W812" i="1"/>
  <c r="H813" i="1"/>
  <c r="R813" i="1" s="1"/>
  <c r="Q813" i="1"/>
  <c r="U813" i="1"/>
  <c r="V813" i="1"/>
  <c r="W813" i="1"/>
  <c r="H814" i="1"/>
  <c r="Q814" i="1"/>
  <c r="U814" i="1"/>
  <c r="V814" i="1"/>
  <c r="W814" i="1"/>
  <c r="H815" i="1"/>
  <c r="R815" i="1" s="1"/>
  <c r="Q815" i="1"/>
  <c r="U815" i="1"/>
  <c r="V815" i="1"/>
  <c r="W815" i="1"/>
  <c r="H816" i="1"/>
  <c r="R816" i="1" s="1"/>
  <c r="Q816" i="1"/>
  <c r="U816" i="1"/>
  <c r="V816" i="1"/>
  <c r="W816" i="1"/>
  <c r="H817" i="1"/>
  <c r="S817" i="1" s="1"/>
  <c r="T817" i="1" s="1"/>
  <c r="Q817" i="1"/>
  <c r="U817" i="1"/>
  <c r="V817" i="1"/>
  <c r="W817" i="1"/>
  <c r="H818" i="1"/>
  <c r="R818" i="1" s="1"/>
  <c r="Q818" i="1"/>
  <c r="U818" i="1"/>
  <c r="V818" i="1"/>
  <c r="W818" i="1"/>
  <c r="H819" i="1"/>
  <c r="R819" i="1" s="1"/>
  <c r="Q819" i="1"/>
  <c r="U819" i="1"/>
  <c r="V819" i="1"/>
  <c r="W819" i="1"/>
  <c r="H820" i="1"/>
  <c r="R820" i="1" s="1"/>
  <c r="Q820" i="1"/>
  <c r="U820" i="1"/>
  <c r="V820" i="1"/>
  <c r="W820" i="1"/>
  <c r="H821" i="1"/>
  <c r="R821" i="1" s="1"/>
  <c r="Q821" i="1"/>
  <c r="U821" i="1"/>
  <c r="V821" i="1"/>
  <c r="W821" i="1"/>
  <c r="H822" i="1"/>
  <c r="R822" i="1" s="1"/>
  <c r="Q822" i="1"/>
  <c r="U822" i="1"/>
  <c r="V822" i="1"/>
  <c r="W822" i="1"/>
  <c r="H823" i="1"/>
  <c r="R823" i="1" s="1"/>
  <c r="Q823" i="1"/>
  <c r="U823" i="1"/>
  <c r="V823" i="1"/>
  <c r="W823" i="1"/>
  <c r="H824" i="1"/>
  <c r="R824" i="1" s="1"/>
  <c r="Q824" i="1"/>
  <c r="U824" i="1"/>
  <c r="V824" i="1"/>
  <c r="W824" i="1"/>
  <c r="H825" i="1"/>
  <c r="R825" i="1" s="1"/>
  <c r="Q825" i="1"/>
  <c r="U825" i="1"/>
  <c r="V825" i="1"/>
  <c r="W825" i="1"/>
  <c r="H826" i="1"/>
  <c r="R826" i="1" s="1"/>
  <c r="Q826" i="1"/>
  <c r="U826" i="1"/>
  <c r="V826" i="1"/>
  <c r="W826" i="1"/>
  <c r="H827" i="1"/>
  <c r="R827" i="1" s="1"/>
  <c r="Q827" i="1"/>
  <c r="U827" i="1"/>
  <c r="V827" i="1"/>
  <c r="W827" i="1"/>
  <c r="H828" i="1"/>
  <c r="S828" i="1" s="1"/>
  <c r="T828" i="1" s="1"/>
  <c r="Q828" i="1"/>
  <c r="U828" i="1"/>
  <c r="V828" i="1"/>
  <c r="W828" i="1"/>
  <c r="H829" i="1"/>
  <c r="R829" i="1" s="1"/>
  <c r="Q829" i="1"/>
  <c r="U829" i="1"/>
  <c r="V829" i="1"/>
  <c r="W829" i="1"/>
  <c r="H830" i="1"/>
  <c r="R830" i="1" s="1"/>
  <c r="Q830" i="1"/>
  <c r="U830" i="1"/>
  <c r="V830" i="1"/>
  <c r="W830" i="1"/>
  <c r="H831" i="1"/>
  <c r="S831" i="1" s="1"/>
  <c r="T831" i="1" s="1"/>
  <c r="Q831" i="1"/>
  <c r="U831" i="1"/>
  <c r="V831" i="1"/>
  <c r="W831" i="1"/>
  <c r="H832" i="1"/>
  <c r="R832" i="1" s="1"/>
  <c r="Q832" i="1"/>
  <c r="U832" i="1"/>
  <c r="V832" i="1"/>
  <c r="W832" i="1"/>
  <c r="H833" i="1"/>
  <c r="S833" i="1" s="1"/>
  <c r="T833" i="1" s="1"/>
  <c r="Q833" i="1"/>
  <c r="U833" i="1"/>
  <c r="V833" i="1"/>
  <c r="W833" i="1"/>
  <c r="H834" i="1"/>
  <c r="S834" i="1" s="1"/>
  <c r="T834" i="1" s="1"/>
  <c r="Q834" i="1"/>
  <c r="U834" i="1"/>
  <c r="V834" i="1"/>
  <c r="W834" i="1"/>
  <c r="H835" i="1"/>
  <c r="R835" i="1" s="1"/>
  <c r="Q835" i="1"/>
  <c r="V835" i="1"/>
  <c r="W835" i="1"/>
  <c r="X835" i="1"/>
  <c r="Y835" i="1"/>
  <c r="H836" i="1"/>
  <c r="R836" i="1" s="1"/>
  <c r="Q836" i="1"/>
  <c r="U836" i="1"/>
  <c r="V836" i="1"/>
  <c r="W836" i="1"/>
  <c r="H837" i="1"/>
  <c r="S837" i="1" s="1"/>
  <c r="T837" i="1" s="1"/>
  <c r="Q837" i="1"/>
  <c r="U837" i="1"/>
  <c r="V837" i="1"/>
  <c r="W837" i="1"/>
  <c r="H838" i="1"/>
  <c r="R838" i="1" s="1"/>
  <c r="Q838" i="1"/>
  <c r="U838" i="1"/>
  <c r="V838" i="1"/>
  <c r="W838" i="1"/>
  <c r="H839" i="1"/>
  <c r="R839" i="1" s="1"/>
  <c r="Q839" i="1"/>
  <c r="U839" i="1"/>
  <c r="V839" i="1"/>
  <c r="W839" i="1"/>
  <c r="H840" i="1"/>
  <c r="S840" i="1" s="1"/>
  <c r="T840" i="1" s="1"/>
  <c r="Q840" i="1"/>
  <c r="U840" i="1"/>
  <c r="V840" i="1"/>
  <c r="W840" i="1"/>
  <c r="H841" i="1"/>
  <c r="R841" i="1" s="1"/>
  <c r="Q841" i="1"/>
  <c r="U841" i="1"/>
  <c r="V841" i="1"/>
  <c r="W841" i="1"/>
  <c r="H842" i="1"/>
  <c r="Q842" i="1"/>
  <c r="U842" i="1"/>
  <c r="V842" i="1"/>
  <c r="W842" i="1"/>
  <c r="H843" i="1"/>
  <c r="R843" i="1" s="1"/>
  <c r="Q843" i="1"/>
  <c r="U843" i="1"/>
  <c r="V843" i="1"/>
  <c r="W843" i="1"/>
  <c r="H844" i="1"/>
  <c r="R844" i="1" s="1"/>
  <c r="Q844" i="1"/>
  <c r="U844" i="1"/>
  <c r="V844" i="1"/>
  <c r="W844" i="1"/>
  <c r="H845" i="1"/>
  <c r="Q845" i="1"/>
  <c r="U845" i="1"/>
  <c r="V845" i="1"/>
  <c r="W845" i="1"/>
  <c r="H846" i="1"/>
  <c r="R846" i="1" s="1"/>
  <c r="Q846" i="1"/>
  <c r="U846" i="1"/>
  <c r="V846" i="1"/>
  <c r="W846" i="1"/>
  <c r="H847" i="1"/>
  <c r="R847" i="1" s="1"/>
  <c r="Q847" i="1"/>
  <c r="U847" i="1"/>
  <c r="V847" i="1"/>
  <c r="W847" i="1"/>
  <c r="H848" i="1"/>
  <c r="Q848" i="1"/>
  <c r="U848" i="1"/>
  <c r="V848" i="1"/>
  <c r="W848" i="1"/>
  <c r="H849" i="1"/>
  <c r="R849" i="1" s="1"/>
  <c r="Q849" i="1"/>
  <c r="U849" i="1"/>
  <c r="V849" i="1"/>
  <c r="W849" i="1"/>
  <c r="H850" i="1"/>
  <c r="S850" i="1" s="1"/>
  <c r="T850" i="1" s="1"/>
  <c r="Q850" i="1"/>
  <c r="U850" i="1"/>
  <c r="V850" i="1"/>
  <c r="W850" i="1"/>
  <c r="H851" i="1"/>
  <c r="S851" i="1" s="1"/>
  <c r="T851" i="1" s="1"/>
  <c r="Q851" i="1"/>
  <c r="U851" i="1"/>
  <c r="V851" i="1"/>
  <c r="W851" i="1"/>
  <c r="H852" i="1"/>
  <c r="R852" i="1" s="1"/>
  <c r="Q852" i="1"/>
  <c r="U852" i="1"/>
  <c r="V852" i="1"/>
  <c r="W852" i="1"/>
  <c r="H853" i="1"/>
  <c r="R853" i="1" s="1"/>
  <c r="Q853" i="1"/>
  <c r="U853" i="1"/>
  <c r="Y853" i="1" s="1"/>
  <c r="V853" i="1"/>
  <c r="W853" i="1"/>
  <c r="H854" i="1"/>
  <c r="S854" i="1" s="1"/>
  <c r="T854" i="1" s="1"/>
  <c r="Q854" i="1"/>
  <c r="U854" i="1"/>
  <c r="V854" i="1"/>
  <c r="W854" i="1"/>
  <c r="H855" i="1"/>
  <c r="R855" i="1" s="1"/>
  <c r="Q855" i="1"/>
  <c r="U855" i="1"/>
  <c r="V855" i="1"/>
  <c r="W855" i="1"/>
  <c r="H856" i="1"/>
  <c r="R856" i="1" s="1"/>
  <c r="Q856" i="1"/>
  <c r="U856" i="1"/>
  <c r="V856" i="1"/>
  <c r="W856" i="1"/>
  <c r="H857" i="1"/>
  <c r="R857" i="1" s="1"/>
  <c r="Q857" i="1"/>
  <c r="U857" i="1"/>
  <c r="V857" i="1"/>
  <c r="W857" i="1"/>
  <c r="H858" i="1"/>
  <c r="R858" i="1" s="1"/>
  <c r="Q858" i="1"/>
  <c r="U858" i="1"/>
  <c r="V858" i="1"/>
  <c r="W858" i="1"/>
  <c r="H859" i="1"/>
  <c r="R859" i="1" s="1"/>
  <c r="Q859" i="1"/>
  <c r="U859" i="1"/>
  <c r="V859" i="1"/>
  <c r="W859" i="1"/>
  <c r="H860" i="1"/>
  <c r="S860" i="1" s="1"/>
  <c r="T860" i="1" s="1"/>
  <c r="Q860" i="1"/>
  <c r="U860" i="1"/>
  <c r="V860" i="1"/>
  <c r="W860" i="1"/>
  <c r="H861" i="1"/>
  <c r="R861" i="1" s="1"/>
  <c r="Q861" i="1"/>
  <c r="U861" i="1"/>
  <c r="V861" i="1"/>
  <c r="W861" i="1"/>
  <c r="H862" i="1"/>
  <c r="S862" i="1" s="1"/>
  <c r="T862" i="1" s="1"/>
  <c r="Q862" i="1"/>
  <c r="U862" i="1"/>
  <c r="V862" i="1"/>
  <c r="W862" i="1"/>
  <c r="H863" i="1"/>
  <c r="R863" i="1" s="1"/>
  <c r="Q863" i="1"/>
  <c r="U863" i="1"/>
  <c r="V863" i="1"/>
  <c r="W863" i="1"/>
  <c r="H864" i="1"/>
  <c r="R864" i="1" s="1"/>
  <c r="Q864" i="1"/>
  <c r="U864" i="1"/>
  <c r="V864" i="1"/>
  <c r="W864" i="1"/>
  <c r="H865" i="1"/>
  <c r="S865" i="1" s="1"/>
  <c r="T865" i="1" s="1"/>
  <c r="Q865" i="1"/>
  <c r="U865" i="1"/>
  <c r="V865" i="1"/>
  <c r="W865" i="1"/>
  <c r="H866" i="1"/>
  <c r="R866" i="1" s="1"/>
  <c r="Q866" i="1"/>
  <c r="U866" i="1"/>
  <c r="V866" i="1"/>
  <c r="W866" i="1"/>
  <c r="H867" i="1"/>
  <c r="R867" i="1" s="1"/>
  <c r="Q867" i="1"/>
  <c r="U867" i="1"/>
  <c r="V867" i="1"/>
  <c r="W867" i="1"/>
  <c r="H868" i="1"/>
  <c r="S868" i="1" s="1"/>
  <c r="T868" i="1" s="1"/>
  <c r="Q868" i="1"/>
  <c r="U868" i="1"/>
  <c r="V868" i="1"/>
  <c r="W868" i="1"/>
  <c r="H869" i="1"/>
  <c r="R869" i="1" s="1"/>
  <c r="Q869" i="1"/>
  <c r="U869" i="1"/>
  <c r="V869" i="1"/>
  <c r="W869" i="1"/>
  <c r="H870" i="1"/>
  <c r="R870" i="1" s="1"/>
  <c r="Q870" i="1"/>
  <c r="U870" i="1"/>
  <c r="V870" i="1"/>
  <c r="W870" i="1"/>
  <c r="H871" i="1"/>
  <c r="S871" i="1" s="1"/>
  <c r="T871" i="1" s="1"/>
  <c r="Q871" i="1"/>
  <c r="U871" i="1"/>
  <c r="V871" i="1"/>
  <c r="W871" i="1"/>
  <c r="H872" i="1"/>
  <c r="S872" i="1" s="1"/>
  <c r="T872" i="1" s="1"/>
  <c r="Q872" i="1"/>
  <c r="U872" i="1"/>
  <c r="W872" i="1"/>
  <c r="H873" i="1"/>
  <c r="S873" i="1" s="1"/>
  <c r="T873" i="1" s="1"/>
  <c r="Q873" i="1"/>
  <c r="U873" i="1"/>
  <c r="V873" i="1"/>
  <c r="W873" i="1"/>
  <c r="H874" i="1"/>
  <c r="Q874" i="1"/>
  <c r="U874" i="1"/>
  <c r="W874" i="1"/>
  <c r="H886" i="1"/>
  <c r="Q886" i="1"/>
  <c r="U886" i="1"/>
  <c r="V886" i="1"/>
  <c r="W886" i="1"/>
  <c r="H887" i="1"/>
  <c r="Q887" i="1"/>
  <c r="U887" i="1"/>
  <c r="V887" i="1"/>
  <c r="W887" i="1"/>
  <c r="H888" i="1"/>
  <c r="R888" i="1" s="1"/>
  <c r="Q888" i="1"/>
  <c r="U888" i="1"/>
  <c r="V888" i="1"/>
  <c r="W888" i="1"/>
  <c r="H889" i="1"/>
  <c r="R889" i="1" s="1"/>
  <c r="Q889" i="1"/>
  <c r="U889" i="1"/>
  <c r="V889" i="1"/>
  <c r="W889" i="1"/>
  <c r="H890" i="1"/>
  <c r="Q890" i="1"/>
  <c r="U890" i="1"/>
  <c r="V890" i="1"/>
  <c r="W890" i="1"/>
  <c r="H891" i="1"/>
  <c r="R891" i="1" s="1"/>
  <c r="Q891" i="1"/>
  <c r="U891" i="1"/>
  <c r="V891" i="1"/>
  <c r="W891" i="1"/>
  <c r="H892" i="1"/>
  <c r="S892" i="1" s="1"/>
  <c r="T892" i="1" s="1"/>
  <c r="Q892" i="1"/>
  <c r="U892" i="1"/>
  <c r="V892" i="1"/>
  <c r="W892" i="1"/>
  <c r="H900" i="1"/>
  <c r="R900" i="1" s="1"/>
  <c r="Q900" i="1"/>
  <c r="U900" i="1"/>
  <c r="V900" i="1"/>
  <c r="W900" i="1"/>
  <c r="H901" i="1"/>
  <c r="R901" i="1" s="1"/>
  <c r="Q901" i="1"/>
  <c r="U901" i="1"/>
  <c r="V901" i="1"/>
  <c r="W901" i="1"/>
  <c r="H902" i="1"/>
  <c r="S902" i="1" s="1"/>
  <c r="T902" i="1" s="1"/>
  <c r="Q902" i="1"/>
  <c r="U902" i="1"/>
  <c r="V902" i="1"/>
  <c r="W902" i="1"/>
  <c r="H903" i="1"/>
  <c r="R903" i="1" s="1"/>
  <c r="Q903" i="1"/>
  <c r="U903" i="1"/>
  <c r="V903" i="1"/>
  <c r="W903" i="1"/>
  <c r="H904" i="1"/>
  <c r="R904" i="1" s="1"/>
  <c r="Q904" i="1"/>
  <c r="U904" i="1"/>
  <c r="V904" i="1"/>
  <c r="W904" i="1"/>
  <c r="H905" i="1"/>
  <c r="S905" i="1" s="1"/>
  <c r="T905" i="1" s="1"/>
  <c r="Q905" i="1"/>
  <c r="U905" i="1"/>
  <c r="V905" i="1"/>
  <c r="W905" i="1"/>
  <c r="H906" i="1"/>
  <c r="R906" i="1" s="1"/>
  <c r="Q906" i="1"/>
  <c r="U906" i="1"/>
  <c r="V906" i="1"/>
  <c r="W906" i="1"/>
  <c r="H907" i="1"/>
  <c r="R907" i="1" s="1"/>
  <c r="Q907" i="1"/>
  <c r="U907" i="1"/>
  <c r="V907" i="1"/>
  <c r="W907" i="1"/>
  <c r="H908" i="1"/>
  <c r="S908" i="1" s="1"/>
  <c r="T908" i="1" s="1"/>
  <c r="Q908" i="1"/>
  <c r="U908" i="1"/>
  <c r="V908" i="1"/>
  <c r="W908" i="1"/>
  <c r="H909" i="1"/>
  <c r="R909" i="1" s="1"/>
  <c r="Q909" i="1"/>
  <c r="U909" i="1"/>
  <c r="V909" i="1"/>
  <c r="W909" i="1"/>
  <c r="H910" i="1"/>
  <c r="S910" i="1" s="1"/>
  <c r="T910" i="1" s="1"/>
  <c r="Q910" i="1"/>
  <c r="U910" i="1"/>
  <c r="V910" i="1"/>
  <c r="W910" i="1"/>
  <c r="H911" i="1"/>
  <c r="R911" i="1" s="1"/>
  <c r="Q911" i="1"/>
  <c r="U911" i="1"/>
  <c r="V911" i="1"/>
  <c r="W911" i="1"/>
  <c r="H912" i="1"/>
  <c r="R912" i="1" s="1"/>
  <c r="Q912" i="1"/>
  <c r="U912" i="1"/>
  <c r="V912" i="1"/>
  <c r="W912" i="1"/>
  <c r="H913" i="1"/>
  <c r="Q913" i="1"/>
  <c r="U913" i="1"/>
  <c r="V913" i="1"/>
  <c r="W913" i="1"/>
  <c r="H914" i="1"/>
  <c r="R914" i="1" s="1"/>
  <c r="Q914" i="1"/>
  <c r="U914" i="1"/>
  <c r="V914" i="1"/>
  <c r="W914" i="1"/>
  <c r="H915" i="1"/>
  <c r="R915" i="1" s="1"/>
  <c r="Q915" i="1"/>
  <c r="U915" i="1"/>
  <c r="V915" i="1"/>
  <c r="W915" i="1"/>
  <c r="H916" i="1"/>
  <c r="S916" i="1" s="1"/>
  <c r="T916" i="1" s="1"/>
  <c r="Q916" i="1"/>
  <c r="U916" i="1"/>
  <c r="V916" i="1"/>
  <c r="W916" i="1"/>
  <c r="H917" i="1"/>
  <c r="S917" i="1" s="1"/>
  <c r="T917" i="1" s="1"/>
  <c r="Q917" i="1"/>
  <c r="U917" i="1"/>
  <c r="V917" i="1"/>
  <c r="W917" i="1"/>
  <c r="H918" i="1"/>
  <c r="S918" i="1" s="1"/>
  <c r="T918" i="1" s="1"/>
  <c r="Q918" i="1"/>
  <c r="U918" i="1"/>
  <c r="V918" i="1"/>
  <c r="W918" i="1"/>
  <c r="H919" i="1"/>
  <c r="S919" i="1" s="1"/>
  <c r="T919" i="1" s="1"/>
  <c r="Q919" i="1"/>
  <c r="U919" i="1"/>
  <c r="V919" i="1"/>
  <c r="W919" i="1"/>
  <c r="H920" i="1"/>
  <c r="R920" i="1" s="1"/>
  <c r="Q920" i="1"/>
  <c r="U920" i="1"/>
  <c r="V920" i="1"/>
  <c r="W920" i="1"/>
  <c r="H921" i="1"/>
  <c r="Q921" i="1"/>
  <c r="U921" i="1"/>
  <c r="V921" i="1"/>
  <c r="W921" i="1"/>
  <c r="H922" i="1"/>
  <c r="R922" i="1" s="1"/>
  <c r="Q922" i="1"/>
  <c r="U922" i="1"/>
  <c r="V922" i="1"/>
  <c r="W922" i="1"/>
  <c r="H923" i="1"/>
  <c r="R923" i="1" s="1"/>
  <c r="Q923" i="1"/>
  <c r="U923" i="1"/>
  <c r="V923" i="1"/>
  <c r="W923" i="1"/>
  <c r="H924" i="1"/>
  <c r="Q924" i="1"/>
  <c r="U924" i="1"/>
  <c r="V924" i="1"/>
  <c r="W924" i="1"/>
  <c r="H925" i="1"/>
  <c r="S925" i="1" s="1"/>
  <c r="T925" i="1" s="1"/>
  <c r="Q925" i="1"/>
  <c r="U925" i="1"/>
  <c r="V925" i="1"/>
  <c r="W925" i="1"/>
  <c r="H926" i="1"/>
  <c r="R926" i="1" s="1"/>
  <c r="Q926" i="1"/>
  <c r="U926" i="1"/>
  <c r="V926" i="1"/>
  <c r="W926" i="1"/>
  <c r="H927" i="1"/>
  <c r="Q927" i="1"/>
  <c r="U927" i="1"/>
  <c r="V927" i="1"/>
  <c r="W927" i="1"/>
  <c r="H928" i="1"/>
  <c r="R928" i="1" s="1"/>
  <c r="Q928" i="1"/>
  <c r="U928" i="1"/>
  <c r="V928" i="1"/>
  <c r="W928" i="1"/>
  <c r="H1024" i="1"/>
  <c r="S1024" i="1" s="1"/>
  <c r="T1024" i="1" s="1"/>
  <c r="Q1024" i="1"/>
  <c r="W1024" i="1"/>
  <c r="H1025" i="1"/>
  <c r="R1025" i="1" s="1"/>
  <c r="Q1025" i="1"/>
  <c r="U1025" i="1"/>
  <c r="V1025" i="1"/>
  <c r="W1025" i="1"/>
  <c r="H1026" i="1"/>
  <c r="R1026" i="1" s="1"/>
  <c r="Q1026" i="1"/>
  <c r="U1026" i="1"/>
  <c r="V1026" i="1"/>
  <c r="W1026" i="1"/>
  <c r="H1027" i="1"/>
  <c r="S1027" i="1" s="1"/>
  <c r="T1027" i="1" s="1"/>
  <c r="Q1027" i="1"/>
  <c r="U1027" i="1"/>
  <c r="V1027" i="1"/>
  <c r="W1027" i="1"/>
  <c r="H1028" i="1"/>
  <c r="R1028" i="1" s="1"/>
  <c r="Q1028" i="1"/>
  <c r="U1028" i="1"/>
  <c r="V1028" i="1"/>
  <c r="W1028" i="1"/>
  <c r="H1029" i="1"/>
  <c r="R1029" i="1" s="1"/>
  <c r="Q1029" i="1"/>
  <c r="U1029" i="1"/>
  <c r="V1029" i="1"/>
  <c r="W1029" i="1"/>
  <c r="H1030" i="1"/>
  <c r="S1030" i="1" s="1"/>
  <c r="T1030" i="1" s="1"/>
  <c r="Q1030" i="1"/>
  <c r="U1030" i="1"/>
  <c r="V1030" i="1"/>
  <c r="W1030" i="1"/>
  <c r="H1031" i="1"/>
  <c r="R1031" i="1" s="1"/>
  <c r="Q1031" i="1"/>
  <c r="U1031" i="1"/>
  <c r="V1031" i="1"/>
  <c r="W1031" i="1"/>
  <c r="H1032" i="1"/>
  <c r="R1032" i="1" s="1"/>
  <c r="Q1032" i="1"/>
  <c r="U1032" i="1"/>
  <c r="V1032" i="1"/>
  <c r="W1032" i="1"/>
  <c r="H1033" i="1"/>
  <c r="S1033" i="1" s="1"/>
  <c r="T1033" i="1" s="1"/>
  <c r="Q1033" i="1"/>
  <c r="U1033" i="1"/>
  <c r="V1033" i="1"/>
  <c r="W1033" i="1"/>
  <c r="H1034" i="1"/>
  <c r="R1034" i="1" s="1"/>
  <c r="Q1034" i="1"/>
  <c r="U1034" i="1"/>
  <c r="V1034" i="1"/>
  <c r="W1034" i="1"/>
  <c r="H1036" i="1"/>
  <c r="Q1036" i="1"/>
  <c r="U1036" i="1"/>
  <c r="V1036" i="1"/>
  <c r="W1036" i="1"/>
  <c r="H1037" i="1"/>
  <c r="R1037" i="1" s="1"/>
  <c r="Q1037" i="1"/>
  <c r="U1037" i="1"/>
  <c r="V1037" i="1"/>
  <c r="W1037" i="1"/>
  <c r="H1038" i="1"/>
  <c r="R1038" i="1" s="1"/>
  <c r="Q1038" i="1"/>
  <c r="U1038" i="1"/>
  <c r="V1038" i="1"/>
  <c r="W1038" i="1"/>
  <c r="H1039" i="1"/>
  <c r="R1039" i="1" s="1"/>
  <c r="Q1039" i="1"/>
  <c r="U1039" i="1"/>
  <c r="V1039" i="1"/>
  <c r="W1039" i="1"/>
  <c r="H1040" i="1"/>
  <c r="R1040" i="1" s="1"/>
  <c r="Q1040" i="1"/>
  <c r="U1040" i="1"/>
  <c r="V1040" i="1"/>
  <c r="W1040" i="1"/>
  <c r="H1041" i="1"/>
  <c r="S1041" i="1" s="1"/>
  <c r="T1041" i="1" s="1"/>
  <c r="Q1041" i="1"/>
  <c r="U1041" i="1"/>
  <c r="V1041" i="1"/>
  <c r="W1041" i="1"/>
  <c r="H1042" i="1"/>
  <c r="R1042" i="1" s="1"/>
  <c r="Q1042" i="1"/>
  <c r="U1042" i="1"/>
  <c r="V1042" i="1"/>
  <c r="W1042" i="1"/>
  <c r="H1043" i="1"/>
  <c r="R1043" i="1" s="1"/>
  <c r="Q1043" i="1"/>
  <c r="U1043" i="1"/>
  <c r="V1043" i="1"/>
  <c r="W1043" i="1"/>
  <c r="H1044" i="1"/>
  <c r="Q1044" i="1"/>
  <c r="U1044" i="1"/>
  <c r="V1044" i="1"/>
  <c r="W1044" i="1"/>
  <c r="H1045" i="1"/>
  <c r="R1045" i="1" s="1"/>
  <c r="Q1045" i="1"/>
  <c r="U1045" i="1"/>
  <c r="V1045" i="1"/>
  <c r="W1045" i="1"/>
  <c r="H1046" i="1"/>
  <c r="R1046" i="1" s="1"/>
  <c r="Q1046" i="1"/>
  <c r="U1046" i="1"/>
  <c r="V1046" i="1"/>
  <c r="W1046" i="1"/>
  <c r="H1047" i="1"/>
  <c r="Q1047" i="1"/>
  <c r="U1047" i="1"/>
  <c r="V1047" i="1"/>
  <c r="W1047" i="1"/>
  <c r="H1048" i="1"/>
  <c r="S1048" i="1" s="1"/>
  <c r="T1048" i="1" s="1"/>
  <c r="Q1048" i="1"/>
  <c r="U1048" i="1"/>
  <c r="V1048" i="1"/>
  <c r="W1048" i="1"/>
  <c r="H1049" i="1"/>
  <c r="R1049" i="1" s="1"/>
  <c r="Q1049" i="1"/>
  <c r="U1049" i="1"/>
  <c r="V1049" i="1"/>
  <c r="W1049" i="1"/>
  <c r="H1050" i="1"/>
  <c r="Q1050" i="1"/>
  <c r="U1050" i="1"/>
  <c r="V1050" i="1"/>
  <c r="W1050" i="1"/>
  <c r="H1051" i="1"/>
  <c r="S1051" i="1" s="1"/>
  <c r="T1051" i="1" s="1"/>
  <c r="Q1051" i="1"/>
  <c r="U1051" i="1"/>
  <c r="V1051" i="1"/>
  <c r="W1051" i="1"/>
  <c r="H1052" i="1"/>
  <c r="R1052" i="1" s="1"/>
  <c r="Q1052" i="1"/>
  <c r="U1052" i="1"/>
  <c r="V1052" i="1"/>
  <c r="W1052" i="1"/>
  <c r="H1053" i="1"/>
  <c r="S1053" i="1" s="1"/>
  <c r="T1053" i="1" s="1"/>
  <c r="Q1053" i="1"/>
  <c r="U1053" i="1"/>
  <c r="V1053" i="1"/>
  <c r="W1053" i="1"/>
  <c r="H1054" i="1"/>
  <c r="R1054" i="1" s="1"/>
  <c r="Q1054" i="1"/>
  <c r="U1054" i="1"/>
  <c r="V1054" i="1"/>
  <c r="W1054" i="1"/>
  <c r="H1055" i="1"/>
  <c r="R1055" i="1" s="1"/>
  <c r="Q1055" i="1"/>
  <c r="U1055" i="1"/>
  <c r="V1055" i="1"/>
  <c r="W1055" i="1"/>
  <c r="H1056" i="1"/>
  <c r="R1056" i="1" s="1"/>
  <c r="Q1056" i="1"/>
  <c r="U1056" i="1"/>
  <c r="V1056" i="1"/>
  <c r="W1056" i="1"/>
  <c r="H1057" i="1"/>
  <c r="R1057" i="1" s="1"/>
  <c r="Q1057" i="1"/>
  <c r="U1057" i="1"/>
  <c r="V1057" i="1"/>
  <c r="W1057" i="1"/>
  <c r="H1058" i="1"/>
  <c r="S1058" i="1" s="1"/>
  <c r="T1058" i="1" s="1"/>
  <c r="Q1058" i="1"/>
  <c r="U1058" i="1"/>
  <c r="V1058" i="1"/>
  <c r="W1058" i="1"/>
  <c r="H1059" i="1"/>
  <c r="R1059" i="1" s="1"/>
  <c r="Q1059" i="1"/>
  <c r="U1059" i="1"/>
  <c r="V1059" i="1"/>
  <c r="W1059" i="1"/>
  <c r="H1060" i="1"/>
  <c r="R1060" i="1" s="1"/>
  <c r="Q1060" i="1"/>
  <c r="U1060" i="1"/>
  <c r="V1060" i="1"/>
  <c r="W1060" i="1"/>
  <c r="H1061" i="1"/>
  <c r="R1061" i="1" s="1"/>
  <c r="Q1061" i="1"/>
  <c r="U1061" i="1"/>
  <c r="V1061" i="1"/>
  <c r="W1061" i="1"/>
  <c r="H1062" i="1"/>
  <c r="R1062" i="1" s="1"/>
  <c r="Q1062" i="1"/>
  <c r="U1062" i="1"/>
  <c r="V1062" i="1"/>
  <c r="W1062" i="1"/>
  <c r="H1063" i="1"/>
  <c r="S1063" i="1" s="1"/>
  <c r="T1063" i="1" s="1"/>
  <c r="Q1063" i="1"/>
  <c r="U1063" i="1"/>
  <c r="V1063" i="1"/>
  <c r="W1063" i="1"/>
  <c r="H1064" i="1"/>
  <c r="R1064" i="1" s="1"/>
  <c r="Q1064" i="1"/>
  <c r="U1064" i="1"/>
  <c r="V1064" i="1"/>
  <c r="W1064" i="1"/>
  <c r="H1065" i="1"/>
  <c r="R1065" i="1" s="1"/>
  <c r="Q1065" i="1"/>
  <c r="U1065" i="1"/>
  <c r="V1065" i="1"/>
  <c r="W1065" i="1"/>
  <c r="H1066" i="1"/>
  <c r="R1066" i="1" s="1"/>
  <c r="Q1066" i="1"/>
  <c r="U1066" i="1"/>
  <c r="V1066" i="1"/>
  <c r="W1066" i="1"/>
  <c r="H1067" i="1"/>
  <c r="R1067" i="1" s="1"/>
  <c r="Q1067" i="1"/>
  <c r="U1067" i="1"/>
  <c r="V1067" i="1"/>
  <c r="W1067" i="1"/>
  <c r="H1068" i="1"/>
  <c r="R1068" i="1" s="1"/>
  <c r="Q1068" i="1"/>
  <c r="U1068" i="1"/>
  <c r="V1068" i="1"/>
  <c r="W1068" i="1"/>
  <c r="H1069" i="1"/>
  <c r="R1069" i="1" s="1"/>
  <c r="Q1069" i="1"/>
  <c r="U1069" i="1"/>
  <c r="V1069" i="1"/>
  <c r="W1069" i="1"/>
  <c r="H1070" i="1"/>
  <c r="S1070" i="1" s="1"/>
  <c r="T1070" i="1" s="1"/>
  <c r="Q1070" i="1"/>
  <c r="U1070" i="1"/>
  <c r="V1070" i="1"/>
  <c r="W1070" i="1"/>
  <c r="H1071" i="1"/>
  <c r="R1071" i="1" s="1"/>
  <c r="Q1071" i="1"/>
  <c r="U1071" i="1"/>
  <c r="V1071" i="1"/>
  <c r="W1071" i="1"/>
  <c r="H1072" i="1"/>
  <c r="S1072" i="1" s="1"/>
  <c r="T1072" i="1" s="1"/>
  <c r="Q1072" i="1"/>
  <c r="U1072" i="1"/>
  <c r="V1072" i="1"/>
  <c r="W1072" i="1"/>
  <c r="H1073" i="1"/>
  <c r="R1073" i="1" s="1"/>
  <c r="Q1073" i="1"/>
  <c r="U1073" i="1"/>
  <c r="V1073" i="1"/>
  <c r="W1073" i="1"/>
  <c r="H1074" i="1"/>
  <c r="R1074" i="1" s="1"/>
  <c r="Q1074" i="1"/>
  <c r="U1074" i="1"/>
  <c r="V1074" i="1"/>
  <c r="W1074" i="1"/>
  <c r="H1075" i="1"/>
  <c r="S1075" i="1" s="1"/>
  <c r="T1075" i="1" s="1"/>
  <c r="Q1075" i="1"/>
  <c r="U1075" i="1"/>
  <c r="V1075" i="1"/>
  <c r="W1075" i="1"/>
  <c r="H1076" i="1"/>
  <c r="R1076" i="1" s="1"/>
  <c r="Q1076" i="1"/>
  <c r="U1076" i="1"/>
  <c r="V1076" i="1"/>
  <c r="W1076" i="1"/>
  <c r="H1077" i="1"/>
  <c r="R1077" i="1" s="1"/>
  <c r="Q1077" i="1"/>
  <c r="U1077" i="1"/>
  <c r="V1077" i="1"/>
  <c r="W1077" i="1"/>
  <c r="H1078" i="1"/>
  <c r="S1078" i="1" s="1"/>
  <c r="T1078" i="1" s="1"/>
  <c r="Q1078" i="1"/>
  <c r="U1078" i="1"/>
  <c r="V1078" i="1"/>
  <c r="W1078" i="1"/>
  <c r="H1079" i="1"/>
  <c r="S1079" i="1" s="1"/>
  <c r="T1079" i="1" s="1"/>
  <c r="Q1079" i="1"/>
  <c r="U1079" i="1"/>
  <c r="V1079" i="1"/>
  <c r="W1079" i="1"/>
  <c r="H1080" i="1"/>
  <c r="R1080" i="1" s="1"/>
  <c r="Q1080" i="1"/>
  <c r="U1080" i="1"/>
  <c r="V1080" i="1"/>
  <c r="W1080" i="1"/>
  <c r="H1081" i="1"/>
  <c r="S1081" i="1" s="1"/>
  <c r="T1081" i="1" s="1"/>
  <c r="Q1081" i="1"/>
  <c r="U1081" i="1"/>
  <c r="V1081" i="1"/>
  <c r="W1081" i="1"/>
  <c r="H1082" i="1"/>
  <c r="S1082" i="1" s="1"/>
  <c r="T1082" i="1" s="1"/>
  <c r="Q1082" i="1"/>
  <c r="U1082" i="1"/>
  <c r="V1082" i="1"/>
  <c r="W1082" i="1"/>
  <c r="H1083" i="1"/>
  <c r="R1083" i="1" s="1"/>
  <c r="Q1083" i="1"/>
  <c r="U1083" i="1"/>
  <c r="V1083" i="1"/>
  <c r="W1083" i="1"/>
  <c r="H1084" i="1"/>
  <c r="R1084" i="1" s="1"/>
  <c r="Q1084" i="1"/>
  <c r="U1084" i="1"/>
  <c r="V1084" i="1"/>
  <c r="W1084" i="1"/>
  <c r="H1085" i="1"/>
  <c r="R1085" i="1" s="1"/>
  <c r="Q1085" i="1"/>
  <c r="U1085" i="1"/>
  <c r="V1085" i="1"/>
  <c r="W1085" i="1"/>
  <c r="H1086" i="1"/>
  <c r="R1086" i="1" s="1"/>
  <c r="Q1086" i="1"/>
  <c r="U1086" i="1"/>
  <c r="V1086" i="1"/>
  <c r="W1086" i="1"/>
  <c r="H1087" i="1"/>
  <c r="R1087" i="1" s="1"/>
  <c r="Q1087" i="1"/>
  <c r="U1087" i="1"/>
  <c r="V1087" i="1"/>
  <c r="W1087" i="1"/>
  <c r="H1088" i="1"/>
  <c r="R1088" i="1" s="1"/>
  <c r="Q1088" i="1"/>
  <c r="U1088" i="1"/>
  <c r="V1088" i="1"/>
  <c r="W1088" i="1"/>
  <c r="H1089" i="1"/>
  <c r="R1089" i="1" s="1"/>
  <c r="Q1089" i="1"/>
  <c r="U1089" i="1"/>
  <c r="V1089" i="1"/>
  <c r="W1089" i="1"/>
  <c r="H1090" i="1"/>
  <c r="S1090" i="1" s="1"/>
  <c r="T1090" i="1" s="1"/>
  <c r="Q1090" i="1"/>
  <c r="U1090" i="1"/>
  <c r="V1090" i="1"/>
  <c r="W1090" i="1"/>
  <c r="H1091" i="1"/>
  <c r="S1091" i="1" s="1"/>
  <c r="T1091" i="1" s="1"/>
  <c r="Q1091" i="1"/>
  <c r="U1091" i="1"/>
  <c r="V1091" i="1"/>
  <c r="W1091" i="1"/>
  <c r="H1092" i="1"/>
  <c r="Q1092" i="1"/>
  <c r="U1092" i="1"/>
  <c r="V1092" i="1"/>
  <c r="W1092" i="1"/>
  <c r="H1093" i="1"/>
  <c r="R1093" i="1" s="1"/>
  <c r="Q1093" i="1"/>
  <c r="U1093" i="1"/>
  <c r="V1093" i="1"/>
  <c r="W1093" i="1"/>
  <c r="H1094" i="1"/>
  <c r="R1094" i="1" s="1"/>
  <c r="Q1094" i="1"/>
  <c r="U1094" i="1"/>
  <c r="V1094" i="1"/>
  <c r="W1094" i="1"/>
  <c r="H1095" i="1"/>
  <c r="R1095" i="1" s="1"/>
  <c r="Q1095" i="1"/>
  <c r="U1095" i="1"/>
  <c r="V1095" i="1"/>
  <c r="W1095" i="1"/>
  <c r="H1096" i="1"/>
  <c r="R1096" i="1" s="1"/>
  <c r="Q1096" i="1"/>
  <c r="U1096" i="1"/>
  <c r="V1096" i="1"/>
  <c r="W1096" i="1"/>
  <c r="H1097" i="1"/>
  <c r="S1097" i="1" s="1"/>
  <c r="T1097" i="1" s="1"/>
  <c r="Q1097" i="1"/>
  <c r="U1097" i="1"/>
  <c r="V1097" i="1"/>
  <c r="W1097" i="1"/>
  <c r="H1098" i="1"/>
  <c r="S1098" i="1" s="1"/>
  <c r="T1098" i="1" s="1"/>
  <c r="Q1098" i="1"/>
  <c r="U1098" i="1"/>
  <c r="V1098" i="1"/>
  <c r="W1098" i="1"/>
  <c r="H1099" i="1"/>
  <c r="R1099" i="1" s="1"/>
  <c r="Q1099" i="1"/>
  <c r="W1099" i="1"/>
  <c r="H1145" i="1"/>
  <c r="Q1145" i="1"/>
  <c r="U1145" i="1"/>
  <c r="V1145" i="1"/>
  <c r="W1145" i="1"/>
  <c r="H1146" i="1"/>
  <c r="S1146" i="1" s="1"/>
  <c r="T1146" i="1" s="1"/>
  <c r="Q1146" i="1"/>
  <c r="U1146" i="1"/>
  <c r="V1146" i="1"/>
  <c r="W1146" i="1"/>
  <c r="H1147" i="1"/>
  <c r="R1147" i="1" s="1"/>
  <c r="Q1147" i="1"/>
  <c r="U1147" i="1"/>
  <c r="V1147" i="1"/>
  <c r="W1147" i="1"/>
  <c r="H1160" i="1"/>
  <c r="S1160" i="1" s="1"/>
  <c r="T1160" i="1" s="1"/>
  <c r="Q1160" i="1"/>
  <c r="U1160" i="1"/>
  <c r="V1160" i="1"/>
  <c r="W1160" i="1"/>
  <c r="H1161" i="1"/>
  <c r="R1161" i="1" s="1"/>
  <c r="Q1161" i="1"/>
  <c r="U1161" i="1"/>
  <c r="V1161" i="1"/>
  <c r="W1161" i="1"/>
  <c r="H1162" i="1"/>
  <c r="S1162" i="1" s="1"/>
  <c r="T1162" i="1" s="1"/>
  <c r="Q1162" i="1"/>
  <c r="U1162" i="1"/>
  <c r="V1162" i="1"/>
  <c r="W1162" i="1"/>
  <c r="Q1163" i="1"/>
  <c r="R1163" i="1"/>
  <c r="S1163" i="1"/>
  <c r="T1163" i="1" s="1"/>
  <c r="U1163" i="1"/>
  <c r="X1163" i="1" s="1"/>
  <c r="Z1163" i="1" s="1"/>
  <c r="V1163" i="1"/>
  <c r="W1163" i="1"/>
  <c r="H1164" i="1"/>
  <c r="S1164" i="1" s="1"/>
  <c r="T1164" i="1" s="1"/>
  <c r="Q1164" i="1"/>
  <c r="U1164" i="1"/>
  <c r="V1164" i="1"/>
  <c r="W1164" i="1"/>
  <c r="H1165" i="1"/>
  <c r="S1165" i="1" s="1"/>
  <c r="T1165" i="1" s="1"/>
  <c r="Q1165" i="1"/>
  <c r="U1165" i="1"/>
  <c r="V1165" i="1"/>
  <c r="W1165" i="1"/>
  <c r="H1166" i="1"/>
  <c r="S1166" i="1" s="1"/>
  <c r="T1166" i="1" s="1"/>
  <c r="Q1166" i="1"/>
  <c r="U1166" i="1"/>
  <c r="V1166" i="1"/>
  <c r="W1166" i="1"/>
  <c r="H1167" i="1"/>
  <c r="R1167" i="1" s="1"/>
  <c r="Q1167" i="1"/>
  <c r="U1167" i="1"/>
  <c r="V1167" i="1"/>
  <c r="W1167" i="1"/>
  <c r="Q1181" i="1"/>
  <c r="R1181" i="1"/>
  <c r="S1181" i="1"/>
  <c r="T1181" i="1" s="1"/>
  <c r="W1181" i="1"/>
  <c r="X1181" i="1"/>
  <c r="Z1181" i="1" s="1"/>
  <c r="Y1181" i="1"/>
  <c r="H1201" i="1"/>
  <c r="Q1201" i="1"/>
  <c r="U1201" i="1"/>
  <c r="V1201" i="1"/>
  <c r="W1201" i="1"/>
  <c r="H1202" i="1"/>
  <c r="S1202" i="1" s="1"/>
  <c r="T1202" i="1" s="1"/>
  <c r="Q1202" i="1"/>
  <c r="U1202" i="1"/>
  <c r="V1202" i="1"/>
  <c r="W1202" i="1"/>
  <c r="H1203" i="1"/>
  <c r="R1203" i="1" s="1"/>
  <c r="Q1203" i="1"/>
  <c r="U1203" i="1"/>
  <c r="V1203" i="1"/>
  <c r="W1203" i="1"/>
  <c r="H1204" i="1"/>
  <c r="S1204" i="1" s="1"/>
  <c r="T1204" i="1" s="1"/>
  <c r="Q1204" i="1"/>
  <c r="U1204" i="1"/>
  <c r="V1204" i="1"/>
  <c r="W1204" i="1"/>
  <c r="H1205" i="1"/>
  <c r="R1205" i="1" s="1"/>
  <c r="Q1205" i="1"/>
  <c r="U1205" i="1"/>
  <c r="V1205" i="1"/>
  <c r="W1205" i="1"/>
  <c r="H1223" i="1"/>
  <c r="S1223" i="1" s="1"/>
  <c r="T1223" i="1" s="1"/>
  <c r="Q1223" i="1"/>
  <c r="U1223" i="1"/>
  <c r="V1223" i="1"/>
  <c r="W1223" i="1"/>
  <c r="H1224" i="1"/>
  <c r="R1224" i="1" s="1"/>
  <c r="Q1224" i="1"/>
  <c r="U1224" i="1"/>
  <c r="V1224" i="1"/>
  <c r="W1224" i="1"/>
  <c r="H1225" i="1"/>
  <c r="S1225" i="1" s="1"/>
  <c r="T1225" i="1" s="1"/>
  <c r="Q1225" i="1"/>
  <c r="U1225" i="1"/>
  <c r="V1225" i="1"/>
  <c r="W1225" i="1"/>
  <c r="H1226" i="1"/>
  <c r="R1226" i="1" s="1"/>
  <c r="Q1226" i="1"/>
  <c r="U1226" i="1"/>
  <c r="V1226" i="1"/>
  <c r="W1226" i="1"/>
  <c r="H1227" i="1"/>
  <c r="S1227" i="1" s="1"/>
  <c r="T1227" i="1" s="1"/>
  <c r="Q1227" i="1"/>
  <c r="U1227" i="1"/>
  <c r="V1227" i="1"/>
  <c r="W1227" i="1"/>
  <c r="H1228" i="1"/>
  <c r="S1228" i="1" s="1"/>
  <c r="T1228" i="1" s="1"/>
  <c r="Q1228" i="1"/>
  <c r="U1228" i="1"/>
  <c r="V1228" i="1"/>
  <c r="W1228" i="1"/>
  <c r="H1229" i="1"/>
  <c r="Q1229" i="1"/>
  <c r="U1229" i="1"/>
  <c r="V1229" i="1"/>
  <c r="W1229" i="1"/>
  <c r="H1230" i="1"/>
  <c r="S1230" i="1" s="1"/>
  <c r="T1230" i="1" s="1"/>
  <c r="Q1230" i="1"/>
  <c r="U1230" i="1"/>
  <c r="V1230" i="1"/>
  <c r="W1230" i="1"/>
  <c r="H1231" i="1"/>
  <c r="R1231" i="1" s="1"/>
  <c r="Q1231" i="1"/>
  <c r="U1231" i="1"/>
  <c r="V1231" i="1"/>
  <c r="W1231" i="1"/>
  <c r="H1232" i="1"/>
  <c r="S1232" i="1" s="1"/>
  <c r="T1232" i="1" s="1"/>
  <c r="Q1232" i="1"/>
  <c r="U1232" i="1"/>
  <c r="V1232" i="1"/>
  <c r="W1232" i="1"/>
  <c r="H1233" i="1"/>
  <c r="R1233" i="1" s="1"/>
  <c r="Q1233" i="1"/>
  <c r="U1233" i="1"/>
  <c r="V1233" i="1"/>
  <c r="W1233" i="1"/>
  <c r="H1234" i="1"/>
  <c r="S1234" i="1" s="1"/>
  <c r="T1234" i="1" s="1"/>
  <c r="Q1234" i="1"/>
  <c r="U1234" i="1"/>
  <c r="V1234" i="1"/>
  <c r="W1234" i="1"/>
  <c r="H1235" i="1"/>
  <c r="R1235" i="1" s="1"/>
  <c r="Q1235" i="1"/>
  <c r="U1235" i="1"/>
  <c r="V1235" i="1"/>
  <c r="W1235" i="1"/>
  <c r="H1236" i="1"/>
  <c r="R1236" i="1" s="1"/>
  <c r="Q1236" i="1"/>
  <c r="U1236" i="1"/>
  <c r="V1236" i="1"/>
  <c r="W1236" i="1"/>
  <c r="H1237" i="1"/>
  <c r="R1237" i="1" s="1"/>
  <c r="Q1237" i="1"/>
  <c r="U1237" i="1"/>
  <c r="V1237" i="1"/>
  <c r="W1237" i="1"/>
  <c r="H1238" i="1"/>
  <c r="S1238" i="1" s="1"/>
  <c r="T1238" i="1" s="1"/>
  <c r="Q1238" i="1"/>
  <c r="U1238" i="1"/>
  <c r="V1238" i="1"/>
  <c r="W1238" i="1"/>
  <c r="H1240" i="1"/>
  <c r="Q1240" i="1"/>
  <c r="U1240" i="1"/>
  <c r="V1240" i="1"/>
  <c r="W1240" i="1"/>
  <c r="H1241" i="1"/>
  <c r="S1241" i="1" s="1"/>
  <c r="T1241" i="1" s="1"/>
  <c r="Q1241" i="1"/>
  <c r="U1241" i="1"/>
  <c r="V1241" i="1"/>
  <c r="W1241" i="1"/>
  <c r="H1242" i="1"/>
  <c r="S1242" i="1" s="1"/>
  <c r="T1242" i="1" s="1"/>
  <c r="Q1242" i="1"/>
  <c r="U1242" i="1"/>
  <c r="V1242" i="1"/>
  <c r="W1242" i="1"/>
  <c r="H1243" i="1"/>
  <c r="S1243" i="1" s="1"/>
  <c r="T1243" i="1" s="1"/>
  <c r="Q1243" i="1"/>
  <c r="U1243" i="1"/>
  <c r="V1243" i="1"/>
  <c r="W1243" i="1"/>
  <c r="H1244" i="1"/>
  <c r="S1244" i="1" s="1"/>
  <c r="T1244" i="1" s="1"/>
  <c r="Q1244" i="1"/>
  <c r="U1244" i="1"/>
  <c r="V1244" i="1"/>
  <c r="W1244" i="1"/>
  <c r="H1245" i="1"/>
  <c r="R1245" i="1" s="1"/>
  <c r="Q1245" i="1"/>
  <c r="U1245" i="1"/>
  <c r="V1245" i="1"/>
  <c r="W1245" i="1"/>
  <c r="H1246" i="1"/>
  <c r="R1246" i="1" s="1"/>
  <c r="Q1246" i="1"/>
  <c r="U1246" i="1"/>
  <c r="V1246" i="1"/>
  <c r="W1246" i="1"/>
  <c r="H1247" i="1"/>
  <c r="S1247" i="1" s="1"/>
  <c r="T1247" i="1" s="1"/>
  <c r="Q1247" i="1"/>
  <c r="U1247" i="1"/>
  <c r="V1247" i="1"/>
  <c r="W1247" i="1"/>
  <c r="H1248" i="1"/>
  <c r="R1248" i="1" s="1"/>
  <c r="Q1248" i="1"/>
  <c r="U1248" i="1"/>
  <c r="V1248" i="1"/>
  <c r="W1248" i="1"/>
  <c r="H1249" i="1"/>
  <c r="S1249" i="1" s="1"/>
  <c r="T1249" i="1" s="1"/>
  <c r="Q1249" i="1"/>
  <c r="U1249" i="1"/>
  <c r="V1249" i="1"/>
  <c r="W1249" i="1"/>
  <c r="H1250" i="1"/>
  <c r="R1250" i="1" s="1"/>
  <c r="Q1250" i="1"/>
  <c r="U1250" i="1"/>
  <c r="V1250" i="1"/>
  <c r="W1250" i="1"/>
  <c r="H1251" i="1"/>
  <c r="S1251" i="1" s="1"/>
  <c r="T1251" i="1" s="1"/>
  <c r="Q1251" i="1"/>
  <c r="U1251" i="1"/>
  <c r="V1251" i="1"/>
  <c r="W1251" i="1"/>
  <c r="H1252" i="1"/>
  <c r="S1252" i="1" s="1"/>
  <c r="T1252" i="1" s="1"/>
  <c r="Q1252" i="1"/>
  <c r="U1252" i="1"/>
  <c r="V1252" i="1"/>
  <c r="W1252" i="1"/>
  <c r="H1253" i="1"/>
  <c r="S1253" i="1" s="1"/>
  <c r="T1253" i="1" s="1"/>
  <c r="Q1253" i="1"/>
  <c r="U1253" i="1"/>
  <c r="V1253" i="1"/>
  <c r="W1253" i="1"/>
  <c r="H1254" i="1"/>
  <c r="S1254" i="1" s="1"/>
  <c r="T1254" i="1" s="1"/>
  <c r="Q1254" i="1"/>
  <c r="U1254" i="1"/>
  <c r="V1254" i="1"/>
  <c r="W1254" i="1"/>
  <c r="H1255" i="1"/>
  <c r="S1255" i="1" s="1"/>
  <c r="T1255" i="1" s="1"/>
  <c r="Q1255" i="1"/>
  <c r="U1255" i="1"/>
  <c r="V1255" i="1"/>
  <c r="W1255" i="1"/>
  <c r="H1256" i="1"/>
  <c r="S1256" i="1" s="1"/>
  <c r="T1256" i="1" s="1"/>
  <c r="Q1256" i="1"/>
  <c r="U1256" i="1"/>
  <c r="V1256" i="1"/>
  <c r="W1256" i="1"/>
  <c r="H1257" i="1"/>
  <c r="S1257" i="1" s="1"/>
  <c r="T1257" i="1" s="1"/>
  <c r="Q1257" i="1"/>
  <c r="U1257" i="1"/>
  <c r="V1257" i="1"/>
  <c r="W1257" i="1"/>
  <c r="H1261" i="1"/>
  <c r="S1261" i="1" s="1"/>
  <c r="T1261" i="1" s="1"/>
  <c r="Q1261" i="1"/>
  <c r="U1261" i="1"/>
  <c r="V1261" i="1"/>
  <c r="W1261" i="1"/>
  <c r="H1262" i="1"/>
  <c r="S1262" i="1" s="1"/>
  <c r="T1262" i="1" s="1"/>
  <c r="Q1262" i="1"/>
  <c r="U1262" i="1"/>
  <c r="V1262" i="1"/>
  <c r="W1262" i="1"/>
  <c r="H1263" i="1"/>
  <c r="S1263" i="1" s="1"/>
  <c r="T1263" i="1" s="1"/>
  <c r="Q1263" i="1"/>
  <c r="U1263" i="1"/>
  <c r="V1263" i="1"/>
  <c r="W1263" i="1"/>
  <c r="H1264" i="1"/>
  <c r="Q1264" i="1"/>
  <c r="U1264" i="1"/>
  <c r="Y1264" i="1" s="1"/>
  <c r="V1264" i="1"/>
  <c r="W1264" i="1"/>
  <c r="H1265" i="1"/>
  <c r="S1265" i="1" s="1"/>
  <c r="T1265" i="1" s="1"/>
  <c r="Q1265" i="1"/>
  <c r="U1265" i="1"/>
  <c r="X1265" i="1" s="1"/>
  <c r="V1265" i="1"/>
  <c r="W1265" i="1"/>
  <c r="H1266" i="1"/>
  <c r="S1266" i="1" s="1"/>
  <c r="T1266" i="1" s="1"/>
  <c r="Q1266" i="1"/>
  <c r="U1266" i="1"/>
  <c r="Y1266" i="1" s="1"/>
  <c r="V1266" i="1"/>
  <c r="W1266" i="1"/>
  <c r="H1267" i="1"/>
  <c r="S1267" i="1" s="1"/>
  <c r="T1267" i="1" s="1"/>
  <c r="Q1267" i="1"/>
  <c r="U1267" i="1"/>
  <c r="X1267" i="1" s="1"/>
  <c r="V1267" i="1"/>
  <c r="W1267" i="1"/>
  <c r="H1268" i="1"/>
  <c r="S1268" i="1" s="1"/>
  <c r="T1268" i="1" s="1"/>
  <c r="Q1268" i="1"/>
  <c r="U1268" i="1"/>
  <c r="Y1268" i="1" s="1"/>
  <c r="V1268" i="1"/>
  <c r="W1268" i="1"/>
  <c r="H1269" i="1"/>
  <c r="S1269" i="1" s="1"/>
  <c r="T1269" i="1" s="1"/>
  <c r="Q1269" i="1"/>
  <c r="U1269" i="1"/>
  <c r="Y1269" i="1" s="1"/>
  <c r="V1269" i="1"/>
  <c r="W1269" i="1"/>
  <c r="H1270" i="1"/>
  <c r="S1270" i="1" s="1"/>
  <c r="T1270" i="1" s="1"/>
  <c r="Q1270" i="1"/>
  <c r="U1270" i="1"/>
  <c r="V1270" i="1"/>
  <c r="W1270" i="1"/>
  <c r="H1271" i="1"/>
  <c r="S1271" i="1" s="1"/>
  <c r="T1271" i="1" s="1"/>
  <c r="Q1271" i="1"/>
  <c r="U1271" i="1"/>
  <c r="V1271" i="1"/>
  <c r="W1271" i="1"/>
  <c r="H1272" i="1"/>
  <c r="S1272" i="1" s="1"/>
  <c r="T1272" i="1" s="1"/>
  <c r="Q1272" i="1"/>
  <c r="U1272" i="1"/>
  <c r="V1272" i="1"/>
  <c r="W1272" i="1"/>
  <c r="H1273" i="1"/>
  <c r="S1273" i="1" s="1"/>
  <c r="T1273" i="1" s="1"/>
  <c r="Q1273" i="1"/>
  <c r="U1273" i="1"/>
  <c r="V1273" i="1"/>
  <c r="W1273" i="1"/>
  <c r="H1274" i="1"/>
  <c r="S1274" i="1" s="1"/>
  <c r="T1274" i="1" s="1"/>
  <c r="Q1274" i="1"/>
  <c r="U1274" i="1"/>
  <c r="V1274" i="1"/>
  <c r="W1274" i="1"/>
  <c r="H1275" i="1"/>
  <c r="S1275" i="1" s="1"/>
  <c r="T1275" i="1" s="1"/>
  <c r="Q1275" i="1"/>
  <c r="U1275" i="1"/>
  <c r="V1275" i="1"/>
  <c r="W1275" i="1"/>
  <c r="H1276" i="1"/>
  <c r="S1276" i="1" s="1"/>
  <c r="T1276" i="1" s="1"/>
  <c r="Q1276" i="1"/>
  <c r="U1276" i="1"/>
  <c r="V1276" i="1"/>
  <c r="W1276" i="1"/>
  <c r="H1277" i="1"/>
  <c r="S1277" i="1" s="1"/>
  <c r="T1277" i="1" s="1"/>
  <c r="Q1277" i="1"/>
  <c r="U1277" i="1"/>
  <c r="V1277" i="1"/>
  <c r="W1277" i="1"/>
  <c r="H1278" i="1"/>
  <c r="S1278" i="1" s="1"/>
  <c r="T1278" i="1" s="1"/>
  <c r="Q1278" i="1"/>
  <c r="U1278" i="1"/>
  <c r="V1278" i="1"/>
  <c r="W1278" i="1"/>
  <c r="H1279" i="1"/>
  <c r="S1279" i="1" s="1"/>
  <c r="T1279" i="1" s="1"/>
  <c r="Q1279" i="1"/>
  <c r="U1279" i="1"/>
  <c r="V1279" i="1"/>
  <c r="W1279" i="1"/>
  <c r="H1280" i="1"/>
  <c r="S1280" i="1" s="1"/>
  <c r="T1280" i="1" s="1"/>
  <c r="Q1280" i="1"/>
  <c r="U1280" i="1"/>
  <c r="V1280" i="1"/>
  <c r="W1280" i="1"/>
  <c r="H1281" i="1"/>
  <c r="S1281" i="1" s="1"/>
  <c r="T1281" i="1" s="1"/>
  <c r="Q1281" i="1"/>
  <c r="U1281" i="1"/>
  <c r="V1281" i="1"/>
  <c r="W1281" i="1"/>
  <c r="H1282" i="1"/>
  <c r="S1282" i="1" s="1"/>
  <c r="T1282" i="1" s="1"/>
  <c r="Q1282" i="1"/>
  <c r="U1282" i="1"/>
  <c r="V1282" i="1"/>
  <c r="W1282" i="1"/>
  <c r="H1283" i="1"/>
  <c r="S1283" i="1" s="1"/>
  <c r="T1283" i="1" s="1"/>
  <c r="Q1283" i="1"/>
  <c r="U1283" i="1"/>
  <c r="V1283" i="1"/>
  <c r="W1283" i="1"/>
  <c r="H1284" i="1"/>
  <c r="S1284" i="1" s="1"/>
  <c r="T1284" i="1" s="1"/>
  <c r="Q1284" i="1"/>
  <c r="U1284" i="1"/>
  <c r="V1284" i="1"/>
  <c r="W1284" i="1"/>
  <c r="H1285" i="1"/>
  <c r="S1285" i="1" s="1"/>
  <c r="T1285" i="1" s="1"/>
  <c r="Q1285" i="1"/>
  <c r="U1285" i="1"/>
  <c r="V1285" i="1"/>
  <c r="W1285" i="1"/>
  <c r="H1286" i="1"/>
  <c r="S1286" i="1" s="1"/>
  <c r="T1286" i="1" s="1"/>
  <c r="Q1286" i="1"/>
  <c r="U1286" i="1"/>
  <c r="V1286" i="1"/>
  <c r="W1286" i="1"/>
  <c r="H1287" i="1"/>
  <c r="S1287" i="1" s="1"/>
  <c r="T1287" i="1" s="1"/>
  <c r="Q1287" i="1"/>
  <c r="U1287" i="1"/>
  <c r="V1287" i="1"/>
  <c r="W1287" i="1"/>
  <c r="H1288" i="1"/>
  <c r="S1288" i="1" s="1"/>
  <c r="T1288" i="1" s="1"/>
  <c r="Q1288" i="1"/>
  <c r="U1288" i="1"/>
  <c r="V1288" i="1"/>
  <c r="W1288" i="1"/>
  <c r="H1289" i="1"/>
  <c r="S1289" i="1" s="1"/>
  <c r="T1289" i="1" s="1"/>
  <c r="Q1289" i="1"/>
  <c r="U1289" i="1"/>
  <c r="V1289" i="1"/>
  <c r="W1289" i="1"/>
  <c r="H1290" i="1"/>
  <c r="S1290" i="1" s="1"/>
  <c r="T1290" i="1" s="1"/>
  <c r="Q1290" i="1"/>
  <c r="U1290" i="1"/>
  <c r="V1290" i="1"/>
  <c r="W1290" i="1"/>
  <c r="H1291" i="1"/>
  <c r="S1291" i="1" s="1"/>
  <c r="T1291" i="1" s="1"/>
  <c r="Q1291" i="1"/>
  <c r="U1291" i="1"/>
  <c r="V1291" i="1"/>
  <c r="W1291" i="1"/>
  <c r="H1292" i="1"/>
  <c r="S1292" i="1" s="1"/>
  <c r="T1292" i="1" s="1"/>
  <c r="Q1292" i="1"/>
  <c r="U1292" i="1"/>
  <c r="V1292" i="1"/>
  <c r="W1292" i="1"/>
  <c r="H1293" i="1"/>
  <c r="S1293" i="1" s="1"/>
  <c r="T1293" i="1" s="1"/>
  <c r="Q1293" i="1"/>
  <c r="U1293" i="1"/>
  <c r="V1293" i="1"/>
  <c r="W1293" i="1"/>
  <c r="H1294" i="1"/>
  <c r="S1294" i="1" s="1"/>
  <c r="T1294" i="1" s="1"/>
  <c r="Q1294" i="1"/>
  <c r="U1294" i="1"/>
  <c r="V1294" i="1"/>
  <c r="W1294" i="1"/>
  <c r="H1295" i="1"/>
  <c r="S1295" i="1" s="1"/>
  <c r="T1295" i="1" s="1"/>
  <c r="Q1295" i="1"/>
  <c r="U1295" i="1"/>
  <c r="V1295" i="1"/>
  <c r="W1295" i="1"/>
  <c r="H1296" i="1"/>
  <c r="S1296" i="1" s="1"/>
  <c r="T1296" i="1" s="1"/>
  <c r="Q1296" i="1"/>
  <c r="U1296" i="1"/>
  <c r="V1296" i="1"/>
  <c r="W1296" i="1"/>
  <c r="H1297" i="1"/>
  <c r="S1297" i="1" s="1"/>
  <c r="T1297" i="1" s="1"/>
  <c r="Q1297" i="1"/>
  <c r="U1297" i="1"/>
  <c r="V1297" i="1"/>
  <c r="W1297" i="1"/>
  <c r="H1298" i="1"/>
  <c r="S1298" i="1" s="1"/>
  <c r="T1298" i="1" s="1"/>
  <c r="Q1298" i="1"/>
  <c r="U1298" i="1"/>
  <c r="V1298" i="1"/>
  <c r="W1298" i="1"/>
  <c r="H1299" i="1"/>
  <c r="S1299" i="1" s="1"/>
  <c r="T1299" i="1" s="1"/>
  <c r="Q1299" i="1"/>
  <c r="U1299" i="1"/>
  <c r="V1299" i="1"/>
  <c r="W1299" i="1"/>
  <c r="H1300" i="1"/>
  <c r="S1300" i="1" s="1"/>
  <c r="T1300" i="1" s="1"/>
  <c r="Q1300" i="1"/>
  <c r="U1300" i="1"/>
  <c r="V1300" i="1"/>
  <c r="W1300" i="1"/>
  <c r="H1301" i="1"/>
  <c r="S1301" i="1" s="1"/>
  <c r="T1301" i="1" s="1"/>
  <c r="Q1301" i="1"/>
  <c r="U1301" i="1"/>
  <c r="V1301" i="1"/>
  <c r="W1301" i="1"/>
  <c r="H1302" i="1"/>
  <c r="S1302" i="1" s="1"/>
  <c r="T1302" i="1" s="1"/>
  <c r="Q1302" i="1"/>
  <c r="U1302" i="1"/>
  <c r="V1302" i="1"/>
  <c r="W1302" i="1"/>
  <c r="H1303" i="1"/>
  <c r="S1303" i="1" s="1"/>
  <c r="T1303" i="1" s="1"/>
  <c r="Q1303" i="1"/>
  <c r="U1303" i="1"/>
  <c r="V1303" i="1"/>
  <c r="W1303" i="1"/>
  <c r="H1304" i="1"/>
  <c r="S1304" i="1" s="1"/>
  <c r="T1304" i="1" s="1"/>
  <c r="Q1304" i="1"/>
  <c r="U1304" i="1"/>
  <c r="V1304" i="1"/>
  <c r="W1304" i="1"/>
  <c r="H1305" i="1"/>
  <c r="S1305" i="1" s="1"/>
  <c r="T1305" i="1" s="1"/>
  <c r="Q1305" i="1"/>
  <c r="U1305" i="1"/>
  <c r="V1305" i="1"/>
  <c r="W1305" i="1"/>
  <c r="H1306" i="1"/>
  <c r="S1306" i="1" s="1"/>
  <c r="T1306" i="1" s="1"/>
  <c r="Q1306" i="1"/>
  <c r="U1306" i="1"/>
  <c r="V1306" i="1"/>
  <c r="W1306" i="1"/>
  <c r="H1307" i="1"/>
  <c r="S1307" i="1" s="1"/>
  <c r="T1307" i="1" s="1"/>
  <c r="Q1307" i="1"/>
  <c r="U1307" i="1"/>
  <c r="V1307" i="1"/>
  <c r="W1307" i="1"/>
  <c r="H1308" i="1"/>
  <c r="S1308" i="1" s="1"/>
  <c r="T1308" i="1" s="1"/>
  <c r="Q1308" i="1"/>
  <c r="U1308" i="1"/>
  <c r="V1308" i="1"/>
  <c r="W1308" i="1"/>
  <c r="H1309" i="1"/>
  <c r="S1309" i="1" s="1"/>
  <c r="T1309" i="1" s="1"/>
  <c r="Q1309" i="1"/>
  <c r="U1309" i="1"/>
  <c r="V1309" i="1"/>
  <c r="W1309" i="1"/>
  <c r="H1318" i="1"/>
  <c r="S1318" i="1" s="1"/>
  <c r="T1318" i="1" s="1"/>
  <c r="Q1318" i="1"/>
  <c r="U1318" i="1"/>
  <c r="V1318" i="1"/>
  <c r="W1318" i="1"/>
  <c r="H1319" i="1"/>
  <c r="S1319" i="1" s="1"/>
  <c r="T1319" i="1" s="1"/>
  <c r="Q1319" i="1"/>
  <c r="U1319" i="1"/>
  <c r="V1319" i="1"/>
  <c r="W1319" i="1"/>
  <c r="H1320" i="1"/>
  <c r="S1320" i="1" s="1"/>
  <c r="T1320" i="1" s="1"/>
  <c r="Q1320" i="1"/>
  <c r="U1320" i="1"/>
  <c r="V1320" i="1"/>
  <c r="W1320" i="1"/>
  <c r="H1321" i="1"/>
  <c r="S1321" i="1" s="1"/>
  <c r="T1321" i="1" s="1"/>
  <c r="Q1321" i="1"/>
  <c r="U1321" i="1"/>
  <c r="V1321" i="1"/>
  <c r="W1321" i="1"/>
  <c r="H1324" i="1"/>
  <c r="R1324" i="1" s="1"/>
  <c r="Q1324" i="1"/>
  <c r="U1324" i="1"/>
  <c r="V1324" i="1"/>
  <c r="W1324" i="1"/>
  <c r="H1325" i="1"/>
  <c r="S1325" i="1" s="1"/>
  <c r="T1325" i="1" s="1"/>
  <c r="Q1325" i="1"/>
  <c r="U1325" i="1"/>
  <c r="V1325" i="1"/>
  <c r="W1325" i="1"/>
  <c r="H1326" i="1"/>
  <c r="S1326" i="1" s="1"/>
  <c r="T1326" i="1" s="1"/>
  <c r="Q1326" i="1"/>
  <c r="U1326" i="1"/>
  <c r="V1326" i="1"/>
  <c r="W1326" i="1"/>
  <c r="H1327" i="1"/>
  <c r="S1327" i="1" s="1"/>
  <c r="T1327" i="1" s="1"/>
  <c r="Q1327" i="1"/>
  <c r="U1327" i="1"/>
  <c r="V1327" i="1"/>
  <c r="W1327" i="1"/>
  <c r="H1328" i="1"/>
  <c r="S1328" i="1" s="1"/>
  <c r="T1328" i="1" s="1"/>
  <c r="Q1328" i="1"/>
  <c r="U1328" i="1"/>
  <c r="V1328" i="1"/>
  <c r="W1328" i="1"/>
  <c r="H1347" i="1"/>
  <c r="S1347" i="1" s="1"/>
  <c r="T1347" i="1" s="1"/>
  <c r="Q1347" i="1"/>
  <c r="U1347" i="1"/>
  <c r="V1347" i="1"/>
  <c r="W1347" i="1"/>
  <c r="H1348" i="1"/>
  <c r="S1348" i="1" s="1"/>
  <c r="T1348" i="1" s="1"/>
  <c r="Q1348" i="1"/>
  <c r="U1348" i="1"/>
  <c r="V1348" i="1"/>
  <c r="W1348" i="1"/>
  <c r="H1349" i="1"/>
  <c r="S1349" i="1" s="1"/>
  <c r="T1349" i="1" s="1"/>
  <c r="Q1349" i="1"/>
  <c r="U1349" i="1"/>
  <c r="V1349" i="1"/>
  <c r="W1349" i="1"/>
  <c r="H1350" i="1"/>
  <c r="S1350" i="1" s="1"/>
  <c r="T1350" i="1" s="1"/>
  <c r="Q1350" i="1"/>
  <c r="U1350" i="1"/>
  <c r="V1350" i="1"/>
  <c r="W1350" i="1"/>
  <c r="H1351" i="1"/>
  <c r="S1351" i="1" s="1"/>
  <c r="T1351" i="1" s="1"/>
  <c r="Q1351" i="1"/>
  <c r="U1351" i="1"/>
  <c r="V1351" i="1"/>
  <c r="W1351" i="1"/>
  <c r="H1352" i="1"/>
  <c r="S1352" i="1" s="1"/>
  <c r="T1352" i="1" s="1"/>
  <c r="Q1352" i="1"/>
  <c r="U1352" i="1"/>
  <c r="V1352" i="1"/>
  <c r="W1352" i="1"/>
  <c r="H1353" i="1"/>
  <c r="S1353" i="1" s="1"/>
  <c r="T1353" i="1" s="1"/>
  <c r="Q1353" i="1"/>
  <c r="U1353" i="1"/>
  <c r="V1353" i="1"/>
  <c r="W1353" i="1"/>
  <c r="H1354" i="1"/>
  <c r="S1354" i="1" s="1"/>
  <c r="T1354" i="1" s="1"/>
  <c r="Q1354" i="1"/>
  <c r="U1354" i="1"/>
  <c r="V1354" i="1"/>
  <c r="W1354" i="1"/>
  <c r="H1355" i="1"/>
  <c r="S1355" i="1" s="1"/>
  <c r="T1355" i="1" s="1"/>
  <c r="Q1355" i="1"/>
  <c r="U1355" i="1"/>
  <c r="V1355" i="1"/>
  <c r="W1355" i="1"/>
  <c r="H1356" i="1"/>
  <c r="S1356" i="1" s="1"/>
  <c r="T1356" i="1" s="1"/>
  <c r="Q1356" i="1"/>
  <c r="U1356" i="1"/>
  <c r="V1356" i="1"/>
  <c r="W1356" i="1"/>
  <c r="H1357" i="1"/>
  <c r="S1357" i="1" s="1"/>
  <c r="T1357" i="1" s="1"/>
  <c r="Q1357" i="1"/>
  <c r="U1357" i="1"/>
  <c r="V1357" i="1"/>
  <c r="W1357" i="1"/>
  <c r="H1358" i="1"/>
  <c r="S1358" i="1" s="1"/>
  <c r="T1358" i="1" s="1"/>
  <c r="Q1358" i="1"/>
  <c r="U1358" i="1"/>
  <c r="V1358" i="1"/>
  <c r="W1358" i="1"/>
  <c r="H1359" i="1"/>
  <c r="S1359" i="1" s="1"/>
  <c r="T1359" i="1" s="1"/>
  <c r="Q1359" i="1"/>
  <c r="U1359" i="1"/>
  <c r="V1359" i="1"/>
  <c r="W1359" i="1"/>
  <c r="H1360" i="1"/>
  <c r="S1360" i="1" s="1"/>
  <c r="T1360" i="1" s="1"/>
  <c r="Q1360" i="1"/>
  <c r="U1360" i="1"/>
  <c r="V1360" i="1"/>
  <c r="W1360" i="1"/>
  <c r="H1361" i="1"/>
  <c r="S1361" i="1" s="1"/>
  <c r="T1361" i="1" s="1"/>
  <c r="Q1361" i="1"/>
  <c r="U1361" i="1"/>
  <c r="V1361" i="1"/>
  <c r="W1361" i="1"/>
  <c r="H1362" i="1"/>
  <c r="S1362" i="1" s="1"/>
  <c r="T1362" i="1" s="1"/>
  <c r="Q1362" i="1"/>
  <c r="U1362" i="1"/>
  <c r="V1362" i="1"/>
  <c r="W1362" i="1"/>
  <c r="H1363" i="1"/>
  <c r="S1363" i="1" s="1"/>
  <c r="T1363" i="1" s="1"/>
  <c r="Q1363" i="1"/>
  <c r="U1363" i="1"/>
  <c r="V1363" i="1"/>
  <c r="W1363" i="1"/>
  <c r="H1364" i="1"/>
  <c r="S1364" i="1" s="1"/>
  <c r="T1364" i="1" s="1"/>
  <c r="Q1364" i="1"/>
  <c r="U1364" i="1"/>
  <c r="V1364" i="1"/>
  <c r="W1364" i="1"/>
  <c r="H1365" i="1"/>
  <c r="S1365" i="1" s="1"/>
  <c r="T1365" i="1" s="1"/>
  <c r="Q1365" i="1"/>
  <c r="U1365" i="1"/>
  <c r="V1365" i="1"/>
  <c r="W1365" i="1"/>
  <c r="H1366" i="1"/>
  <c r="S1366" i="1" s="1"/>
  <c r="T1366" i="1" s="1"/>
  <c r="Q1366" i="1"/>
  <c r="U1366" i="1"/>
  <c r="Y1366" i="1" s="1"/>
  <c r="V1366" i="1"/>
  <c r="W1366" i="1"/>
  <c r="H1377" i="1"/>
  <c r="S1377" i="1" s="1"/>
  <c r="T1377" i="1" s="1"/>
  <c r="Q1377" i="1"/>
  <c r="H1378" i="1"/>
  <c r="S1378" i="1" s="1"/>
  <c r="T1378" i="1" s="1"/>
  <c r="Q1378" i="1"/>
  <c r="H1379" i="1"/>
  <c r="Q1379" i="1"/>
  <c r="H1380" i="1"/>
  <c r="R1380" i="1" s="1"/>
  <c r="Q1380" i="1"/>
  <c r="H1381" i="1"/>
  <c r="Q1381" i="1"/>
  <c r="Q1382" i="1"/>
  <c r="H1382" i="1"/>
  <c r="Z1382" i="1" s="1"/>
  <c r="AO1378" i="1"/>
  <c r="AP1378" i="1"/>
  <c r="AQ1378" i="1"/>
  <c r="AK1378" i="1"/>
  <c r="AO1377" i="1"/>
  <c r="AP1377" i="1"/>
  <c r="AQ1377" i="1"/>
  <c r="AK1377" i="1"/>
  <c r="AV1376" i="1"/>
  <c r="AS1376" i="1" s="1"/>
  <c r="AU1376" i="1"/>
  <c r="AT1376" i="1" s="1"/>
  <c r="AR1376" i="1"/>
  <c r="AQ1376" i="1"/>
  <c r="AP1376" i="1"/>
  <c r="AO1376" i="1"/>
  <c r="AK1376" i="1"/>
  <c r="Y1376" i="1"/>
  <c r="Q1376" i="1"/>
  <c r="H1376" i="1"/>
  <c r="AV1375" i="1"/>
  <c r="AS1375" i="1" s="1"/>
  <c r="AU1375" i="1"/>
  <c r="AT1375" i="1" s="1"/>
  <c r="AR1375" i="1"/>
  <c r="AQ1375" i="1"/>
  <c r="AP1375" i="1"/>
  <c r="AO1375" i="1"/>
  <c r="AK1375" i="1"/>
  <c r="Y1375" i="1"/>
  <c r="Q1375" i="1"/>
  <c r="H1375" i="1"/>
  <c r="AV1374" i="1"/>
  <c r="AS1374" i="1" s="1"/>
  <c r="AU1374" i="1"/>
  <c r="AT1374" i="1" s="1"/>
  <c r="AR1374" i="1"/>
  <c r="AQ1374" i="1"/>
  <c r="AP1374" i="1"/>
  <c r="AO1374" i="1"/>
  <c r="AK1374" i="1"/>
  <c r="Y1374" i="1"/>
  <c r="Q1374" i="1"/>
  <c r="H1374" i="1"/>
  <c r="R1374" i="1" s="1"/>
  <c r="AV1373" i="1"/>
  <c r="AS1373" i="1" s="1"/>
  <c r="AU1373" i="1"/>
  <c r="AT1373" i="1" s="1"/>
  <c r="AR1373" i="1"/>
  <c r="AQ1373" i="1"/>
  <c r="AP1373" i="1"/>
  <c r="AO1373" i="1"/>
  <c r="AK1373" i="1"/>
  <c r="Y1373" i="1"/>
  <c r="Q1373" i="1"/>
  <c r="H1373" i="1"/>
  <c r="AV1372" i="1"/>
  <c r="AS1372" i="1" s="1"/>
  <c r="AU1372" i="1"/>
  <c r="AT1372" i="1" s="1"/>
  <c r="AR1372" i="1"/>
  <c r="AQ1372" i="1"/>
  <c r="AP1372" i="1"/>
  <c r="AO1372" i="1"/>
  <c r="AK1372" i="1"/>
  <c r="Y1372" i="1"/>
  <c r="Q1372" i="1"/>
  <c r="H1372" i="1"/>
  <c r="AV1371" i="1"/>
  <c r="AS1371" i="1" s="1"/>
  <c r="AU1371" i="1"/>
  <c r="AT1371" i="1" s="1"/>
  <c r="AR1371" i="1"/>
  <c r="AQ1371" i="1"/>
  <c r="AP1371" i="1"/>
  <c r="AO1371" i="1"/>
  <c r="AK1371" i="1"/>
  <c r="Y1371" i="1"/>
  <c r="Q1371" i="1"/>
  <c r="H1371" i="1"/>
  <c r="S1371" i="1" s="1"/>
  <c r="T1371" i="1" s="1"/>
  <c r="AV1370" i="1"/>
  <c r="AS1370" i="1" s="1"/>
  <c r="AU1370" i="1"/>
  <c r="AT1370" i="1" s="1"/>
  <c r="AR1370" i="1"/>
  <c r="AQ1370" i="1"/>
  <c r="AP1370" i="1"/>
  <c r="AO1370" i="1"/>
  <c r="AK1370" i="1"/>
  <c r="Y1370" i="1"/>
  <c r="Q1370" i="1"/>
  <c r="H1370" i="1"/>
  <c r="AR1369" i="1"/>
  <c r="AQ1369" i="1"/>
  <c r="AP1369" i="1"/>
  <c r="AO1369" i="1"/>
  <c r="AK1369" i="1"/>
  <c r="Y1369" i="1"/>
  <c r="Q1369" i="1"/>
  <c r="H1369" i="1"/>
  <c r="AV1368" i="1"/>
  <c r="AS1368" i="1" s="1"/>
  <c r="AU1368" i="1"/>
  <c r="AT1368" i="1" s="1"/>
  <c r="AR1368" i="1"/>
  <c r="AQ1368" i="1"/>
  <c r="AP1368" i="1"/>
  <c r="AO1368" i="1"/>
  <c r="AK1368" i="1"/>
  <c r="Y1368" i="1"/>
  <c r="Q1368" i="1"/>
  <c r="H1368" i="1"/>
  <c r="AR1367" i="1"/>
  <c r="AQ1367" i="1"/>
  <c r="AP1367" i="1"/>
  <c r="AO1367" i="1"/>
  <c r="AK1367" i="1"/>
  <c r="Y1367" i="1"/>
  <c r="Q1367" i="1"/>
  <c r="H1367" i="1"/>
  <c r="AU1367" i="1" s="1"/>
  <c r="AT1367" i="1" s="1"/>
  <c r="W1346" i="1"/>
  <c r="V1346" i="1"/>
  <c r="U1346" i="1"/>
  <c r="Y1346" i="1" s="1"/>
  <c r="Q1346" i="1"/>
  <c r="H1346" i="1"/>
  <c r="S1346" i="1" s="1"/>
  <c r="T1346" i="1" s="1"/>
  <c r="W1345" i="1"/>
  <c r="V1345" i="1"/>
  <c r="U1345" i="1"/>
  <c r="X1345" i="1" s="1"/>
  <c r="Q1345" i="1"/>
  <c r="H1345" i="1"/>
  <c r="S1345" i="1" s="1"/>
  <c r="T1345" i="1" s="1"/>
  <c r="W1344" i="1"/>
  <c r="V1344" i="1"/>
  <c r="U1344" i="1"/>
  <c r="Y1344" i="1" s="1"/>
  <c r="Q1344" i="1"/>
  <c r="H1344" i="1"/>
  <c r="W1343" i="1"/>
  <c r="V1343" i="1"/>
  <c r="U1343" i="1"/>
  <c r="Y1343" i="1" s="1"/>
  <c r="Q1343" i="1"/>
  <c r="H1343" i="1"/>
  <c r="W1342" i="1"/>
  <c r="V1342" i="1"/>
  <c r="U1342" i="1"/>
  <c r="Y1342" i="1" s="1"/>
  <c r="Q1342" i="1"/>
  <c r="H1342" i="1"/>
  <c r="S1342" i="1" s="1"/>
  <c r="T1342" i="1" s="1"/>
  <c r="W1341" i="1"/>
  <c r="V1341" i="1"/>
  <c r="U1341" i="1"/>
  <c r="Y1341" i="1" s="1"/>
  <c r="Q1341" i="1"/>
  <c r="H1341" i="1"/>
  <c r="S1341" i="1" s="1"/>
  <c r="T1341" i="1" s="1"/>
  <c r="W1340" i="1"/>
  <c r="V1340" i="1"/>
  <c r="U1340" i="1"/>
  <c r="Y1340" i="1" s="1"/>
  <c r="Q1340" i="1"/>
  <c r="H1340" i="1"/>
  <c r="S1340" i="1" s="1"/>
  <c r="T1340" i="1" s="1"/>
  <c r="W1339" i="1"/>
  <c r="V1339" i="1"/>
  <c r="U1339" i="1"/>
  <c r="Y1339" i="1" s="1"/>
  <c r="Q1339" i="1"/>
  <c r="H1339" i="1"/>
  <c r="S1339" i="1" s="1"/>
  <c r="T1339" i="1" s="1"/>
  <c r="W1338" i="1"/>
  <c r="V1338" i="1"/>
  <c r="U1338" i="1"/>
  <c r="Y1338" i="1" s="1"/>
  <c r="Q1338" i="1"/>
  <c r="H1338" i="1"/>
  <c r="S1338" i="1" s="1"/>
  <c r="T1338" i="1" s="1"/>
  <c r="W1337" i="1"/>
  <c r="V1337" i="1"/>
  <c r="U1337" i="1"/>
  <c r="Y1337" i="1" s="1"/>
  <c r="Q1337" i="1"/>
  <c r="H1337" i="1"/>
  <c r="S1337" i="1" s="1"/>
  <c r="T1337" i="1" s="1"/>
  <c r="R770" i="1" l="1"/>
  <c r="R1382" i="1"/>
  <c r="R143" i="1"/>
  <c r="S1416" i="1"/>
  <c r="T1416" i="1" s="1"/>
  <c r="R1416" i="1"/>
  <c r="S1415" i="1"/>
  <c r="T1415" i="1" s="1"/>
  <c r="R1415" i="1"/>
  <c r="S1414" i="1"/>
  <c r="T1414" i="1" s="1"/>
  <c r="R1414" i="1"/>
  <c r="S1413" i="1"/>
  <c r="T1413" i="1" s="1"/>
  <c r="R1413" i="1"/>
  <c r="S1412" i="1"/>
  <c r="T1412" i="1" s="1"/>
  <c r="R1412" i="1"/>
  <c r="S1411" i="1"/>
  <c r="T1411" i="1" s="1"/>
  <c r="R1411" i="1"/>
  <c r="R1402" i="1"/>
  <c r="S1410" i="1"/>
  <c r="T1410" i="1" s="1"/>
  <c r="R1410" i="1"/>
  <c r="S1409" i="1"/>
  <c r="T1409" i="1" s="1"/>
  <c r="R1409" i="1"/>
  <c r="S1408" i="1"/>
  <c r="T1408" i="1" s="1"/>
  <c r="R1408" i="1"/>
  <c r="S1407" i="1"/>
  <c r="T1407" i="1" s="1"/>
  <c r="R1407" i="1"/>
  <c r="S1406" i="1"/>
  <c r="T1406" i="1" s="1"/>
  <c r="R1406" i="1"/>
  <c r="S1405" i="1"/>
  <c r="T1405" i="1" s="1"/>
  <c r="R1405" i="1"/>
  <c r="R1404" i="1"/>
  <c r="R1403" i="1"/>
  <c r="S1403" i="1"/>
  <c r="T1403" i="1" s="1"/>
  <c r="R1401" i="1"/>
  <c r="S1401" i="1"/>
  <c r="T1401" i="1" s="1"/>
  <c r="Z276" i="1"/>
  <c r="AI276" i="1" s="1"/>
  <c r="R1162" i="1"/>
  <c r="R1398" i="1"/>
  <c r="R1400" i="1"/>
  <c r="R1399" i="1"/>
  <c r="S1399" i="1"/>
  <c r="T1399" i="1" s="1"/>
  <c r="R1397" i="1"/>
  <c r="S1397" i="1"/>
  <c r="T1397" i="1" s="1"/>
  <c r="R1396" i="1"/>
  <c r="R1395" i="1"/>
  <c r="S1395" i="1"/>
  <c r="T1395" i="1" s="1"/>
  <c r="R1394" i="1"/>
  <c r="R1393" i="1"/>
  <c r="S1393" i="1"/>
  <c r="T1393" i="1" s="1"/>
  <c r="Z364" i="1"/>
  <c r="AI364" i="1" s="1"/>
  <c r="R479" i="1"/>
  <c r="S308" i="1"/>
  <c r="T308" i="1" s="1"/>
  <c r="S849" i="1"/>
  <c r="T849" i="1" s="1"/>
  <c r="S847" i="1"/>
  <c r="T847" i="1" s="1"/>
  <c r="S795" i="1"/>
  <c r="T795" i="1" s="1"/>
  <c r="R586" i="1"/>
  <c r="S915" i="1"/>
  <c r="T915" i="1" s="1"/>
  <c r="R833" i="1"/>
  <c r="R1392" i="1"/>
  <c r="R1391" i="1"/>
  <c r="R1390" i="1"/>
  <c r="R1389" i="1"/>
  <c r="S1389" i="1"/>
  <c r="T1389" i="1" s="1"/>
  <c r="R850" i="1"/>
  <c r="S1093" i="1"/>
  <c r="T1093" i="1" s="1"/>
  <c r="R153" i="1"/>
  <c r="R1204" i="1"/>
  <c r="R375" i="1"/>
  <c r="R1230" i="1"/>
  <c r="R1223" i="1"/>
  <c r="R1075" i="1"/>
  <c r="S187" i="1"/>
  <c r="T187" i="1" s="1"/>
  <c r="R1388" i="1"/>
  <c r="S1387" i="1"/>
  <c r="T1387" i="1" s="1"/>
  <c r="R1386" i="1"/>
  <c r="S1385" i="1"/>
  <c r="T1385" i="1" s="1"/>
  <c r="Z521" i="1"/>
  <c r="Y696" i="1"/>
  <c r="S183" i="1"/>
  <c r="T183" i="1" s="1"/>
  <c r="R499" i="1"/>
  <c r="S207" i="1"/>
  <c r="T207" i="1" s="1"/>
  <c r="S205" i="1"/>
  <c r="T205" i="1" s="1"/>
  <c r="X575" i="1"/>
  <c r="Z575" i="1" s="1"/>
  <c r="Z366" i="1"/>
  <c r="AI366" i="1" s="1"/>
  <c r="S258" i="1"/>
  <c r="T258" i="1" s="1"/>
  <c r="Z154" i="1"/>
  <c r="AI154" i="1" s="1"/>
  <c r="X1264" i="1"/>
  <c r="Z1264" i="1" s="1"/>
  <c r="S50" i="1"/>
  <c r="T50" i="1" s="1"/>
  <c r="Y604" i="1"/>
  <c r="S1065" i="1"/>
  <c r="T1065" i="1" s="1"/>
  <c r="S1046" i="1"/>
  <c r="T1046" i="1" s="1"/>
  <c r="Z517" i="1"/>
  <c r="R1166" i="1"/>
  <c r="R462" i="1"/>
  <c r="R613" i="1"/>
  <c r="X116" i="1"/>
  <c r="Z116" i="1" s="1"/>
  <c r="AI116" i="1" s="1"/>
  <c r="R102" i="1"/>
  <c r="R1384" i="1"/>
  <c r="S1384" i="1"/>
  <c r="T1384" i="1" s="1"/>
  <c r="R1383" i="1"/>
  <c r="Y684" i="1"/>
  <c r="Z268" i="1"/>
  <c r="AI268" i="1" s="1"/>
  <c r="Z476" i="1"/>
  <c r="Z416" i="1"/>
  <c r="AI416" i="1" s="1"/>
  <c r="Z270" i="1"/>
  <c r="AI270" i="1" s="1"/>
  <c r="Z190" i="1"/>
  <c r="AI190" i="1" s="1"/>
  <c r="X126" i="1"/>
  <c r="Z126" i="1" s="1"/>
  <c r="AI126" i="1" s="1"/>
  <c r="X1268" i="1"/>
  <c r="Z1268" i="1" s="1"/>
  <c r="S870" i="1"/>
  <c r="T870" i="1" s="1"/>
  <c r="S624" i="1"/>
  <c r="T624" i="1" s="1"/>
  <c r="Y590" i="1"/>
  <c r="S534" i="1"/>
  <c r="T534" i="1" s="1"/>
  <c r="S508" i="1"/>
  <c r="T508" i="1" s="1"/>
  <c r="S484" i="1"/>
  <c r="T484" i="1" s="1"/>
  <c r="R273" i="1"/>
  <c r="S863" i="1"/>
  <c r="T863" i="1" s="1"/>
  <c r="S812" i="1"/>
  <c r="T812" i="1" s="1"/>
  <c r="Z599" i="1"/>
  <c r="S432" i="1"/>
  <c r="T432" i="1" s="1"/>
  <c r="S416" i="1"/>
  <c r="T416" i="1" s="1"/>
  <c r="R389" i="1"/>
  <c r="Z535" i="1"/>
  <c r="R225" i="1"/>
  <c r="S1226" i="1"/>
  <c r="T1226" i="1" s="1"/>
  <c r="Y712" i="1"/>
  <c r="Z298" i="1"/>
  <c r="AI298" i="1" s="1"/>
  <c r="S75" i="1"/>
  <c r="T75" i="1" s="1"/>
  <c r="S535" i="1"/>
  <c r="T535" i="1" s="1"/>
  <c r="R355" i="1"/>
  <c r="S773" i="1"/>
  <c r="T773" i="1" s="1"/>
  <c r="Y729" i="1"/>
  <c r="Z300" i="1"/>
  <c r="AI300" i="1" s="1"/>
  <c r="Z269" i="1"/>
  <c r="AI269" i="1" s="1"/>
  <c r="X733" i="1"/>
  <c r="Z733" i="1" s="1"/>
  <c r="S448" i="1"/>
  <c r="T448" i="1" s="1"/>
  <c r="R337" i="1"/>
  <c r="Z312" i="1"/>
  <c r="AI312" i="1" s="1"/>
  <c r="S218" i="1"/>
  <c r="T218" i="1" s="1"/>
  <c r="R209" i="1"/>
  <c r="S176" i="1"/>
  <c r="T176" i="1" s="1"/>
  <c r="S146" i="1"/>
  <c r="T146" i="1" s="1"/>
  <c r="Y120" i="1"/>
  <c r="S118" i="1"/>
  <c r="T118" i="1" s="1"/>
  <c r="R89" i="1"/>
  <c r="Z485" i="1"/>
  <c r="Z439" i="1"/>
  <c r="S437" i="1"/>
  <c r="T437" i="1" s="1"/>
  <c r="R412" i="1"/>
  <c r="R272" i="1"/>
  <c r="Z228" i="1"/>
  <c r="AI228" i="1" s="1"/>
  <c r="Z187" i="1"/>
  <c r="AI187" i="1" s="1"/>
  <c r="Y131" i="1"/>
  <c r="Y744" i="1"/>
  <c r="Z329" i="1"/>
  <c r="AI329" i="1" s="1"/>
  <c r="Z170" i="1"/>
  <c r="AI170" i="1" s="1"/>
  <c r="S1088" i="1"/>
  <c r="T1088" i="1" s="1"/>
  <c r="R892" i="1"/>
  <c r="S829" i="1"/>
  <c r="T829" i="1" s="1"/>
  <c r="Y595" i="1"/>
  <c r="S527" i="1"/>
  <c r="T527" i="1" s="1"/>
  <c r="S444" i="1"/>
  <c r="T444" i="1" s="1"/>
  <c r="S434" i="1"/>
  <c r="T434" i="1" s="1"/>
  <c r="S357" i="1"/>
  <c r="T357" i="1" s="1"/>
  <c r="R294" i="1"/>
  <c r="R292" i="1"/>
  <c r="R285" i="1"/>
  <c r="R227" i="1"/>
  <c r="S145" i="1"/>
  <c r="T145" i="1" s="1"/>
  <c r="R1232" i="1"/>
  <c r="R1070" i="1"/>
  <c r="R1234" i="1"/>
  <c r="R1079" i="1"/>
  <c r="S1029" i="1"/>
  <c r="T1029" i="1" s="1"/>
  <c r="S822" i="1"/>
  <c r="T822" i="1" s="1"/>
  <c r="S813" i="1"/>
  <c r="T813" i="1" s="1"/>
  <c r="X578" i="1"/>
  <c r="Z578" i="1" s="1"/>
  <c r="S305" i="1"/>
  <c r="T305" i="1" s="1"/>
  <c r="Z237" i="1"/>
  <c r="AI237" i="1" s="1"/>
  <c r="R232" i="1"/>
  <c r="S210" i="1"/>
  <c r="T210" i="1" s="1"/>
  <c r="Z393" i="1"/>
  <c r="AI393" i="1" s="1"/>
  <c r="Z384" i="1"/>
  <c r="AI384" i="1" s="1"/>
  <c r="Z253" i="1"/>
  <c r="AI253" i="1" s="1"/>
  <c r="Z239" i="1"/>
  <c r="AI239" i="1" s="1"/>
  <c r="R9" i="1"/>
  <c r="R179" i="1"/>
  <c r="R817" i="1"/>
  <c r="Y724" i="1"/>
  <c r="X709" i="1"/>
  <c r="Z709" i="1" s="1"/>
  <c r="R615" i="1"/>
  <c r="Y572" i="1"/>
  <c r="R493" i="1"/>
  <c r="S393" i="1"/>
  <c r="T393" i="1" s="1"/>
  <c r="Z386" i="1"/>
  <c r="AI386" i="1" s="1"/>
  <c r="R384" i="1"/>
  <c r="S382" i="1"/>
  <c r="T382" i="1" s="1"/>
  <c r="R366" i="1"/>
  <c r="Z356" i="1"/>
  <c r="AI356" i="1" s="1"/>
  <c r="R333" i="1"/>
  <c r="Z306" i="1"/>
  <c r="AI306" i="1" s="1"/>
  <c r="R239" i="1"/>
  <c r="Z183" i="1"/>
  <c r="AI183" i="1" s="1"/>
  <c r="S78" i="1"/>
  <c r="T78" i="1" s="1"/>
  <c r="S1083" i="1"/>
  <c r="T1083" i="1" s="1"/>
  <c r="Z1267" i="1"/>
  <c r="S1248" i="1"/>
  <c r="T1248" i="1" s="1"/>
  <c r="R1238" i="1"/>
  <c r="R1227" i="1"/>
  <c r="S1085" i="1"/>
  <c r="T1085" i="1" s="1"/>
  <c r="R1048" i="1"/>
  <c r="R1033" i="1"/>
  <c r="R910" i="1"/>
  <c r="R873" i="1"/>
  <c r="S826" i="1"/>
  <c r="T826" i="1" s="1"/>
  <c r="R919" i="1"/>
  <c r="S859" i="1"/>
  <c r="T859" i="1" s="1"/>
  <c r="S857" i="1"/>
  <c r="T857" i="1" s="1"/>
  <c r="R777" i="1"/>
  <c r="S603" i="1"/>
  <c r="T603" i="1" s="1"/>
  <c r="S481" i="1"/>
  <c r="T481" i="1" s="1"/>
  <c r="S476" i="1"/>
  <c r="T476" i="1" s="1"/>
  <c r="Z337" i="1"/>
  <c r="AI337" i="1" s="1"/>
  <c r="S300" i="1"/>
  <c r="T300" i="1" s="1"/>
  <c r="S275" i="1"/>
  <c r="T275" i="1" s="1"/>
  <c r="S1089" i="1"/>
  <c r="T1089" i="1" s="1"/>
  <c r="S791" i="1"/>
  <c r="T791" i="1" s="1"/>
  <c r="Y739" i="1"/>
  <c r="S911" i="1"/>
  <c r="T911" i="1" s="1"/>
  <c r="R902" i="1"/>
  <c r="R789" i="1"/>
  <c r="R599" i="1"/>
  <c r="X588" i="1"/>
  <c r="Z588" i="1" s="1"/>
  <c r="R546" i="1"/>
  <c r="Z527" i="1"/>
  <c r="R523" i="1"/>
  <c r="R410" i="1"/>
  <c r="Z403" i="1"/>
  <c r="AI403" i="1" s="1"/>
  <c r="Z357" i="1"/>
  <c r="AI357" i="1" s="1"/>
  <c r="R335" i="1"/>
  <c r="R321" i="1"/>
  <c r="R279" i="1"/>
  <c r="S160" i="1"/>
  <c r="T160" i="1" s="1"/>
  <c r="Z503" i="1"/>
  <c r="Z283" i="1"/>
  <c r="AI283" i="1" s="1"/>
  <c r="Z272" i="1"/>
  <c r="AI272" i="1" s="1"/>
  <c r="S70" i="1"/>
  <c r="T70" i="1" s="1"/>
  <c r="Z328" i="1"/>
  <c r="AI328" i="1" s="1"/>
  <c r="S126" i="1"/>
  <c r="T126" i="1" s="1"/>
  <c r="Z553" i="1"/>
  <c r="Z505" i="1"/>
  <c r="Z389" i="1"/>
  <c r="AI389" i="1" s="1"/>
  <c r="S12" i="1"/>
  <c r="T12" i="1" s="1"/>
  <c r="Z347" i="1"/>
  <c r="AI347" i="1" s="1"/>
  <c r="Z168" i="1"/>
  <c r="AI168" i="1" s="1"/>
  <c r="S144" i="1"/>
  <c r="T144" i="1" s="1"/>
  <c r="Y587" i="1"/>
  <c r="X576" i="1"/>
  <c r="Z576" i="1" s="1"/>
  <c r="Z547" i="1"/>
  <c r="Z543" i="1"/>
  <c r="S509" i="1"/>
  <c r="T509" i="1" s="1"/>
  <c r="R468" i="1"/>
  <c r="S458" i="1"/>
  <c r="T458" i="1" s="1"/>
  <c r="S407" i="1"/>
  <c r="T407" i="1" s="1"/>
  <c r="R386" i="1"/>
  <c r="S366" i="1"/>
  <c r="T366" i="1" s="1"/>
  <c r="Z318" i="1"/>
  <c r="AI318" i="1" s="1"/>
  <c r="Z282" i="1"/>
  <c r="AI282" i="1" s="1"/>
  <c r="Z252" i="1"/>
  <c r="AI252" i="1" s="1"/>
  <c r="S208" i="1"/>
  <c r="T208" i="1" s="1"/>
  <c r="R149" i="1"/>
  <c r="R136" i="1"/>
  <c r="R1326" i="1"/>
  <c r="S781" i="1"/>
  <c r="T781" i="1" s="1"/>
  <c r="R409" i="1"/>
  <c r="Z349" i="1"/>
  <c r="AI349" i="1" s="1"/>
  <c r="S184" i="1"/>
  <c r="T184" i="1" s="1"/>
  <c r="S1054" i="1"/>
  <c r="T1054" i="1" s="1"/>
  <c r="R871" i="1"/>
  <c r="R865" i="1"/>
  <c r="R1243" i="1"/>
  <c r="R1063" i="1"/>
  <c r="S1040" i="1"/>
  <c r="T1040" i="1" s="1"/>
  <c r="Y753" i="1"/>
  <c r="Y730" i="1"/>
  <c r="X721" i="1"/>
  <c r="Z721" i="1" s="1"/>
  <c r="Z625" i="1"/>
  <c r="R592" i="1"/>
  <c r="S547" i="1"/>
  <c r="T547" i="1" s="1"/>
  <c r="Z435" i="1"/>
  <c r="AI435" i="1" s="1"/>
  <c r="Z434" i="1"/>
  <c r="AI434" i="1" s="1"/>
  <c r="Z394" i="1"/>
  <c r="AI394" i="1" s="1"/>
  <c r="Z317" i="1"/>
  <c r="AI317" i="1" s="1"/>
  <c r="S304" i="1"/>
  <c r="T304" i="1" s="1"/>
  <c r="R248" i="1"/>
  <c r="R224" i="1"/>
  <c r="R125" i="1"/>
  <c r="R69" i="1"/>
  <c r="S1069" i="1"/>
  <c r="T1069" i="1" s="1"/>
  <c r="S1067" i="1"/>
  <c r="T1067" i="1" s="1"/>
  <c r="S869" i="1"/>
  <c r="T869" i="1" s="1"/>
  <c r="S832" i="1"/>
  <c r="T832" i="1" s="1"/>
  <c r="Y762" i="1"/>
  <c r="Y672" i="1"/>
  <c r="R511" i="1"/>
  <c r="R470" i="1"/>
  <c r="Z372" i="1"/>
  <c r="AI372" i="1" s="1"/>
  <c r="S370" i="1"/>
  <c r="T370" i="1" s="1"/>
  <c r="R349" i="1"/>
  <c r="S347" i="1"/>
  <c r="T347" i="1" s="1"/>
  <c r="Z179" i="1"/>
  <c r="AI179" i="1" s="1"/>
  <c r="Y132" i="1"/>
  <c r="S127" i="1"/>
  <c r="T127" i="1" s="1"/>
  <c r="Y119" i="1"/>
  <c r="S1099" i="1"/>
  <c r="T1099" i="1" s="1"/>
  <c r="S1095" i="1"/>
  <c r="T1095" i="1" s="1"/>
  <c r="R1146" i="1"/>
  <c r="R1097" i="1"/>
  <c r="R1058" i="1"/>
  <c r="S907" i="1"/>
  <c r="T907" i="1" s="1"/>
  <c r="S823" i="1"/>
  <c r="T823" i="1" s="1"/>
  <c r="S819" i="1"/>
  <c r="T819" i="1" s="1"/>
  <c r="S785" i="1"/>
  <c r="T785" i="1" s="1"/>
  <c r="S767" i="1"/>
  <c r="T767" i="1" s="1"/>
  <c r="X728" i="1"/>
  <c r="Z728" i="1" s="1"/>
  <c r="X704" i="1"/>
  <c r="Z704" i="1" s="1"/>
  <c r="Y666" i="1"/>
  <c r="S597" i="1"/>
  <c r="T597" i="1" s="1"/>
  <c r="Y570" i="1"/>
  <c r="S519" i="1"/>
  <c r="T519" i="1" s="1"/>
  <c r="S394" i="1"/>
  <c r="T394" i="1" s="1"/>
  <c r="Z333" i="1"/>
  <c r="AI333" i="1" s="1"/>
  <c r="Z273" i="1"/>
  <c r="AI273" i="1" s="1"/>
  <c r="R252" i="1"/>
  <c r="Z225" i="1"/>
  <c r="AI225" i="1" s="1"/>
  <c r="S51" i="1"/>
  <c r="T51" i="1" s="1"/>
  <c r="R1249" i="1"/>
  <c r="R1164" i="1"/>
  <c r="R1160" i="1"/>
  <c r="S1086" i="1"/>
  <c r="T1086" i="1" s="1"/>
  <c r="S1084" i="1"/>
  <c r="T1084" i="1" s="1"/>
  <c r="S1073" i="1"/>
  <c r="T1073" i="1" s="1"/>
  <c r="R1027" i="1"/>
  <c r="R925" i="1"/>
  <c r="R851" i="1"/>
  <c r="S843" i="1"/>
  <c r="T843" i="1" s="1"/>
  <c r="S787" i="1"/>
  <c r="T787" i="1" s="1"/>
  <c r="R769" i="1"/>
  <c r="S556" i="1"/>
  <c r="T556" i="1" s="1"/>
  <c r="Z410" i="1"/>
  <c r="AI410" i="1" s="1"/>
  <c r="Z335" i="1"/>
  <c r="AI335" i="1" s="1"/>
  <c r="Z321" i="1"/>
  <c r="AI321" i="1" s="1"/>
  <c r="Z301" i="1"/>
  <c r="AI301" i="1" s="1"/>
  <c r="S135" i="1"/>
  <c r="T135" i="1" s="1"/>
  <c r="R114" i="1"/>
  <c r="Z36" i="1"/>
  <c r="AI36" i="1" s="1"/>
  <c r="R22" i="1"/>
  <c r="S1161" i="1"/>
  <c r="T1161" i="1" s="1"/>
  <c r="R1098" i="1"/>
  <c r="R1072" i="1"/>
  <c r="S1068" i="1"/>
  <c r="T1068" i="1" s="1"/>
  <c r="S1062" i="1"/>
  <c r="T1062" i="1" s="1"/>
  <c r="S1028" i="1"/>
  <c r="T1028" i="1" s="1"/>
  <c r="R1024" i="1"/>
  <c r="R916" i="1"/>
  <c r="R837" i="1"/>
  <c r="R831" i="1"/>
  <c r="R606" i="1"/>
  <c r="Z573" i="1"/>
  <c r="S568" i="1"/>
  <c r="T568" i="1" s="1"/>
  <c r="Z532" i="1"/>
  <c r="S515" i="1"/>
  <c r="T515" i="1" s="1"/>
  <c r="R441" i="1"/>
  <c r="Z413" i="1"/>
  <c r="AI413" i="1" s="1"/>
  <c r="R373" i="1"/>
  <c r="Z341" i="1"/>
  <c r="AI341" i="1" s="1"/>
  <c r="Z309" i="1"/>
  <c r="AI309" i="1" s="1"/>
  <c r="Z304" i="1"/>
  <c r="AI304" i="1" s="1"/>
  <c r="Z294" i="1"/>
  <c r="AI294" i="1" s="1"/>
  <c r="Z284" i="1"/>
  <c r="AI284" i="1" s="1"/>
  <c r="Z278" i="1"/>
  <c r="AI278" i="1" s="1"/>
  <c r="R211" i="1"/>
  <c r="R201" i="1"/>
  <c r="R1228" i="1"/>
  <c r="R1082" i="1"/>
  <c r="S1066" i="1"/>
  <c r="T1066" i="1" s="1"/>
  <c r="S1034" i="1"/>
  <c r="T1034" i="1" s="1"/>
  <c r="S1032" i="1"/>
  <c r="T1032" i="1" s="1"/>
  <c r="R862" i="1"/>
  <c r="S858" i="1"/>
  <c r="T858" i="1" s="1"/>
  <c r="R805" i="1"/>
  <c r="R796" i="1"/>
  <c r="R794" i="1"/>
  <c r="R788" i="1"/>
  <c r="S786" i="1"/>
  <c r="T786" i="1" s="1"/>
  <c r="R782" i="1"/>
  <c r="S780" i="1"/>
  <c r="T780" i="1" s="1"/>
  <c r="S763" i="1"/>
  <c r="T763" i="1" s="1"/>
  <c r="R614" i="1"/>
  <c r="Z601" i="1"/>
  <c r="Z554" i="1"/>
  <c r="R536" i="1"/>
  <c r="Z523" i="1"/>
  <c r="R522" i="1"/>
  <c r="R505" i="1"/>
  <c r="S428" i="1"/>
  <c r="T428" i="1" s="1"/>
  <c r="S348" i="1"/>
  <c r="T348" i="1" s="1"/>
  <c r="R338" i="1"/>
  <c r="R330" i="1"/>
  <c r="S311" i="1"/>
  <c r="T311" i="1" s="1"/>
  <c r="Z290" i="1"/>
  <c r="AI290" i="1" s="1"/>
  <c r="Z266" i="1"/>
  <c r="AI266" i="1" s="1"/>
  <c r="R262" i="1"/>
  <c r="S247" i="1"/>
  <c r="T247" i="1" s="1"/>
  <c r="Z244" i="1"/>
  <c r="AI244" i="1" s="1"/>
  <c r="Z222" i="1"/>
  <c r="AI222" i="1" s="1"/>
  <c r="Z212" i="1"/>
  <c r="AI212" i="1" s="1"/>
  <c r="R194" i="1"/>
  <c r="S162" i="1"/>
  <c r="T162" i="1" s="1"/>
  <c r="S154" i="1"/>
  <c r="T154" i="1" s="1"/>
  <c r="R109" i="1"/>
  <c r="R60" i="1"/>
  <c r="R807" i="1"/>
  <c r="S798" i="1"/>
  <c r="T798" i="1" s="1"/>
  <c r="S784" i="1"/>
  <c r="T784" i="1" s="1"/>
  <c r="Z593" i="1"/>
  <c r="R559" i="1"/>
  <c r="R413" i="1"/>
  <c r="S336" i="1"/>
  <c r="T336" i="1" s="1"/>
  <c r="S260" i="1"/>
  <c r="T260" i="1" s="1"/>
  <c r="S228" i="1"/>
  <c r="T228" i="1" s="1"/>
  <c r="R222" i="1"/>
  <c r="R154" i="1"/>
  <c r="R152" i="1"/>
  <c r="S46" i="1"/>
  <c r="T46" i="1" s="1"/>
  <c r="S33" i="1"/>
  <c r="T33" i="1" s="1"/>
  <c r="S1236" i="1"/>
  <c r="T1236" i="1" s="1"/>
  <c r="S1077" i="1"/>
  <c r="T1077" i="1" s="1"/>
  <c r="S1025" i="1"/>
  <c r="T1025" i="1" s="1"/>
  <c r="R917" i="1"/>
  <c r="S867" i="1"/>
  <c r="T867" i="1" s="1"/>
  <c r="R811" i="1"/>
  <c r="R605" i="1"/>
  <c r="Z415" i="1"/>
  <c r="AI415" i="1" s="1"/>
  <c r="S399" i="1"/>
  <c r="T399" i="1" s="1"/>
  <c r="R341" i="1"/>
  <c r="S298" i="1"/>
  <c r="T298" i="1" s="1"/>
  <c r="Z277" i="1"/>
  <c r="AI277" i="1" s="1"/>
  <c r="S244" i="1"/>
  <c r="T244" i="1" s="1"/>
  <c r="Z240" i="1"/>
  <c r="AI240" i="1" s="1"/>
  <c r="R212" i="1"/>
  <c r="Z189" i="1"/>
  <c r="AI189" i="1" s="1"/>
  <c r="Z166" i="1"/>
  <c r="R43" i="1"/>
  <c r="R24" i="1"/>
  <c r="R18" i="1"/>
  <c r="Z606" i="1"/>
  <c r="Z374" i="1"/>
  <c r="AI374" i="1" s="1"/>
  <c r="R86" i="1"/>
  <c r="S56" i="1"/>
  <c r="T56" i="1" s="1"/>
  <c r="S37" i="1"/>
  <c r="T37" i="1" s="1"/>
  <c r="R30" i="1"/>
  <c r="S26" i="1"/>
  <c r="T26" i="1" s="1"/>
  <c r="Z525" i="1"/>
  <c r="Z373" i="1"/>
  <c r="AI373" i="1" s="1"/>
  <c r="Z275" i="1"/>
  <c r="AI275" i="1" s="1"/>
  <c r="S108" i="1"/>
  <c r="T108" i="1" s="1"/>
  <c r="R97" i="1"/>
  <c r="R45" i="1"/>
  <c r="S779" i="1"/>
  <c r="T779" i="1" s="1"/>
  <c r="S625" i="1"/>
  <c r="T625" i="1" s="1"/>
  <c r="S621" i="1"/>
  <c r="T621" i="1" s="1"/>
  <c r="Z587" i="1"/>
  <c r="Z345" i="1"/>
  <c r="AI345" i="1" s="1"/>
  <c r="Z338" i="1"/>
  <c r="AI338" i="1" s="1"/>
  <c r="Z330" i="1"/>
  <c r="AI330" i="1" s="1"/>
  <c r="Z262" i="1"/>
  <c r="AI262" i="1" s="1"/>
  <c r="Z235" i="1"/>
  <c r="AI235" i="1" s="1"/>
  <c r="R77" i="1"/>
  <c r="S1245" i="1"/>
  <c r="T1245" i="1" s="1"/>
  <c r="R1225" i="1"/>
  <c r="R533" i="1"/>
  <c r="Z348" i="1"/>
  <c r="AI348" i="1" s="1"/>
  <c r="R1247" i="1"/>
  <c r="R872" i="1"/>
  <c r="S623" i="1"/>
  <c r="T623" i="1" s="1"/>
  <c r="Z367" i="1"/>
  <c r="AI367" i="1" s="1"/>
  <c r="S1167" i="1"/>
  <c r="T1167" i="1" s="1"/>
  <c r="S1074" i="1"/>
  <c r="T1074" i="1" s="1"/>
  <c r="S1049" i="1"/>
  <c r="T1049" i="1" s="1"/>
  <c r="S912" i="1"/>
  <c r="T912" i="1" s="1"/>
  <c r="R908" i="1"/>
  <c r="S864" i="1"/>
  <c r="T864" i="1" s="1"/>
  <c r="S801" i="1"/>
  <c r="T801" i="1" s="1"/>
  <c r="S770" i="1"/>
  <c r="T770" i="1" s="1"/>
  <c r="R608" i="1"/>
  <c r="R589" i="1"/>
  <c r="Z522" i="1"/>
  <c r="R510" i="1"/>
  <c r="R439" i="1"/>
  <c r="Z424" i="1"/>
  <c r="Z362" i="1"/>
  <c r="AI362" i="1" s="1"/>
  <c r="R317" i="1"/>
  <c r="S313" i="1"/>
  <c r="T313" i="1" s="1"/>
  <c r="S301" i="1"/>
  <c r="T301" i="1" s="1"/>
  <c r="R282" i="1"/>
  <c r="R278" i="1"/>
  <c r="S276" i="1"/>
  <c r="T276" i="1" s="1"/>
  <c r="R237" i="1"/>
  <c r="Z581" i="1"/>
  <c r="Z498" i="1"/>
  <c r="S496" i="1"/>
  <c r="T496" i="1" s="1"/>
  <c r="Z377" i="1"/>
  <c r="AI377" i="1" s="1"/>
  <c r="Z336" i="1"/>
  <c r="AI336" i="1" s="1"/>
  <c r="Z292" i="1"/>
  <c r="AI292" i="1" s="1"/>
  <c r="Z279" i="1"/>
  <c r="AI279" i="1" s="1"/>
  <c r="R253" i="1"/>
  <c r="Z251" i="1"/>
  <c r="AI251" i="1" s="1"/>
  <c r="R243" i="1"/>
  <c r="Z224" i="1"/>
  <c r="AI224" i="1" s="1"/>
  <c r="Z218" i="1"/>
  <c r="AI218" i="1" s="1"/>
  <c r="Z209" i="1"/>
  <c r="AI209" i="1" s="1"/>
  <c r="Z197" i="1"/>
  <c r="AI197" i="1" s="1"/>
  <c r="Z184" i="1"/>
  <c r="AI184" i="1" s="1"/>
  <c r="Z176" i="1"/>
  <c r="AI176" i="1" s="1"/>
  <c r="Z167" i="1"/>
  <c r="R150" i="1"/>
  <c r="S140" i="1"/>
  <c r="T140" i="1" s="1"/>
  <c r="S122" i="1"/>
  <c r="T122" i="1" s="1"/>
  <c r="S21" i="1"/>
  <c r="T21" i="1" s="1"/>
  <c r="R19" i="1"/>
  <c r="S11" i="1"/>
  <c r="T11" i="1" s="1"/>
  <c r="S1147" i="1"/>
  <c r="T1147" i="1" s="1"/>
  <c r="S1080" i="1"/>
  <c r="T1080" i="1" s="1"/>
  <c r="S1042" i="1"/>
  <c r="T1042" i="1" s="1"/>
  <c r="R860" i="1"/>
  <c r="R854" i="1"/>
  <c r="S835" i="1"/>
  <c r="T835" i="1" s="1"/>
  <c r="S792" i="1"/>
  <c r="T792" i="1" s="1"/>
  <c r="R581" i="1"/>
  <c r="S550" i="1"/>
  <c r="T550" i="1" s="1"/>
  <c r="Z534" i="1"/>
  <c r="S505" i="1"/>
  <c r="T505" i="1" s="1"/>
  <c r="Z164" i="1"/>
  <c r="AI164" i="1" s="1"/>
  <c r="R112" i="1"/>
  <c r="S107" i="1"/>
  <c r="T107" i="1" s="1"/>
  <c r="S44" i="1"/>
  <c r="T44" i="1" s="1"/>
  <c r="R29" i="1"/>
  <c r="R27" i="1"/>
  <c r="R17" i="1"/>
  <c r="R520" i="1"/>
  <c r="S520" i="1"/>
  <c r="T520" i="1" s="1"/>
  <c r="R491" i="1"/>
  <c r="Z491" i="1"/>
  <c r="S487" i="1"/>
  <c r="T487" i="1" s="1"/>
  <c r="R487" i="1"/>
  <c r="R363" i="1"/>
  <c r="Z363" i="1"/>
  <c r="AI363" i="1" s="1"/>
  <c r="S1250" i="1"/>
  <c r="T1250" i="1" s="1"/>
  <c r="S1057" i="1"/>
  <c r="T1057" i="1" s="1"/>
  <c r="S926" i="1"/>
  <c r="T926" i="1" s="1"/>
  <c r="Y743" i="1"/>
  <c r="S620" i="1"/>
  <c r="T620" i="1" s="1"/>
  <c r="S618" i="1"/>
  <c r="T618" i="1" s="1"/>
  <c r="Y602" i="1"/>
  <c r="Y600" i="1"/>
  <c r="S593" i="1"/>
  <c r="T593" i="1" s="1"/>
  <c r="R587" i="1"/>
  <c r="Y582" i="1"/>
  <c r="S563" i="1"/>
  <c r="T563" i="1" s="1"/>
  <c r="S558" i="1"/>
  <c r="T558" i="1" s="1"/>
  <c r="S554" i="1"/>
  <c r="T554" i="1" s="1"/>
  <c r="S543" i="1"/>
  <c r="T543" i="1" s="1"/>
  <c r="S539" i="1"/>
  <c r="T539" i="1" s="1"/>
  <c r="S537" i="1"/>
  <c r="T537" i="1" s="1"/>
  <c r="R537" i="1"/>
  <c r="R529" i="1"/>
  <c r="Z486" i="1"/>
  <c r="S480" i="1"/>
  <c r="T480" i="1" s="1"/>
  <c r="S478" i="1"/>
  <c r="T478" i="1" s="1"/>
  <c r="S467" i="1"/>
  <c r="T467" i="1" s="1"/>
  <c r="S453" i="1"/>
  <c r="T453" i="1" s="1"/>
  <c r="S430" i="1"/>
  <c r="T430" i="1" s="1"/>
  <c r="S403" i="1"/>
  <c r="T403" i="1" s="1"/>
  <c r="R396" i="1"/>
  <c r="Z392" i="1"/>
  <c r="AI392" i="1" s="1"/>
  <c r="S372" i="1"/>
  <c r="T372" i="1" s="1"/>
  <c r="S368" i="1"/>
  <c r="T368" i="1" s="1"/>
  <c r="Z352" i="1"/>
  <c r="AI352" i="1" s="1"/>
  <c r="R323" i="1"/>
  <c r="R316" i="1"/>
  <c r="Z316" i="1"/>
  <c r="AI316" i="1" s="1"/>
  <c r="R296" i="1"/>
  <c r="S296" i="1"/>
  <c r="T296" i="1" s="1"/>
  <c r="R270" i="1"/>
  <c r="S268" i="1"/>
  <c r="T268" i="1" s="1"/>
  <c r="S233" i="1"/>
  <c r="T233" i="1" s="1"/>
  <c r="R233" i="1"/>
  <c r="Z233" i="1"/>
  <c r="AI233" i="1" s="1"/>
  <c r="R228" i="1"/>
  <c r="S220" i="1"/>
  <c r="T220" i="1" s="1"/>
  <c r="S214" i="1"/>
  <c r="T214" i="1" s="1"/>
  <c r="Z214" i="1"/>
  <c r="AI214" i="1" s="1"/>
  <c r="S203" i="1"/>
  <c r="T203" i="1" s="1"/>
  <c r="R203" i="1"/>
  <c r="Z182" i="1"/>
  <c r="AI182" i="1" s="1"/>
  <c r="S182" i="1"/>
  <c r="T182" i="1" s="1"/>
  <c r="R182" i="1"/>
  <c r="Z156" i="1"/>
  <c r="AI156" i="1" s="1"/>
  <c r="R117" i="1"/>
  <c r="S117" i="1"/>
  <c r="T117" i="1" s="1"/>
  <c r="S856" i="1"/>
  <c r="T856" i="1" s="1"/>
  <c r="S820" i="1"/>
  <c r="T820" i="1" s="1"/>
  <c r="S772" i="1"/>
  <c r="T772" i="1" s="1"/>
  <c r="Y759" i="1"/>
  <c r="Y756" i="1"/>
  <c r="Y736" i="1"/>
  <c r="Y723" i="1"/>
  <c r="X707" i="1"/>
  <c r="Z707" i="1" s="1"/>
  <c r="Y670" i="1"/>
  <c r="R609" i="1"/>
  <c r="Z605" i="1"/>
  <c r="AI605" i="1" s="1"/>
  <c r="Y596" i="1"/>
  <c r="Z594" i="1"/>
  <c r="Y584" i="1"/>
  <c r="R543" i="1"/>
  <c r="R541" i="1"/>
  <c r="R517" i="1"/>
  <c r="S512" i="1"/>
  <c r="T512" i="1" s="1"/>
  <c r="R512" i="1"/>
  <c r="S507" i="1"/>
  <c r="T507" i="1" s="1"/>
  <c r="S471" i="1"/>
  <c r="T471" i="1" s="1"/>
  <c r="S469" i="1"/>
  <c r="T469" i="1" s="1"/>
  <c r="Z422" i="1"/>
  <c r="AI422" i="1" s="1"/>
  <c r="Z407" i="1"/>
  <c r="AI407" i="1" s="1"/>
  <c r="R405" i="1"/>
  <c r="S405" i="1"/>
  <c r="T405" i="1" s="1"/>
  <c r="Z350" i="1"/>
  <c r="AI350" i="1" s="1"/>
  <c r="Z315" i="1"/>
  <c r="AI315" i="1" s="1"/>
  <c r="Z295" i="1"/>
  <c r="AI295" i="1" s="1"/>
  <c r="S291" i="1"/>
  <c r="T291" i="1" s="1"/>
  <c r="Z291" i="1"/>
  <c r="AI291" i="1" s="1"/>
  <c r="R283" i="1"/>
  <c r="S283" i="1"/>
  <c r="T283" i="1" s="1"/>
  <c r="Z198" i="1"/>
  <c r="AI198" i="1" s="1"/>
  <c r="S1324" i="1"/>
  <c r="T1324" i="1" s="1"/>
  <c r="X1269" i="1"/>
  <c r="Z1269" i="1" s="1"/>
  <c r="X1266" i="1"/>
  <c r="Z1266" i="1" s="1"/>
  <c r="S1064" i="1"/>
  <c r="T1064" i="1" s="1"/>
  <c r="S1055" i="1"/>
  <c r="T1055" i="1" s="1"/>
  <c r="S922" i="1"/>
  <c r="T922" i="1" s="1"/>
  <c r="S920" i="1"/>
  <c r="T920" i="1" s="1"/>
  <c r="S909" i="1"/>
  <c r="T909" i="1" s="1"/>
  <c r="R868" i="1"/>
  <c r="S866" i="1"/>
  <c r="T866" i="1" s="1"/>
  <c r="S861" i="1"/>
  <c r="T861" i="1" s="1"/>
  <c r="R834" i="1"/>
  <c r="S827" i="1"/>
  <c r="T827" i="1" s="1"/>
  <c r="S808" i="1"/>
  <c r="T808" i="1" s="1"/>
  <c r="S799" i="1"/>
  <c r="T799" i="1" s="1"/>
  <c r="S790" i="1"/>
  <c r="T790" i="1" s="1"/>
  <c r="S783" i="1"/>
  <c r="T783" i="1" s="1"/>
  <c r="R778" i="1"/>
  <c r="Y751" i="1"/>
  <c r="X731" i="1"/>
  <c r="Z731" i="1" s="1"/>
  <c r="Y718" i="1"/>
  <c r="X715" i="1"/>
  <c r="Z715" i="1" s="1"/>
  <c r="X710" i="1"/>
  <c r="Z710" i="1" s="1"/>
  <c r="R616" i="1"/>
  <c r="Y605" i="1"/>
  <c r="S604" i="1"/>
  <c r="T604" i="1" s="1"/>
  <c r="Y598" i="1"/>
  <c r="Y594" i="1"/>
  <c r="S574" i="1"/>
  <c r="T574" i="1" s="1"/>
  <c r="S560" i="1"/>
  <c r="T560" i="1" s="1"/>
  <c r="S455" i="1"/>
  <c r="T455" i="1" s="1"/>
  <c r="Z438" i="1"/>
  <c r="Z428" i="1"/>
  <c r="AI428" i="1" s="1"/>
  <c r="Z387" i="1"/>
  <c r="AI387" i="1" s="1"/>
  <c r="R387" i="1"/>
  <c r="R356" i="1"/>
  <c r="R340" i="1"/>
  <c r="Z340" i="1"/>
  <c r="AI340" i="1" s="1"/>
  <c r="Z324" i="1"/>
  <c r="AI324" i="1" s="1"/>
  <c r="S309" i="1"/>
  <c r="T309" i="1" s="1"/>
  <c r="S306" i="1"/>
  <c r="T306" i="1" s="1"/>
  <c r="R195" i="1"/>
  <c r="Z195" i="1"/>
  <c r="AI195" i="1" s="1"/>
  <c r="R1078" i="1"/>
  <c r="S1076" i="1"/>
  <c r="T1076" i="1" s="1"/>
  <c r="S1071" i="1"/>
  <c r="T1071" i="1" s="1"/>
  <c r="R1051" i="1"/>
  <c r="S1246" i="1"/>
  <c r="T1246" i="1" s="1"/>
  <c r="S1233" i="1"/>
  <c r="T1233" i="1" s="1"/>
  <c r="S1203" i="1"/>
  <c r="T1203" i="1" s="1"/>
  <c r="R1053" i="1"/>
  <c r="S1045" i="1"/>
  <c r="T1045" i="1" s="1"/>
  <c r="S1043" i="1"/>
  <c r="T1043" i="1" s="1"/>
  <c r="R1041" i="1"/>
  <c r="S1039" i="1"/>
  <c r="T1039" i="1" s="1"/>
  <c r="R918" i="1"/>
  <c r="S846" i="1"/>
  <c r="T846" i="1" s="1"/>
  <c r="S844" i="1"/>
  <c r="T844" i="1" s="1"/>
  <c r="S825" i="1"/>
  <c r="T825" i="1" s="1"/>
  <c r="S810" i="1"/>
  <c r="T810" i="1" s="1"/>
  <c r="R797" i="1"/>
  <c r="S766" i="1"/>
  <c r="T766" i="1" s="1"/>
  <c r="S764" i="1"/>
  <c r="T764" i="1" s="1"/>
  <c r="X734" i="1"/>
  <c r="Z734" i="1" s="1"/>
  <c r="Y705" i="1"/>
  <c r="X698" i="1"/>
  <c r="Z698" i="1" s="1"/>
  <c r="X682" i="1"/>
  <c r="Z682" i="1" s="1"/>
  <c r="X569" i="1"/>
  <c r="Z569" i="1" s="1"/>
  <c r="R565" i="1"/>
  <c r="S445" i="1"/>
  <c r="T445" i="1" s="1"/>
  <c r="S443" i="1"/>
  <c r="T443" i="1" s="1"/>
  <c r="S424" i="1"/>
  <c r="T424" i="1" s="1"/>
  <c r="R398" i="1"/>
  <c r="Z398" i="1"/>
  <c r="AI398" i="1" s="1"/>
  <c r="Z395" i="1"/>
  <c r="AI395" i="1" s="1"/>
  <c r="R329" i="1"/>
  <c r="S329" i="1"/>
  <c r="T329" i="1" s="1"/>
  <c r="R319" i="1"/>
  <c r="Z319" i="1"/>
  <c r="AI319" i="1" s="1"/>
  <c r="Z185" i="1"/>
  <c r="AI185" i="1" s="1"/>
  <c r="S185" i="1"/>
  <c r="T185" i="1" s="1"/>
  <c r="R185" i="1"/>
  <c r="S131" i="1"/>
  <c r="T131" i="1" s="1"/>
  <c r="R131" i="1"/>
  <c r="R1244" i="1"/>
  <c r="S1060" i="1"/>
  <c r="T1060" i="1" s="1"/>
  <c r="R1030" i="1"/>
  <c r="R905" i="1"/>
  <c r="R840" i="1"/>
  <c r="S580" i="1"/>
  <c r="T580" i="1" s="1"/>
  <c r="R419" i="1"/>
  <c r="Z419" i="1"/>
  <c r="AI419" i="1" s="1"/>
  <c r="Z412" i="1"/>
  <c r="AI412" i="1" s="1"/>
  <c r="S392" i="1"/>
  <c r="T392" i="1" s="1"/>
  <c r="R362" i="1"/>
  <c r="R360" i="1"/>
  <c r="S352" i="1"/>
  <c r="T352" i="1" s="1"/>
  <c r="S345" i="1"/>
  <c r="T345" i="1" s="1"/>
  <c r="R334" i="1"/>
  <c r="Z326" i="1"/>
  <c r="AI326" i="1" s="1"/>
  <c r="S297" i="1"/>
  <c r="T297" i="1" s="1"/>
  <c r="Y1267" i="1"/>
  <c r="R1242" i="1"/>
  <c r="S1231" i="1"/>
  <c r="T1231" i="1" s="1"/>
  <c r="Y757" i="1"/>
  <c r="R567" i="1"/>
  <c r="S524" i="1"/>
  <c r="T524" i="1" s="1"/>
  <c r="Z520" i="1"/>
  <c r="S503" i="1"/>
  <c r="T503" i="1" s="1"/>
  <c r="R503" i="1"/>
  <c r="S486" i="1"/>
  <c r="T486" i="1" s="1"/>
  <c r="R475" i="1"/>
  <c r="S475" i="1"/>
  <c r="T475" i="1" s="1"/>
  <c r="Z464" i="1"/>
  <c r="R464" i="1"/>
  <c r="R459" i="1"/>
  <c r="S449" i="1"/>
  <c r="T449" i="1" s="1"/>
  <c r="S447" i="1"/>
  <c r="T447" i="1" s="1"/>
  <c r="S422" i="1"/>
  <c r="T422" i="1" s="1"/>
  <c r="Z418" i="1"/>
  <c r="AI418" i="1" s="1"/>
  <c r="Z408" i="1"/>
  <c r="AI408" i="1" s="1"/>
  <c r="S408" i="1"/>
  <c r="T408" i="1" s="1"/>
  <c r="R406" i="1"/>
  <c r="S404" i="1"/>
  <c r="T404" i="1" s="1"/>
  <c r="Z376" i="1"/>
  <c r="AI376" i="1" s="1"/>
  <c r="S350" i="1"/>
  <c r="T350" i="1" s="1"/>
  <c r="R345" i="1"/>
  <c r="R312" i="1"/>
  <c r="S312" i="1"/>
  <c r="T312" i="1" s="1"/>
  <c r="R288" i="1"/>
  <c r="S288" i="1"/>
  <c r="T288" i="1" s="1"/>
  <c r="Z258" i="1"/>
  <c r="AI258" i="1" s="1"/>
  <c r="S256" i="1"/>
  <c r="T256" i="1" s="1"/>
  <c r="S200" i="1"/>
  <c r="T200" i="1" s="1"/>
  <c r="S198" i="1"/>
  <c r="T198" i="1" s="1"/>
  <c r="Z196" i="1"/>
  <c r="AI196" i="1" s="1"/>
  <c r="R188" i="1"/>
  <c r="Z188" i="1"/>
  <c r="AI188" i="1" s="1"/>
  <c r="Z162" i="1"/>
  <c r="Z155" i="1"/>
  <c r="AI155" i="1" s="1"/>
  <c r="R155" i="1"/>
  <c r="S1056" i="1"/>
  <c r="T1056" i="1" s="1"/>
  <c r="S1026" i="1"/>
  <c r="T1026" i="1" s="1"/>
  <c r="S830" i="1"/>
  <c r="T830" i="1" s="1"/>
  <c r="S804" i="1"/>
  <c r="T804" i="1" s="1"/>
  <c r="S802" i="1"/>
  <c r="T802" i="1" s="1"/>
  <c r="S793" i="1"/>
  <c r="T793" i="1" s="1"/>
  <c r="X749" i="1"/>
  <c r="Z749" i="1" s="1"/>
  <c r="X716" i="1"/>
  <c r="Z716" i="1" s="1"/>
  <c r="Y711" i="1"/>
  <c r="Y674" i="1"/>
  <c r="S612" i="1"/>
  <c r="T612" i="1" s="1"/>
  <c r="R610" i="1"/>
  <c r="Z602" i="1"/>
  <c r="Y599" i="1"/>
  <c r="S594" i="1"/>
  <c r="T594" i="1" s="1"/>
  <c r="Y581" i="1"/>
  <c r="R553" i="1"/>
  <c r="S551" i="1"/>
  <c r="T551" i="1" s="1"/>
  <c r="R551" i="1"/>
  <c r="R540" i="1"/>
  <c r="Z489" i="1"/>
  <c r="S488" i="1"/>
  <c r="T488" i="1" s="1"/>
  <c r="Z488" i="1"/>
  <c r="R477" i="1"/>
  <c r="S477" i="1"/>
  <c r="T477" i="1" s="1"/>
  <c r="R466" i="1"/>
  <c r="S466" i="1"/>
  <c r="T466" i="1" s="1"/>
  <c r="S438" i="1"/>
  <c r="T438" i="1" s="1"/>
  <c r="S425" i="1"/>
  <c r="T425" i="1" s="1"/>
  <c r="S354" i="1"/>
  <c r="T354" i="1" s="1"/>
  <c r="Z354" i="1"/>
  <c r="AI354" i="1" s="1"/>
  <c r="R326" i="1"/>
  <c r="S324" i="1"/>
  <c r="T324" i="1" s="1"/>
  <c r="R315" i="1"/>
  <c r="S295" i="1"/>
  <c r="T295" i="1" s="1"/>
  <c r="S261" i="1"/>
  <c r="T261" i="1" s="1"/>
  <c r="Z236" i="1"/>
  <c r="AI236" i="1" s="1"/>
  <c r="Z201" i="1"/>
  <c r="AI201" i="1" s="1"/>
  <c r="R165" i="1"/>
  <c r="S165" i="1"/>
  <c r="T165" i="1" s="1"/>
  <c r="R157" i="1"/>
  <c r="S157" i="1"/>
  <c r="T157" i="1" s="1"/>
  <c r="Y1265" i="1"/>
  <c r="S1094" i="1"/>
  <c r="T1094" i="1" s="1"/>
  <c r="R1090" i="1"/>
  <c r="S923" i="1"/>
  <c r="T923" i="1" s="1"/>
  <c r="R828" i="1"/>
  <c r="S821" i="1"/>
  <c r="T821" i="1" s="1"/>
  <c r="R800" i="1"/>
  <c r="X763" i="1"/>
  <c r="Z763" i="1" s="1"/>
  <c r="X694" i="1"/>
  <c r="Z694" i="1" s="1"/>
  <c r="S626" i="1"/>
  <c r="T626" i="1" s="1"/>
  <c r="S617" i="1"/>
  <c r="T617" i="1" s="1"/>
  <c r="Z598" i="1"/>
  <c r="Z596" i="1"/>
  <c r="Z504" i="1"/>
  <c r="R500" i="1"/>
  <c r="Z500" i="1"/>
  <c r="Z429" i="1"/>
  <c r="AI429" i="1" s="1"/>
  <c r="Z382" i="1"/>
  <c r="AI382" i="1" s="1"/>
  <c r="Z296" i="1"/>
  <c r="AI296" i="1" s="1"/>
  <c r="S290" i="1"/>
  <c r="T290" i="1" s="1"/>
  <c r="R290" i="1"/>
  <c r="S159" i="1"/>
  <c r="T159" i="1" s="1"/>
  <c r="R159" i="1"/>
  <c r="X122" i="1"/>
  <c r="Z122" i="1" s="1"/>
  <c r="AI122" i="1" s="1"/>
  <c r="Y122" i="1"/>
  <c r="R1325" i="1"/>
  <c r="Y747" i="1"/>
  <c r="Y742" i="1"/>
  <c r="Y735" i="1"/>
  <c r="Y706" i="1"/>
  <c r="S571" i="1"/>
  <c r="T571" i="1" s="1"/>
  <c r="R571" i="1"/>
  <c r="Z487" i="1"/>
  <c r="R415" i="1"/>
  <c r="S415" i="1"/>
  <c r="T415" i="1" s="1"/>
  <c r="X405" i="1"/>
  <c r="Z405" i="1" s="1"/>
  <c r="AI405" i="1" s="1"/>
  <c r="S284" i="1"/>
  <c r="T284" i="1" s="1"/>
  <c r="R284" i="1"/>
  <c r="R271" i="1"/>
  <c r="S271" i="1"/>
  <c r="T271" i="1" s="1"/>
  <c r="R196" i="1"/>
  <c r="S196" i="1"/>
  <c r="T196" i="1" s="1"/>
  <c r="R583" i="1"/>
  <c r="S577" i="1"/>
  <c r="T577" i="1" s="1"/>
  <c r="R577" i="1"/>
  <c r="R575" i="1"/>
  <c r="S504" i="1"/>
  <c r="T504" i="1" s="1"/>
  <c r="S502" i="1"/>
  <c r="T502" i="1" s="1"/>
  <c r="R502" i="1"/>
  <c r="S491" i="1"/>
  <c r="T491" i="1" s="1"/>
  <c r="R456" i="1"/>
  <c r="Z425" i="1"/>
  <c r="Z421" i="1"/>
  <c r="AI421" i="1" s="1"/>
  <c r="R418" i="1"/>
  <c r="S376" i="1"/>
  <c r="T376" i="1" s="1"/>
  <c r="R367" i="1"/>
  <c r="S367" i="1"/>
  <c r="T367" i="1" s="1"/>
  <c r="R365" i="1"/>
  <c r="S363" i="1"/>
  <c r="T363" i="1" s="1"/>
  <c r="R359" i="1"/>
  <c r="S318" i="1"/>
  <c r="T318" i="1" s="1"/>
  <c r="R318" i="1"/>
  <c r="S287" i="1"/>
  <c r="T287" i="1" s="1"/>
  <c r="S236" i="1"/>
  <c r="T236" i="1" s="1"/>
  <c r="S1380" i="1"/>
  <c r="T1380" i="1" s="1"/>
  <c r="S1059" i="1"/>
  <c r="T1059" i="1" s="1"/>
  <c r="S824" i="1"/>
  <c r="T824" i="1" s="1"/>
  <c r="Y750" i="1"/>
  <c r="Y717" i="1"/>
  <c r="X686" i="1"/>
  <c r="Z686" i="1" s="1"/>
  <c r="S436" i="1"/>
  <c r="T436" i="1" s="1"/>
  <c r="Z436" i="1"/>
  <c r="AI436" i="1" s="1"/>
  <c r="R342" i="1"/>
  <c r="S316" i="1"/>
  <c r="T316" i="1" s="1"/>
  <c r="Z293" i="1"/>
  <c r="AI293" i="1" s="1"/>
  <c r="R293" i="1"/>
  <c r="S293" i="1"/>
  <c r="T293" i="1" s="1"/>
  <c r="R266" i="1"/>
  <c r="Z246" i="1"/>
  <c r="AI246" i="1" s="1"/>
  <c r="R214" i="1"/>
  <c r="S180" i="1"/>
  <c r="T180" i="1" s="1"/>
  <c r="R180" i="1"/>
  <c r="Z174" i="1"/>
  <c r="AI174" i="1" s="1"/>
  <c r="Z137" i="1"/>
  <c r="AI137" i="1" s="1"/>
  <c r="Z132" i="1"/>
  <c r="Z232" i="1"/>
  <c r="AI232" i="1" s="1"/>
  <c r="Z210" i="1"/>
  <c r="AI210" i="1" s="1"/>
  <c r="Z208" i="1"/>
  <c r="AI208" i="1" s="1"/>
  <c r="Z169" i="1"/>
  <c r="AI169" i="1" s="1"/>
  <c r="Z160" i="1"/>
  <c r="AI160" i="1" s="1"/>
  <c r="S156" i="1"/>
  <c r="T156" i="1" s="1"/>
  <c r="S132" i="1"/>
  <c r="T132" i="1" s="1"/>
  <c r="Y127" i="1"/>
  <c r="Y123" i="1"/>
  <c r="S66" i="1"/>
  <c r="T66" i="1" s="1"/>
  <c r="S53" i="1"/>
  <c r="T53" i="1" s="1"/>
  <c r="S39" i="1"/>
  <c r="T39" i="1" s="1"/>
  <c r="R35" i="1"/>
  <c r="S10" i="1"/>
  <c r="T10" i="1" s="1"/>
  <c r="S8" i="1"/>
  <c r="T8" i="1" s="1"/>
  <c r="S148" i="1"/>
  <c r="T148" i="1" s="1"/>
  <c r="R138" i="1"/>
  <c r="R132" i="1"/>
  <c r="S41" i="1"/>
  <c r="T41" i="1" s="1"/>
  <c r="Z261" i="1"/>
  <c r="AI261" i="1" s="1"/>
  <c r="Z243" i="1"/>
  <c r="AI243" i="1" s="1"/>
  <c r="Z241" i="1"/>
  <c r="AI241" i="1" s="1"/>
  <c r="Z200" i="1"/>
  <c r="AI200" i="1" s="1"/>
  <c r="Z157" i="1"/>
  <c r="AI157" i="1" s="1"/>
  <c r="X129" i="1"/>
  <c r="Z129" i="1" s="1"/>
  <c r="Z121" i="1"/>
  <c r="AI121" i="1" s="1"/>
  <c r="Z120" i="1"/>
  <c r="AI120" i="1" s="1"/>
  <c r="R83" i="1"/>
  <c r="R63" i="1"/>
  <c r="R48" i="1"/>
  <c r="S15" i="1"/>
  <c r="T15" i="1" s="1"/>
  <c r="S13" i="1"/>
  <c r="T13" i="1" s="1"/>
  <c r="Z529" i="1"/>
  <c r="Z305" i="1"/>
  <c r="AI305" i="1" s="1"/>
  <c r="Z256" i="1"/>
  <c r="AI256" i="1" s="1"/>
  <c r="Y121" i="1"/>
  <c r="S164" i="1"/>
  <c r="T164" i="1" s="1"/>
  <c r="Y137" i="1"/>
  <c r="S115" i="1"/>
  <c r="T115" i="1" s="1"/>
  <c r="S110" i="1"/>
  <c r="T110" i="1" s="1"/>
  <c r="S103" i="1"/>
  <c r="T103" i="1" s="1"/>
  <c r="S72" i="1"/>
  <c r="T72" i="1" s="1"/>
  <c r="R32" i="1"/>
  <c r="Z131" i="1"/>
  <c r="AI131" i="1" s="1"/>
  <c r="R121" i="1"/>
  <c r="S98" i="1"/>
  <c r="T98" i="1" s="1"/>
  <c r="R52" i="1"/>
  <c r="S38" i="1"/>
  <c r="T38" i="1" s="1"/>
  <c r="S36" i="1"/>
  <c r="T36" i="1" s="1"/>
  <c r="S16" i="1"/>
  <c r="T16" i="1" s="1"/>
  <c r="R40" i="1"/>
  <c r="Z524" i="1"/>
  <c r="Z490" i="1"/>
  <c r="Z399" i="1"/>
  <c r="AI399" i="1" s="1"/>
  <c r="Z359" i="1"/>
  <c r="AI359" i="1" s="1"/>
  <c r="Z311" i="1"/>
  <c r="AI311" i="1" s="1"/>
  <c r="Z302" i="1"/>
  <c r="AI302" i="1" s="1"/>
  <c r="Z285" i="1"/>
  <c r="AI285" i="1" s="1"/>
  <c r="Z260" i="1"/>
  <c r="AI260" i="1" s="1"/>
  <c r="Z227" i="1"/>
  <c r="AI227" i="1" s="1"/>
  <c r="Z220" i="1"/>
  <c r="AI220" i="1" s="1"/>
  <c r="Z194" i="1"/>
  <c r="AI194" i="1" s="1"/>
  <c r="Z180" i="1"/>
  <c r="AI180" i="1" s="1"/>
  <c r="S95" i="1"/>
  <c r="T95" i="1" s="1"/>
  <c r="R74" i="1"/>
  <c r="R59" i="1"/>
  <c r="R1377" i="1"/>
  <c r="R1378" i="1"/>
  <c r="R771" i="1"/>
  <c r="S771" i="1"/>
  <c r="T771" i="1" s="1"/>
  <c r="S1224" i="1"/>
  <c r="T1224" i="1" s="1"/>
  <c r="S1096" i="1"/>
  <c r="T1096" i="1" s="1"/>
  <c r="R921" i="1"/>
  <c r="S921" i="1"/>
  <c r="T921" i="1" s="1"/>
  <c r="R809" i="1"/>
  <c r="S809" i="1"/>
  <c r="T809" i="1" s="1"/>
  <c r="R1050" i="1"/>
  <c r="S1050" i="1"/>
  <c r="T1050" i="1" s="1"/>
  <c r="Z1265" i="1"/>
  <c r="S1205" i="1"/>
  <c r="T1205" i="1" s="1"/>
  <c r="S1087" i="1"/>
  <c r="T1087" i="1" s="1"/>
  <c r="R1044" i="1"/>
  <c r="S1044" i="1"/>
  <c r="T1044" i="1" s="1"/>
  <c r="R845" i="1"/>
  <c r="S845" i="1"/>
  <c r="T845" i="1" s="1"/>
  <c r="R765" i="1"/>
  <c r="S765" i="1"/>
  <c r="T765" i="1" s="1"/>
  <c r="R1241" i="1"/>
  <c r="R874" i="1"/>
  <c r="S874" i="1"/>
  <c r="T874" i="1" s="1"/>
  <c r="Y725" i="1"/>
  <c r="X725" i="1"/>
  <c r="Z725" i="1" s="1"/>
  <c r="R1036" i="1"/>
  <c r="S1036" i="1"/>
  <c r="T1036" i="1" s="1"/>
  <c r="R1229" i="1"/>
  <c r="S1229" i="1"/>
  <c r="T1229" i="1" s="1"/>
  <c r="Y701" i="1"/>
  <c r="X701" i="1"/>
  <c r="Z701" i="1" s="1"/>
  <c r="Y669" i="1"/>
  <c r="X669" i="1"/>
  <c r="Z669" i="1" s="1"/>
  <c r="R1092" i="1"/>
  <c r="S1092" i="1"/>
  <c r="T1092" i="1" s="1"/>
  <c r="R913" i="1"/>
  <c r="S913" i="1"/>
  <c r="T913" i="1" s="1"/>
  <c r="R803" i="1"/>
  <c r="S803" i="1"/>
  <c r="T803" i="1" s="1"/>
  <c r="R774" i="1"/>
  <c r="S774" i="1"/>
  <c r="T774" i="1" s="1"/>
  <c r="Y745" i="1"/>
  <c r="X745" i="1"/>
  <c r="Z745" i="1" s="1"/>
  <c r="Y740" i="1"/>
  <c r="X740" i="1"/>
  <c r="Z740" i="1" s="1"/>
  <c r="Y681" i="1"/>
  <c r="X681" i="1"/>
  <c r="Z681" i="1" s="1"/>
  <c r="R1165" i="1"/>
  <c r="R924" i="1"/>
  <c r="S924" i="1"/>
  <c r="T924" i="1" s="1"/>
  <c r="R887" i="1"/>
  <c r="S887" i="1"/>
  <c r="T887" i="1" s="1"/>
  <c r="R848" i="1"/>
  <c r="S848" i="1"/>
  <c r="T848" i="1" s="1"/>
  <c r="Y677" i="1"/>
  <c r="X677" i="1"/>
  <c r="Z677" i="1" s="1"/>
  <c r="R1081" i="1"/>
  <c r="R1047" i="1"/>
  <c r="S1047" i="1"/>
  <c r="T1047" i="1" s="1"/>
  <c r="R768" i="1"/>
  <c r="S768" i="1"/>
  <c r="T768" i="1" s="1"/>
  <c r="R1379" i="1"/>
  <c r="S1379" i="1"/>
  <c r="T1379" i="1" s="1"/>
  <c r="Y665" i="1"/>
  <c r="X665" i="1"/>
  <c r="Z665" i="1" s="1"/>
  <c r="R806" i="1"/>
  <c r="S806" i="1"/>
  <c r="T806" i="1" s="1"/>
  <c r="Y693" i="1"/>
  <c r="X693" i="1"/>
  <c r="Z693" i="1" s="1"/>
  <c r="S1237" i="1"/>
  <c r="T1237" i="1" s="1"/>
  <c r="S1235" i="1"/>
  <c r="T1235" i="1" s="1"/>
  <c r="R1202" i="1"/>
  <c r="R1091" i="1"/>
  <c r="R842" i="1"/>
  <c r="S842" i="1"/>
  <c r="T842" i="1" s="1"/>
  <c r="R1145" i="1"/>
  <c r="S1145" i="1"/>
  <c r="T1145" i="1" s="1"/>
  <c r="R1240" i="1"/>
  <c r="S1240" i="1"/>
  <c r="T1240" i="1" s="1"/>
  <c r="R927" i="1"/>
  <c r="S927" i="1"/>
  <c r="T927" i="1" s="1"/>
  <c r="Y689" i="1"/>
  <c r="X689" i="1"/>
  <c r="Z689" i="1" s="1"/>
  <c r="R627" i="1"/>
  <c r="S627" i="1"/>
  <c r="T627" i="1" s="1"/>
  <c r="R516" i="1"/>
  <c r="S516" i="1"/>
  <c r="T516" i="1" s="1"/>
  <c r="Z427" i="1"/>
  <c r="AI427" i="1" s="1"/>
  <c r="R427" i="1"/>
  <c r="Y746" i="1"/>
  <c r="Y741" i="1"/>
  <c r="Z552" i="1"/>
  <c r="R552" i="1"/>
  <c r="S452" i="1"/>
  <c r="T452" i="1" s="1"/>
  <c r="R452" i="1"/>
  <c r="Y726" i="1"/>
  <c r="Y702" i="1"/>
  <c r="Y690" i="1"/>
  <c r="Y678" i="1"/>
  <c r="R611" i="1"/>
  <c r="S611" i="1"/>
  <c r="T611" i="1" s="1"/>
  <c r="Y593" i="1"/>
  <c r="R454" i="1"/>
  <c r="S454" i="1"/>
  <c r="T454" i="1" s="1"/>
  <c r="R557" i="1"/>
  <c r="S557" i="1"/>
  <c r="T557" i="1" s="1"/>
  <c r="R473" i="1"/>
  <c r="Z473" i="1"/>
  <c r="S473" i="1"/>
  <c r="T473" i="1" s="1"/>
  <c r="Y758" i="1"/>
  <c r="Y752" i="1"/>
  <c r="Y727" i="1"/>
  <c r="Y722" i="1"/>
  <c r="Y703" i="1"/>
  <c r="S492" i="1"/>
  <c r="T492" i="1" s="1"/>
  <c r="R492" i="1"/>
  <c r="Z492" i="1"/>
  <c r="R402" i="1"/>
  <c r="S402" i="1"/>
  <c r="T402" i="1" s="1"/>
  <c r="Z402" i="1"/>
  <c r="AI402" i="1" s="1"/>
  <c r="S1037" i="1"/>
  <c r="T1037" i="1" s="1"/>
  <c r="S1031" i="1"/>
  <c r="T1031" i="1" s="1"/>
  <c r="S928" i="1"/>
  <c r="T928" i="1" s="1"/>
  <c r="S914" i="1"/>
  <c r="T914" i="1" s="1"/>
  <c r="S906" i="1"/>
  <c r="T906" i="1" s="1"/>
  <c r="S903" i="1"/>
  <c r="T903" i="1" s="1"/>
  <c r="S900" i="1"/>
  <c r="T900" i="1" s="1"/>
  <c r="S888" i="1"/>
  <c r="T888" i="1" s="1"/>
  <c r="S855" i="1"/>
  <c r="T855" i="1" s="1"/>
  <c r="S852" i="1"/>
  <c r="T852" i="1" s="1"/>
  <c r="S838" i="1"/>
  <c r="T838" i="1" s="1"/>
  <c r="S818" i="1"/>
  <c r="T818" i="1" s="1"/>
  <c r="S815" i="1"/>
  <c r="T815" i="1" s="1"/>
  <c r="Y737" i="1"/>
  <c r="Y732" i="1"/>
  <c r="Y713" i="1"/>
  <c r="Y708" i="1"/>
  <c r="Y699" i="1"/>
  <c r="Y695" i="1"/>
  <c r="Y691" i="1"/>
  <c r="Y687" i="1"/>
  <c r="Y683" i="1"/>
  <c r="Y679" i="1"/>
  <c r="Y675" i="1"/>
  <c r="Y671" i="1"/>
  <c r="Y667" i="1"/>
  <c r="Z549" i="1"/>
  <c r="R549" i="1"/>
  <c r="S549" i="1"/>
  <c r="T549" i="1" s="1"/>
  <c r="Z178" i="1"/>
  <c r="AI178" i="1" s="1"/>
  <c r="S178" i="1"/>
  <c r="T178" i="1" s="1"/>
  <c r="R178" i="1"/>
  <c r="R619" i="1"/>
  <c r="S619" i="1"/>
  <c r="T619" i="1" s="1"/>
  <c r="R564" i="1"/>
  <c r="S564" i="1"/>
  <c r="T564" i="1" s="1"/>
  <c r="S440" i="1"/>
  <c r="T440" i="1" s="1"/>
  <c r="R440" i="1"/>
  <c r="S841" i="1"/>
  <c r="T841" i="1" s="1"/>
  <c r="Y738" i="1"/>
  <c r="S446" i="1"/>
  <c r="T446" i="1" s="1"/>
  <c r="R442" i="1"/>
  <c r="S442" i="1"/>
  <c r="T442" i="1" s="1"/>
  <c r="R230" i="1"/>
  <c r="S230" i="1"/>
  <c r="T230" i="1" s="1"/>
  <c r="Z230" i="1"/>
  <c r="AI230" i="1" s="1"/>
  <c r="Y760" i="1"/>
  <c r="Y754" i="1"/>
  <c r="Y719" i="1"/>
  <c r="Y714" i="1"/>
  <c r="Y700" i="1"/>
  <c r="Y692" i="1"/>
  <c r="Y688" i="1"/>
  <c r="Y680" i="1"/>
  <c r="Y676" i="1"/>
  <c r="Y668" i="1"/>
  <c r="Y664" i="1"/>
  <c r="X603" i="1"/>
  <c r="Z603" i="1" s="1"/>
  <c r="Y603" i="1"/>
  <c r="R566" i="1"/>
  <c r="S566" i="1"/>
  <c r="T566" i="1" s="1"/>
  <c r="R538" i="1"/>
  <c r="Z538" i="1"/>
  <c r="S538" i="1"/>
  <c r="T538" i="1" s="1"/>
  <c r="S1052" i="1"/>
  <c r="T1052" i="1" s="1"/>
  <c r="S1038" i="1"/>
  <c r="T1038" i="1" s="1"/>
  <c r="S904" i="1"/>
  <c r="T904" i="1" s="1"/>
  <c r="S901" i="1"/>
  <c r="T901" i="1" s="1"/>
  <c r="S891" i="1"/>
  <c r="T891" i="1" s="1"/>
  <c r="S889" i="1"/>
  <c r="T889" i="1" s="1"/>
  <c r="S853" i="1"/>
  <c r="T853" i="1" s="1"/>
  <c r="S839" i="1"/>
  <c r="T839" i="1" s="1"/>
  <c r="S836" i="1"/>
  <c r="T836" i="1" s="1"/>
  <c r="S816" i="1"/>
  <c r="T816" i="1" s="1"/>
  <c r="S776" i="1"/>
  <c r="T776" i="1" s="1"/>
  <c r="X574" i="1"/>
  <c r="Z574" i="1" s="1"/>
  <c r="Y574" i="1"/>
  <c r="S482" i="1"/>
  <c r="T482" i="1" s="1"/>
  <c r="R482" i="1"/>
  <c r="Z264" i="1"/>
  <c r="AI264" i="1" s="1"/>
  <c r="S264" i="1"/>
  <c r="T264" i="1" s="1"/>
  <c r="R264" i="1"/>
  <c r="Y761" i="1"/>
  <c r="Y755" i="1"/>
  <c r="R622" i="1"/>
  <c r="S622" i="1"/>
  <c r="T622" i="1" s="1"/>
  <c r="X580" i="1"/>
  <c r="Z580" i="1" s="1"/>
  <c r="Y580" i="1"/>
  <c r="S450" i="1"/>
  <c r="T450" i="1" s="1"/>
  <c r="R450" i="1"/>
  <c r="S427" i="1"/>
  <c r="T427" i="1" s="1"/>
  <c r="S322" i="1"/>
  <c r="T322" i="1" s="1"/>
  <c r="Z322" i="1"/>
  <c r="AI322" i="1" s="1"/>
  <c r="R322" i="1"/>
  <c r="Y720" i="1"/>
  <c r="Y697" i="1"/>
  <c r="Y685" i="1"/>
  <c r="Y673" i="1"/>
  <c r="X592" i="1"/>
  <c r="Z592" i="1" s="1"/>
  <c r="Y592" i="1"/>
  <c r="X586" i="1"/>
  <c r="Z586" i="1" s="1"/>
  <c r="Y586" i="1"/>
  <c r="S552" i="1"/>
  <c r="T552" i="1" s="1"/>
  <c r="S495" i="1"/>
  <c r="T495" i="1" s="1"/>
  <c r="Z495" i="1"/>
  <c r="R495" i="1"/>
  <c r="R358" i="1"/>
  <c r="S358" i="1"/>
  <c r="T358" i="1" s="1"/>
  <c r="R423" i="1"/>
  <c r="Z423" i="1"/>
  <c r="AI423" i="1" s="1"/>
  <c r="S400" i="1"/>
  <c r="T400" i="1" s="1"/>
  <c r="Z400" i="1"/>
  <c r="AI400" i="1" s="1"/>
  <c r="Z381" i="1"/>
  <c r="AI381" i="1" s="1"/>
  <c r="R381" i="1"/>
  <c r="Z327" i="1"/>
  <c r="AI327" i="1" s="1"/>
  <c r="R327" i="1"/>
  <c r="S327" i="1"/>
  <c r="T327" i="1" s="1"/>
  <c r="Z245" i="1"/>
  <c r="AI245" i="1" s="1"/>
  <c r="R245" i="1"/>
  <c r="R193" i="1"/>
  <c r="S193" i="1"/>
  <c r="T193" i="1" s="1"/>
  <c r="Z193" i="1"/>
  <c r="AI193" i="1" s="1"/>
  <c r="Z191" i="1"/>
  <c r="AI191" i="1" s="1"/>
  <c r="R191" i="1"/>
  <c r="R163" i="1"/>
  <c r="S163" i="1"/>
  <c r="T163" i="1" s="1"/>
  <c r="Z163" i="1"/>
  <c r="AI163" i="1" s="1"/>
  <c r="Z555" i="1"/>
  <c r="S555" i="1"/>
  <c r="T555" i="1" s="1"/>
  <c r="R545" i="1"/>
  <c r="S545" i="1"/>
  <c r="T545" i="1" s="1"/>
  <c r="Z433" i="1"/>
  <c r="AI433" i="1" s="1"/>
  <c r="Z420" i="1"/>
  <c r="AI420" i="1" s="1"/>
  <c r="R420" i="1"/>
  <c r="R397" i="1"/>
  <c r="Z397" i="1"/>
  <c r="AI397" i="1" s="1"/>
  <c r="R344" i="1"/>
  <c r="S344" i="1"/>
  <c r="T344" i="1" s="1"/>
  <c r="R325" i="1"/>
  <c r="Z325" i="1"/>
  <c r="AI325" i="1" s="1"/>
  <c r="S325" i="1"/>
  <c r="T325" i="1" s="1"/>
  <c r="S286" i="1"/>
  <c r="T286" i="1" s="1"/>
  <c r="Z286" i="1"/>
  <c r="AI286" i="1" s="1"/>
  <c r="S255" i="1"/>
  <c r="T255" i="1" s="1"/>
  <c r="R255" i="1"/>
  <c r="R213" i="1"/>
  <c r="S213" i="1"/>
  <c r="T213" i="1" s="1"/>
  <c r="Z213" i="1"/>
  <c r="AI213" i="1" s="1"/>
  <c r="R607" i="1"/>
  <c r="S607" i="1"/>
  <c r="T607" i="1" s="1"/>
  <c r="Y601" i="1"/>
  <c r="S600" i="1"/>
  <c r="T600" i="1" s="1"/>
  <c r="X597" i="1"/>
  <c r="Z597" i="1" s="1"/>
  <c r="Y597" i="1"/>
  <c r="R596" i="1"/>
  <c r="S553" i="1"/>
  <c r="T553" i="1" s="1"/>
  <c r="Z551" i="1"/>
  <c r="R531" i="1"/>
  <c r="Z531" i="1"/>
  <c r="R525" i="1"/>
  <c r="S513" i="1"/>
  <c r="T513" i="1" s="1"/>
  <c r="R498" i="1"/>
  <c r="Z494" i="1"/>
  <c r="S485" i="1"/>
  <c r="T485" i="1" s="1"/>
  <c r="S451" i="1"/>
  <c r="T451" i="1" s="1"/>
  <c r="S421" i="1"/>
  <c r="T421" i="1" s="1"/>
  <c r="Z406" i="1"/>
  <c r="AI406" i="1" s="1"/>
  <c r="S401" i="1"/>
  <c r="T401" i="1" s="1"/>
  <c r="R395" i="1"/>
  <c r="S391" i="1"/>
  <c r="T391" i="1" s="1"/>
  <c r="Z391" i="1"/>
  <c r="AI391" i="1" s="1"/>
  <c r="R388" i="1"/>
  <c r="S388" i="1"/>
  <c r="T388" i="1" s="1"/>
  <c r="S379" i="1"/>
  <c r="T379" i="1" s="1"/>
  <c r="R379" i="1"/>
  <c r="R339" i="1"/>
  <c r="Z339" i="1"/>
  <c r="AI339" i="1" s="1"/>
  <c r="S328" i="1"/>
  <c r="T328" i="1" s="1"/>
  <c r="R310" i="1"/>
  <c r="Z310" i="1"/>
  <c r="AI310" i="1" s="1"/>
  <c r="S303" i="1"/>
  <c r="T303" i="1" s="1"/>
  <c r="R303" i="1"/>
  <c r="Z281" i="1"/>
  <c r="AI281" i="1" s="1"/>
  <c r="R281" i="1"/>
  <c r="Z234" i="1"/>
  <c r="AI234" i="1" s="1"/>
  <c r="S234" i="1"/>
  <c r="T234" i="1" s="1"/>
  <c r="Z582" i="1"/>
  <c r="Z570" i="1"/>
  <c r="Z493" i="1"/>
  <c r="Z437" i="1"/>
  <c r="AI437" i="1" s="1"/>
  <c r="Z431" i="1"/>
  <c r="AI431" i="1" s="1"/>
  <c r="S431" i="1"/>
  <c r="T431" i="1" s="1"/>
  <c r="R417" i="1"/>
  <c r="Z417" i="1"/>
  <c r="AI417" i="1" s="1"/>
  <c r="R374" i="1"/>
  <c r="S374" i="1"/>
  <c r="T374" i="1" s="1"/>
  <c r="R328" i="1"/>
  <c r="S314" i="1"/>
  <c r="T314" i="1" s="1"/>
  <c r="Z314" i="1"/>
  <c r="AI314" i="1" s="1"/>
  <c r="S269" i="1"/>
  <c r="T269" i="1" s="1"/>
  <c r="R269" i="1"/>
  <c r="S221" i="1"/>
  <c r="T221" i="1" s="1"/>
  <c r="Z221" i="1"/>
  <c r="AI221" i="1" s="1"/>
  <c r="R221" i="1"/>
  <c r="Z591" i="1"/>
  <c r="Z585" i="1"/>
  <c r="Z579" i="1"/>
  <c r="Z548" i="1"/>
  <c r="R548" i="1"/>
  <c r="R465" i="1"/>
  <c r="Z465" i="1"/>
  <c r="S461" i="1"/>
  <c r="T461" i="1" s="1"/>
  <c r="Z414" i="1"/>
  <c r="AI414" i="1" s="1"/>
  <c r="R414" i="1"/>
  <c r="X404" i="1"/>
  <c r="Z404" i="1" s="1"/>
  <c r="AI404" i="1" s="1"/>
  <c r="Y404" i="1"/>
  <c r="S377" i="1"/>
  <c r="T377" i="1" s="1"/>
  <c r="R377" i="1"/>
  <c r="R353" i="1"/>
  <c r="Z353" i="1"/>
  <c r="AI353" i="1" s="1"/>
  <c r="S353" i="1"/>
  <c r="T353" i="1" s="1"/>
  <c r="Z331" i="1"/>
  <c r="AI331" i="1" s="1"/>
  <c r="R331" i="1"/>
  <c r="R267" i="1"/>
  <c r="Z267" i="1"/>
  <c r="AI267" i="1" s="1"/>
  <c r="Z250" i="1"/>
  <c r="AI250" i="1" s="1"/>
  <c r="R250" i="1"/>
  <c r="S223" i="1"/>
  <c r="T223" i="1" s="1"/>
  <c r="R223" i="1"/>
  <c r="Z223" i="1"/>
  <c r="AI223" i="1" s="1"/>
  <c r="S219" i="1"/>
  <c r="T219" i="1" s="1"/>
  <c r="Z219" i="1"/>
  <c r="AI219" i="1" s="1"/>
  <c r="Z216" i="1"/>
  <c r="AI216" i="1" s="1"/>
  <c r="S216" i="1"/>
  <c r="T216" i="1" s="1"/>
  <c r="R204" i="1"/>
  <c r="Z204" i="1"/>
  <c r="AI204" i="1" s="1"/>
  <c r="S204" i="1"/>
  <c r="T204" i="1" s="1"/>
  <c r="R601" i="1"/>
  <c r="Z595" i="1"/>
  <c r="Z537" i="1"/>
  <c r="Z533" i="1"/>
  <c r="S532" i="1"/>
  <c r="T532" i="1" s="1"/>
  <c r="R518" i="1"/>
  <c r="R501" i="1"/>
  <c r="Z497" i="1"/>
  <c r="R489" i="1"/>
  <c r="Z484" i="1"/>
  <c r="Z474" i="1"/>
  <c r="R474" i="1"/>
  <c r="R435" i="1"/>
  <c r="Z430" i="1"/>
  <c r="AI430" i="1" s="1"/>
  <c r="Z409" i="1"/>
  <c r="AI409" i="1" s="1"/>
  <c r="Z401" i="1"/>
  <c r="AI401" i="1" s="1"/>
  <c r="Z365" i="1"/>
  <c r="AI365" i="1" s="1"/>
  <c r="Z313" i="1"/>
  <c r="AI313" i="1" s="1"/>
  <c r="R265" i="1"/>
  <c r="Z265" i="1"/>
  <c r="AI265" i="1" s="1"/>
  <c r="S265" i="1"/>
  <c r="T265" i="1" s="1"/>
  <c r="Z202" i="1"/>
  <c r="AI202" i="1" s="1"/>
  <c r="R202" i="1"/>
  <c r="Z192" i="1"/>
  <c r="AI192" i="1" s="1"/>
  <c r="S192" i="1"/>
  <c r="T192" i="1" s="1"/>
  <c r="R192" i="1"/>
  <c r="Z556" i="1"/>
  <c r="Z536" i="1"/>
  <c r="R528" i="1"/>
  <c r="S528" i="1"/>
  <c r="T528" i="1" s="1"/>
  <c r="Z496" i="1"/>
  <c r="S494" i="1"/>
  <c r="T494" i="1" s="1"/>
  <c r="Z463" i="1"/>
  <c r="R463" i="1"/>
  <c r="S364" i="1"/>
  <c r="T364" i="1" s="1"/>
  <c r="R364" i="1"/>
  <c r="Z361" i="1"/>
  <c r="AI361" i="1" s="1"/>
  <c r="S361" i="1"/>
  <c r="T361" i="1" s="1"/>
  <c r="Z355" i="1"/>
  <c r="AI355" i="1" s="1"/>
  <c r="R277" i="1"/>
  <c r="S277" i="1"/>
  <c r="T277" i="1" s="1"/>
  <c r="Z255" i="1"/>
  <c r="AI255" i="1" s="1"/>
  <c r="R229" i="1"/>
  <c r="Z229" i="1"/>
  <c r="AI229" i="1" s="1"/>
  <c r="Z604" i="1"/>
  <c r="Z590" i="1"/>
  <c r="S590" i="1"/>
  <c r="T590" i="1" s="1"/>
  <c r="Z584" i="1"/>
  <c r="S584" i="1"/>
  <c r="T584" i="1" s="1"/>
  <c r="S578" i="1"/>
  <c r="T578" i="1" s="1"/>
  <c r="Z572" i="1"/>
  <c r="S572" i="1"/>
  <c r="T572" i="1" s="1"/>
  <c r="Z545" i="1"/>
  <c r="R544" i="1"/>
  <c r="Z544" i="1"/>
  <c r="R483" i="1"/>
  <c r="Z483" i="1"/>
  <c r="R429" i="1"/>
  <c r="S429" i="1"/>
  <c r="T429" i="1" s="1"/>
  <c r="R411" i="1"/>
  <c r="Z411" i="1"/>
  <c r="AI411" i="1" s="1"/>
  <c r="Z380" i="1"/>
  <c r="AI380" i="1" s="1"/>
  <c r="R380" i="1"/>
  <c r="Z344" i="1"/>
  <c r="AI344" i="1" s="1"/>
  <c r="S257" i="1"/>
  <c r="T257" i="1" s="1"/>
  <c r="R257" i="1"/>
  <c r="Z257" i="1"/>
  <c r="AI257" i="1" s="1"/>
  <c r="S251" i="1"/>
  <c r="T251" i="1" s="1"/>
  <c r="Z177" i="1"/>
  <c r="AI177" i="1" s="1"/>
  <c r="R177" i="1"/>
  <c r="S177" i="1"/>
  <c r="T177" i="1" s="1"/>
  <c r="Z600" i="1"/>
  <c r="S598" i="1"/>
  <c r="T598" i="1" s="1"/>
  <c r="S591" i="1"/>
  <c r="T591" i="1" s="1"/>
  <c r="Z589" i="1"/>
  <c r="S585" i="1"/>
  <c r="T585" i="1" s="1"/>
  <c r="Z583" i="1"/>
  <c r="S579" i="1"/>
  <c r="T579" i="1" s="1"/>
  <c r="Z577" i="1"/>
  <c r="S573" i="1"/>
  <c r="T573" i="1" s="1"/>
  <c r="Z571" i="1"/>
  <c r="S514" i="1"/>
  <c r="T514" i="1" s="1"/>
  <c r="Z432" i="1"/>
  <c r="AI432" i="1" s="1"/>
  <c r="Z426" i="1"/>
  <c r="AI426" i="1" s="1"/>
  <c r="R426" i="1"/>
  <c r="Z396" i="1"/>
  <c r="AI396" i="1" s="1"/>
  <c r="Z388" i="1"/>
  <c r="AI388" i="1" s="1"/>
  <c r="S383" i="1"/>
  <c r="T383" i="1" s="1"/>
  <c r="Z383" i="1"/>
  <c r="AI383" i="1" s="1"/>
  <c r="Z379" i="1"/>
  <c r="AI379" i="1" s="1"/>
  <c r="Z360" i="1"/>
  <c r="AI360" i="1" s="1"/>
  <c r="S351" i="1"/>
  <c r="T351" i="1" s="1"/>
  <c r="Z351" i="1"/>
  <c r="AI351" i="1" s="1"/>
  <c r="R351" i="1"/>
  <c r="Z342" i="1"/>
  <c r="AI342" i="1" s="1"/>
  <c r="Z280" i="1"/>
  <c r="AI280" i="1" s="1"/>
  <c r="R280" i="1"/>
  <c r="Z263" i="1"/>
  <c r="AI263" i="1" s="1"/>
  <c r="S263" i="1"/>
  <c r="T263" i="1" s="1"/>
  <c r="S254" i="1"/>
  <c r="T254" i="1" s="1"/>
  <c r="Z254" i="1"/>
  <c r="AI254" i="1" s="1"/>
  <c r="R231" i="1"/>
  <c r="Z231" i="1"/>
  <c r="AI231" i="1" s="1"/>
  <c r="S231" i="1"/>
  <c r="T231" i="1" s="1"/>
  <c r="S602" i="1"/>
  <c r="T602" i="1" s="1"/>
  <c r="R598" i="1"/>
  <c r="R595" i="1"/>
  <c r="Y589" i="1"/>
  <c r="S588" i="1"/>
  <c r="T588" i="1" s="1"/>
  <c r="Y583" i="1"/>
  <c r="S582" i="1"/>
  <c r="T582" i="1" s="1"/>
  <c r="Y577" i="1"/>
  <c r="S576" i="1"/>
  <c r="T576" i="1" s="1"/>
  <c r="Y571" i="1"/>
  <c r="S570" i="1"/>
  <c r="T570" i="1" s="1"/>
  <c r="Z542" i="1"/>
  <c r="R542" i="1"/>
  <c r="Z539" i="1"/>
  <c r="R526" i="1"/>
  <c r="Z526" i="1"/>
  <c r="R521" i="1"/>
  <c r="Z506" i="1"/>
  <c r="S506" i="1"/>
  <c r="T506" i="1" s="1"/>
  <c r="Z499" i="1"/>
  <c r="S497" i="1"/>
  <c r="T497" i="1" s="1"/>
  <c r="S490" i="1"/>
  <c r="T490" i="1" s="1"/>
  <c r="S464" i="1"/>
  <c r="T464" i="1" s="1"/>
  <c r="R436" i="1"/>
  <c r="S433" i="1"/>
  <c r="T433" i="1" s="1"/>
  <c r="Z390" i="1"/>
  <c r="AI390" i="1" s="1"/>
  <c r="R390" i="1"/>
  <c r="S381" i="1"/>
  <c r="T381" i="1" s="1"/>
  <c r="S378" i="1"/>
  <c r="T378" i="1" s="1"/>
  <c r="Z378" i="1"/>
  <c r="AI378" i="1" s="1"/>
  <c r="S332" i="1"/>
  <c r="T332" i="1" s="1"/>
  <c r="Z332" i="1"/>
  <c r="AI332" i="1" s="1"/>
  <c r="Z303" i="1"/>
  <c r="AI303" i="1" s="1"/>
  <c r="S302" i="1"/>
  <c r="T302" i="1" s="1"/>
  <c r="R302" i="1"/>
  <c r="S245" i="1"/>
  <c r="T245" i="1" s="1"/>
  <c r="Z242" i="1"/>
  <c r="AI242" i="1" s="1"/>
  <c r="R242" i="1"/>
  <c r="R235" i="1"/>
  <c r="S235" i="1"/>
  <c r="T235" i="1" s="1"/>
  <c r="S191" i="1"/>
  <c r="T191" i="1" s="1"/>
  <c r="Z299" i="1"/>
  <c r="AI299" i="1" s="1"/>
  <c r="S299" i="1"/>
  <c r="T299" i="1" s="1"/>
  <c r="Y591" i="1"/>
  <c r="Y585" i="1"/>
  <c r="Y579" i="1"/>
  <c r="Y573" i="1"/>
  <c r="Z358" i="1"/>
  <c r="AI358" i="1" s="1"/>
  <c r="R320" i="1"/>
  <c r="Z320" i="1"/>
  <c r="AI320" i="1" s="1"/>
  <c r="S307" i="1"/>
  <c r="T307" i="1" s="1"/>
  <c r="Z307" i="1"/>
  <c r="AI307" i="1" s="1"/>
  <c r="R238" i="1"/>
  <c r="Z238" i="1"/>
  <c r="AI238" i="1" s="1"/>
  <c r="Z215" i="1"/>
  <c r="AI215" i="1" s="1"/>
  <c r="R215" i="1"/>
  <c r="R190" i="1"/>
  <c r="S190" i="1"/>
  <c r="T190" i="1" s="1"/>
  <c r="Y136" i="1"/>
  <c r="X136" i="1"/>
  <c r="Z259" i="1"/>
  <c r="AI259" i="1" s="1"/>
  <c r="R259" i="1"/>
  <c r="Z207" i="1"/>
  <c r="AI207" i="1" s="1"/>
  <c r="X134" i="1"/>
  <c r="Z134" i="1" s="1"/>
  <c r="AI134" i="1" s="1"/>
  <c r="Y134" i="1"/>
  <c r="R130" i="1"/>
  <c r="S130" i="1"/>
  <c r="T130" i="1" s="1"/>
  <c r="Z130" i="1"/>
  <c r="AI130" i="1" s="1"/>
  <c r="S385" i="1"/>
  <c r="T385" i="1" s="1"/>
  <c r="Z385" i="1"/>
  <c r="AI385" i="1" s="1"/>
  <c r="Z323" i="1"/>
  <c r="AI323" i="1" s="1"/>
  <c r="Z297" i="1"/>
  <c r="AI297" i="1" s="1"/>
  <c r="Z248" i="1"/>
  <c r="AI248" i="1" s="1"/>
  <c r="Z211" i="1"/>
  <c r="AI211" i="1" s="1"/>
  <c r="R181" i="1"/>
  <c r="Z181" i="1"/>
  <c r="AI181" i="1" s="1"/>
  <c r="S181" i="1"/>
  <c r="T181" i="1" s="1"/>
  <c r="R147" i="1"/>
  <c r="R274" i="1"/>
  <c r="Z274" i="1"/>
  <c r="AI274" i="1" s="1"/>
  <c r="R240" i="1"/>
  <c r="S240" i="1"/>
  <c r="T240" i="1" s="1"/>
  <c r="R189" i="1"/>
  <c r="S189" i="1"/>
  <c r="T189" i="1" s="1"/>
  <c r="Z159" i="1"/>
  <c r="AI159" i="1" s="1"/>
  <c r="R151" i="1"/>
  <c r="S151" i="1"/>
  <c r="T151" i="1" s="1"/>
  <c r="Z226" i="1"/>
  <c r="AI226" i="1" s="1"/>
  <c r="R226" i="1"/>
  <c r="R197" i="1"/>
  <c r="S197" i="1"/>
  <c r="T197" i="1" s="1"/>
  <c r="Z158" i="1"/>
  <c r="AI158" i="1" s="1"/>
  <c r="R158" i="1"/>
  <c r="S246" i="1"/>
  <c r="T246" i="1" s="1"/>
  <c r="R246" i="1"/>
  <c r="S241" i="1"/>
  <c r="T241" i="1" s="1"/>
  <c r="R217" i="1"/>
  <c r="Z217" i="1"/>
  <c r="AI217" i="1" s="1"/>
  <c r="Z186" i="1"/>
  <c r="AI186" i="1" s="1"/>
  <c r="S186" i="1"/>
  <c r="T186" i="1" s="1"/>
  <c r="R186" i="1"/>
  <c r="Z346" i="1"/>
  <c r="AI346" i="1" s="1"/>
  <c r="R346" i="1"/>
  <c r="S343" i="1"/>
  <c r="T343" i="1" s="1"/>
  <c r="Z343" i="1"/>
  <c r="AI343" i="1" s="1"/>
  <c r="R168" i="1"/>
  <c r="S168" i="1"/>
  <c r="T168" i="1" s="1"/>
  <c r="S161" i="1"/>
  <c r="T161" i="1" s="1"/>
  <c r="Z161" i="1"/>
  <c r="X124" i="1"/>
  <c r="Z124" i="1" s="1"/>
  <c r="AI124" i="1" s="1"/>
  <c r="Y124" i="1"/>
  <c r="R111" i="1"/>
  <c r="S111" i="1"/>
  <c r="T111" i="1" s="1"/>
  <c r="R100" i="1"/>
  <c r="S100" i="1"/>
  <c r="T100" i="1" s="1"/>
  <c r="Z308" i="1"/>
  <c r="AI308" i="1" s="1"/>
  <c r="R249" i="1"/>
  <c r="Z249" i="1"/>
  <c r="AI249" i="1" s="1"/>
  <c r="Z171" i="1"/>
  <c r="AI171" i="1" s="1"/>
  <c r="X117" i="1"/>
  <c r="Z117" i="1" s="1"/>
  <c r="AI117" i="1" s="1"/>
  <c r="Y117" i="1"/>
  <c r="R142" i="1"/>
  <c r="S142" i="1"/>
  <c r="T142" i="1" s="1"/>
  <c r="R139" i="1"/>
  <c r="S134" i="1"/>
  <c r="T134" i="1" s="1"/>
  <c r="Y130" i="1"/>
  <c r="R124" i="1"/>
  <c r="S124" i="1"/>
  <c r="T124" i="1" s="1"/>
  <c r="R91" i="1"/>
  <c r="S155" i="1"/>
  <c r="T155" i="1" s="1"/>
  <c r="Z128" i="1"/>
  <c r="AI128" i="1" s="1"/>
  <c r="S99" i="1"/>
  <c r="T99" i="1" s="1"/>
  <c r="R99" i="1"/>
  <c r="Y128" i="1"/>
  <c r="Z119" i="1"/>
  <c r="AI119" i="1" s="1"/>
  <c r="R119" i="1"/>
  <c r="S119" i="1"/>
  <c r="T119" i="1" s="1"/>
  <c r="R137" i="1"/>
  <c r="S137" i="1"/>
  <c r="T137" i="1" s="1"/>
  <c r="X133" i="1"/>
  <c r="Z133" i="1" s="1"/>
  <c r="R96" i="1"/>
  <c r="S96" i="1"/>
  <c r="T96" i="1" s="1"/>
  <c r="Y118" i="1"/>
  <c r="X118" i="1"/>
  <c r="Z118" i="1" s="1"/>
  <c r="AI118" i="1" s="1"/>
  <c r="S128" i="1"/>
  <c r="T128" i="1" s="1"/>
  <c r="R101" i="1"/>
  <c r="S101" i="1"/>
  <c r="T101" i="1" s="1"/>
  <c r="Z334" i="1"/>
  <c r="AI334" i="1" s="1"/>
  <c r="Z271" i="1"/>
  <c r="AI271" i="1" s="1"/>
  <c r="Z123" i="1"/>
  <c r="AI123" i="1" s="1"/>
  <c r="R123" i="1"/>
  <c r="S123" i="1"/>
  <c r="T123" i="1" s="1"/>
  <c r="R120" i="1"/>
  <c r="S120" i="1"/>
  <c r="T120" i="1" s="1"/>
  <c r="R79" i="1"/>
  <c r="S79" i="1"/>
  <c r="T79" i="1" s="1"/>
  <c r="R58" i="1"/>
  <c r="S58" i="1"/>
  <c r="T58" i="1" s="1"/>
  <c r="R14" i="1"/>
  <c r="S14" i="1"/>
  <c r="T14" i="1" s="1"/>
  <c r="R65" i="1"/>
  <c r="S65" i="1"/>
  <c r="T65" i="1" s="1"/>
  <c r="R76" i="1"/>
  <c r="S76" i="1"/>
  <c r="T76" i="1" s="1"/>
  <c r="R67" i="1"/>
  <c r="S67" i="1"/>
  <c r="T67" i="1" s="1"/>
  <c r="Z165" i="1"/>
  <c r="AI165" i="1" s="1"/>
  <c r="S133" i="1"/>
  <c r="T133" i="1" s="1"/>
  <c r="Z127" i="1"/>
  <c r="AI127" i="1" s="1"/>
  <c r="X125" i="1"/>
  <c r="Z125" i="1" s="1"/>
  <c r="AI125" i="1" s="1"/>
  <c r="Y125" i="1"/>
  <c r="R85" i="1"/>
  <c r="R90" i="1"/>
  <c r="S90" i="1"/>
  <c r="T90" i="1" s="1"/>
  <c r="R73" i="1"/>
  <c r="S73" i="1"/>
  <c r="T73" i="1" s="1"/>
  <c r="R82" i="1"/>
  <c r="S82" i="1"/>
  <c r="T82" i="1" s="1"/>
  <c r="S68" i="1"/>
  <c r="T68" i="1" s="1"/>
  <c r="S61" i="1"/>
  <c r="T61" i="1" s="1"/>
  <c r="S54" i="1"/>
  <c r="T54" i="1" s="1"/>
  <c r="S47" i="1"/>
  <c r="T47" i="1" s="1"/>
  <c r="R113" i="1"/>
  <c r="S113" i="1"/>
  <c r="T113" i="1" s="1"/>
  <c r="R92" i="1"/>
  <c r="S92" i="1"/>
  <c r="T92" i="1" s="1"/>
  <c r="R20" i="1"/>
  <c r="S20" i="1"/>
  <c r="T20" i="1" s="1"/>
  <c r="X135" i="1"/>
  <c r="Z135" i="1" s="1"/>
  <c r="AI135" i="1" s="1"/>
  <c r="Y135" i="1"/>
  <c r="Z247" i="1"/>
  <c r="AI247" i="1" s="1"/>
  <c r="R84" i="1"/>
  <c r="S84" i="1"/>
  <c r="T84" i="1" s="1"/>
  <c r="R81" i="1"/>
  <c r="R42" i="1"/>
  <c r="S42" i="1"/>
  <c r="T42" i="1" s="1"/>
  <c r="S64" i="1"/>
  <c r="T64" i="1" s="1"/>
  <c r="S57" i="1"/>
  <c r="T57" i="1" s="1"/>
  <c r="S94" i="1"/>
  <c r="T94" i="1" s="1"/>
  <c r="S88" i="1"/>
  <c r="T88" i="1" s="1"/>
  <c r="S80" i="1"/>
  <c r="T80" i="1" s="1"/>
  <c r="S71" i="1"/>
  <c r="T71" i="1" s="1"/>
  <c r="S62" i="1"/>
  <c r="T62" i="1" s="1"/>
  <c r="S55" i="1"/>
  <c r="T55" i="1" s="1"/>
  <c r="S7" i="1"/>
  <c r="T7" i="1" s="1"/>
  <c r="Z29" i="1"/>
  <c r="S49" i="1"/>
  <c r="T49" i="1" s="1"/>
  <c r="S34" i="1"/>
  <c r="T34" i="1" s="1"/>
  <c r="S31" i="1"/>
  <c r="T31" i="1" s="1"/>
  <c r="S28" i="1"/>
  <c r="T28" i="1" s="1"/>
  <c r="S25" i="1"/>
  <c r="T25" i="1" s="1"/>
  <c r="S4" i="1"/>
  <c r="T4" i="1" s="1"/>
  <c r="S2" i="1"/>
  <c r="T2" i="1" s="1"/>
  <c r="S106" i="1"/>
  <c r="T106" i="1" s="1"/>
  <c r="S104" i="1"/>
  <c r="T104" i="1" s="1"/>
  <c r="Z205" i="1"/>
  <c r="AI205" i="1" s="1"/>
  <c r="Z288" i="1"/>
  <c r="AI288" i="1" s="1"/>
  <c r="Z370" i="1"/>
  <c r="AI370" i="1" s="1"/>
  <c r="S116" i="1"/>
  <c r="T116" i="1" s="1"/>
  <c r="R116" i="1"/>
  <c r="R206" i="1"/>
  <c r="S206" i="1"/>
  <c r="T206" i="1" s="1"/>
  <c r="Z206" i="1"/>
  <c r="AI206" i="1" s="1"/>
  <c r="S289" i="1"/>
  <c r="T289" i="1" s="1"/>
  <c r="Z289" i="1"/>
  <c r="AI289" i="1" s="1"/>
  <c r="R371" i="1"/>
  <c r="S371" i="1"/>
  <c r="T371" i="1" s="1"/>
  <c r="Z371" i="1"/>
  <c r="AI371" i="1" s="1"/>
  <c r="S562" i="1"/>
  <c r="T562" i="1" s="1"/>
  <c r="R562" i="1"/>
  <c r="Y856" i="1"/>
  <c r="X856" i="1"/>
  <c r="Z856" i="1" s="1"/>
  <c r="Y857" i="1"/>
  <c r="X857" i="1"/>
  <c r="Z857" i="1" s="1"/>
  <c r="X858" i="1"/>
  <c r="Z858" i="1" s="1"/>
  <c r="Y858" i="1"/>
  <c r="X859" i="1"/>
  <c r="Z859" i="1" s="1"/>
  <c r="Y859" i="1"/>
  <c r="Y860" i="1"/>
  <c r="X860" i="1"/>
  <c r="Z860" i="1" s="1"/>
  <c r="X861" i="1"/>
  <c r="Z861" i="1" s="1"/>
  <c r="Y861" i="1"/>
  <c r="X862" i="1"/>
  <c r="Z862" i="1" s="1"/>
  <c r="Y862" i="1"/>
  <c r="Y863" i="1"/>
  <c r="X863" i="1"/>
  <c r="Z863" i="1" s="1"/>
  <c r="X864" i="1"/>
  <c r="Z864" i="1" s="1"/>
  <c r="Y864" i="1"/>
  <c r="Y865" i="1"/>
  <c r="X865" i="1"/>
  <c r="Z865" i="1" s="1"/>
  <c r="Y866" i="1"/>
  <c r="X866" i="1"/>
  <c r="Z866" i="1" s="1"/>
  <c r="X867" i="1"/>
  <c r="Z867" i="1" s="1"/>
  <c r="Y867" i="1"/>
  <c r="X868" i="1"/>
  <c r="Z868" i="1" s="1"/>
  <c r="Y868" i="1"/>
  <c r="Y869" i="1"/>
  <c r="X869" i="1"/>
  <c r="Z869" i="1" s="1"/>
  <c r="X870" i="1"/>
  <c r="Z870" i="1" s="1"/>
  <c r="Y870" i="1"/>
  <c r="Y871" i="1"/>
  <c r="X871" i="1"/>
  <c r="Z871" i="1" s="1"/>
  <c r="X872" i="1"/>
  <c r="Z872" i="1" s="1"/>
  <c r="Y872" i="1"/>
  <c r="Y873" i="1"/>
  <c r="X873" i="1"/>
  <c r="Z873" i="1" s="1"/>
  <c r="Y874" i="1"/>
  <c r="X874" i="1"/>
  <c r="Z874" i="1" s="1"/>
  <c r="S886" i="1"/>
  <c r="T886" i="1" s="1"/>
  <c r="R886" i="1"/>
  <c r="X886" i="1"/>
  <c r="Z886" i="1" s="1"/>
  <c r="Y886" i="1"/>
  <c r="X887" i="1"/>
  <c r="Z887" i="1" s="1"/>
  <c r="Y887" i="1"/>
  <c r="X888" i="1"/>
  <c r="Z888" i="1" s="1"/>
  <c r="Y888" i="1"/>
  <c r="X889" i="1"/>
  <c r="Z889" i="1" s="1"/>
  <c r="Y889" i="1"/>
  <c r="S890" i="1"/>
  <c r="T890" i="1" s="1"/>
  <c r="R890" i="1"/>
  <c r="X890" i="1"/>
  <c r="Z890" i="1" s="1"/>
  <c r="Y890" i="1"/>
  <c r="X1061" i="1"/>
  <c r="Z1061" i="1" s="1"/>
  <c r="Y1061" i="1"/>
  <c r="X1062" i="1"/>
  <c r="Z1062" i="1" s="1"/>
  <c r="Y1062" i="1"/>
  <c r="X1063" i="1"/>
  <c r="Z1063" i="1" s="1"/>
  <c r="Y1063" i="1"/>
  <c r="X1064" i="1"/>
  <c r="Z1064" i="1" s="1"/>
  <c r="Y1064" i="1"/>
  <c r="X1065" i="1"/>
  <c r="Z1065" i="1" s="1"/>
  <c r="Y1065" i="1"/>
  <c r="X1066" i="1"/>
  <c r="Z1066" i="1" s="1"/>
  <c r="Y1066" i="1"/>
  <c r="X1067" i="1"/>
  <c r="Z1067" i="1" s="1"/>
  <c r="Y1067" i="1"/>
  <c r="X1068" i="1"/>
  <c r="Z1068" i="1" s="1"/>
  <c r="Y1068" i="1"/>
  <c r="Z203" i="1"/>
  <c r="AI203" i="1" s="1"/>
  <c r="Z287" i="1"/>
  <c r="AI287" i="1" s="1"/>
  <c r="Y114" i="1"/>
  <c r="X114" i="1"/>
  <c r="Z114" i="1" s="1"/>
  <c r="AI114" i="1" s="1"/>
  <c r="Y115" i="1"/>
  <c r="X115" i="1"/>
  <c r="Z115" i="1" s="1"/>
  <c r="AI115" i="1" s="1"/>
  <c r="R460" i="1"/>
  <c r="S460" i="1"/>
  <c r="T460" i="1" s="1"/>
  <c r="Z460" i="1"/>
  <c r="R561" i="1"/>
  <c r="S561" i="1"/>
  <c r="T561" i="1" s="1"/>
  <c r="X891" i="1"/>
  <c r="Z891" i="1" s="1"/>
  <c r="Y891" i="1"/>
  <c r="X892" i="1"/>
  <c r="Z892" i="1" s="1"/>
  <c r="Y892" i="1"/>
  <c r="Z368" i="1"/>
  <c r="AI368" i="1" s="1"/>
  <c r="Z835" i="1"/>
  <c r="Y108" i="1"/>
  <c r="X108" i="1"/>
  <c r="Z108" i="1" s="1"/>
  <c r="AI108" i="1" s="1"/>
  <c r="Y109" i="1"/>
  <c r="X109" i="1"/>
  <c r="Z109" i="1" s="1"/>
  <c r="AI109" i="1" s="1"/>
  <c r="Y110" i="1"/>
  <c r="X110" i="1"/>
  <c r="Z110" i="1" s="1"/>
  <c r="AI110" i="1" s="1"/>
  <c r="X111" i="1"/>
  <c r="Z111" i="1" s="1"/>
  <c r="AI111" i="1" s="1"/>
  <c r="Y111" i="1"/>
  <c r="Y112" i="1"/>
  <c r="X112" i="1"/>
  <c r="Z112" i="1" s="1"/>
  <c r="AI112" i="1" s="1"/>
  <c r="Y113" i="1"/>
  <c r="X113" i="1"/>
  <c r="Z113" i="1" s="1"/>
  <c r="AI113" i="1" s="1"/>
  <c r="R369" i="1"/>
  <c r="S369" i="1"/>
  <c r="T369" i="1" s="1"/>
  <c r="Z369" i="1"/>
  <c r="AI369" i="1" s="1"/>
  <c r="X440" i="1"/>
  <c r="Z440" i="1" s="1"/>
  <c r="AI440" i="1" s="1"/>
  <c r="Y440" i="1"/>
  <c r="R457" i="1"/>
  <c r="S457" i="1"/>
  <c r="T457" i="1" s="1"/>
  <c r="Y1270" i="1"/>
  <c r="X1270" i="1"/>
  <c r="Z1270" i="1" s="1"/>
  <c r="Z375" i="1"/>
  <c r="AI375" i="1" s="1"/>
  <c r="Y87" i="1"/>
  <c r="X87" i="1"/>
  <c r="Z87" i="1" s="1"/>
  <c r="AI87" i="1" s="1"/>
  <c r="Y88" i="1"/>
  <c r="X88" i="1"/>
  <c r="Z88" i="1" s="1"/>
  <c r="AI88" i="1" s="1"/>
  <c r="Y89" i="1"/>
  <c r="X89" i="1"/>
  <c r="Z89" i="1" s="1"/>
  <c r="AI89" i="1" s="1"/>
  <c r="Y90" i="1"/>
  <c r="X90" i="1"/>
  <c r="Z90" i="1" s="1"/>
  <c r="AI90" i="1" s="1"/>
  <c r="Y91" i="1"/>
  <c r="X91" i="1"/>
  <c r="Z91" i="1" s="1"/>
  <c r="AI91" i="1" s="1"/>
  <c r="X92" i="1"/>
  <c r="Z92" i="1" s="1"/>
  <c r="AI92" i="1" s="1"/>
  <c r="Y92" i="1"/>
  <c r="S93" i="1"/>
  <c r="T93" i="1" s="1"/>
  <c r="R93" i="1"/>
  <c r="Y93" i="1"/>
  <c r="X93" i="1"/>
  <c r="Z93" i="1" s="1"/>
  <c r="AI93" i="1" s="1"/>
  <c r="Y94" i="1"/>
  <c r="X94" i="1"/>
  <c r="Z94" i="1" s="1"/>
  <c r="AI94" i="1" s="1"/>
  <c r="Y95" i="1"/>
  <c r="X95" i="1"/>
  <c r="Z95" i="1" s="1"/>
  <c r="AI95" i="1" s="1"/>
  <c r="X96" i="1"/>
  <c r="Z96" i="1" s="1"/>
  <c r="AI96" i="1" s="1"/>
  <c r="Y96" i="1"/>
  <c r="Y97" i="1"/>
  <c r="X97" i="1"/>
  <c r="Z97" i="1" s="1"/>
  <c r="AI97" i="1" s="1"/>
  <c r="X98" i="1"/>
  <c r="Z98" i="1" s="1"/>
  <c r="AI98" i="1" s="1"/>
  <c r="Y98" i="1"/>
  <c r="Y99" i="1"/>
  <c r="X99" i="1"/>
  <c r="Z99" i="1" s="1"/>
  <c r="AI99" i="1" s="1"/>
  <c r="Y100" i="1"/>
  <c r="X100" i="1"/>
  <c r="Z100" i="1" s="1"/>
  <c r="AI100" i="1" s="1"/>
  <c r="Y101" i="1"/>
  <c r="X101" i="1"/>
  <c r="Z101" i="1" s="1"/>
  <c r="AI101" i="1" s="1"/>
  <c r="X102" i="1"/>
  <c r="Z102" i="1" s="1"/>
  <c r="AI102" i="1" s="1"/>
  <c r="Y102" i="1"/>
  <c r="Y103" i="1"/>
  <c r="X103" i="1"/>
  <c r="Z103" i="1" s="1"/>
  <c r="AI103" i="1" s="1"/>
  <c r="Y104" i="1"/>
  <c r="X104" i="1"/>
  <c r="Z104" i="1" s="1"/>
  <c r="AI104" i="1" s="1"/>
  <c r="Y105" i="1"/>
  <c r="X105" i="1"/>
  <c r="Z105" i="1" s="1"/>
  <c r="AI105" i="1" s="1"/>
  <c r="Y106" i="1"/>
  <c r="X106" i="1"/>
  <c r="Z106" i="1" s="1"/>
  <c r="AI106" i="1" s="1"/>
  <c r="Y107" i="1"/>
  <c r="X107" i="1"/>
  <c r="Z107" i="1" s="1"/>
  <c r="AI107" i="1" s="1"/>
  <c r="Z199" i="1"/>
  <c r="AI199" i="1" s="1"/>
  <c r="S199" i="1"/>
  <c r="T199" i="1" s="1"/>
  <c r="R199" i="1"/>
  <c r="Y475" i="1"/>
  <c r="X475" i="1"/>
  <c r="Z475" i="1" s="1"/>
  <c r="Y477" i="1"/>
  <c r="X477" i="1"/>
  <c r="Z477" i="1" s="1"/>
  <c r="X478" i="1"/>
  <c r="Z478" i="1" s="1"/>
  <c r="Y478" i="1"/>
  <c r="X479" i="1"/>
  <c r="Z479" i="1" s="1"/>
  <c r="Y479" i="1"/>
  <c r="Y480" i="1"/>
  <c r="X480" i="1"/>
  <c r="Z480" i="1" s="1"/>
  <c r="Y481" i="1"/>
  <c r="X481" i="1"/>
  <c r="Z481" i="1" s="1"/>
  <c r="X482" i="1"/>
  <c r="Z482" i="1" s="1"/>
  <c r="Y482" i="1"/>
  <c r="R530" i="1"/>
  <c r="Z530" i="1"/>
  <c r="S530" i="1"/>
  <c r="T530" i="1" s="1"/>
  <c r="Y748" i="1"/>
  <c r="X748" i="1"/>
  <c r="Z748" i="1" s="1"/>
  <c r="X765" i="1"/>
  <c r="Z765" i="1" s="1"/>
  <c r="Y765" i="1"/>
  <c r="X766" i="1"/>
  <c r="Z766" i="1" s="1"/>
  <c r="Y766" i="1"/>
  <c r="X767" i="1"/>
  <c r="Z767" i="1" s="1"/>
  <c r="Y767" i="1"/>
  <c r="Y768" i="1"/>
  <c r="X768" i="1"/>
  <c r="Z768" i="1" s="1"/>
  <c r="Y769" i="1"/>
  <c r="X769" i="1"/>
  <c r="Z769" i="1" s="1"/>
  <c r="X770" i="1"/>
  <c r="Z770" i="1" s="1"/>
  <c r="Y770" i="1"/>
  <c r="Y771" i="1"/>
  <c r="X771" i="1"/>
  <c r="Z771" i="1" s="1"/>
  <c r="Y772" i="1"/>
  <c r="X772" i="1"/>
  <c r="Z772" i="1" s="1"/>
  <c r="Y773" i="1"/>
  <c r="X773" i="1"/>
  <c r="Z773" i="1" s="1"/>
  <c r="X774" i="1"/>
  <c r="Z774" i="1" s="1"/>
  <c r="Y774" i="1"/>
  <c r="X775" i="1"/>
  <c r="Y775" i="1"/>
  <c r="Y776" i="1"/>
  <c r="X776" i="1"/>
  <c r="Z776" i="1" s="1"/>
  <c r="X777" i="1"/>
  <c r="Z777" i="1" s="1"/>
  <c r="Y777" i="1"/>
  <c r="Y778" i="1"/>
  <c r="X778" i="1"/>
  <c r="Z778" i="1" s="1"/>
  <c r="Y779" i="1"/>
  <c r="X779" i="1"/>
  <c r="Z779" i="1" s="1"/>
  <c r="X780" i="1"/>
  <c r="Z780" i="1" s="1"/>
  <c r="Y780" i="1"/>
  <c r="Y781" i="1"/>
  <c r="X781" i="1"/>
  <c r="Z781" i="1" s="1"/>
  <c r="Y782" i="1"/>
  <c r="X782" i="1"/>
  <c r="Z782" i="1" s="1"/>
  <c r="X783" i="1"/>
  <c r="Z783" i="1" s="1"/>
  <c r="Y783" i="1"/>
  <c r="X784" i="1"/>
  <c r="Z784" i="1" s="1"/>
  <c r="Y784" i="1"/>
  <c r="Y785" i="1"/>
  <c r="X785" i="1"/>
  <c r="Z785" i="1" s="1"/>
  <c r="Y786" i="1"/>
  <c r="X786" i="1"/>
  <c r="Z786" i="1" s="1"/>
  <c r="Y787" i="1"/>
  <c r="X787" i="1"/>
  <c r="Z787" i="1" s="1"/>
  <c r="X788" i="1"/>
  <c r="Z788" i="1" s="1"/>
  <c r="Y788" i="1"/>
  <c r="X789" i="1"/>
  <c r="Z789" i="1" s="1"/>
  <c r="Y789" i="1"/>
  <c r="Y790" i="1"/>
  <c r="X790" i="1"/>
  <c r="Z790" i="1" s="1"/>
  <c r="X791" i="1"/>
  <c r="Z791" i="1" s="1"/>
  <c r="Y791" i="1"/>
  <c r="X792" i="1"/>
  <c r="Z792" i="1" s="1"/>
  <c r="Y792" i="1"/>
  <c r="X793" i="1"/>
  <c r="Z793" i="1" s="1"/>
  <c r="Y793" i="1"/>
  <c r="Y794" i="1"/>
  <c r="X794" i="1"/>
  <c r="Z794" i="1" s="1"/>
  <c r="X795" i="1"/>
  <c r="Z795" i="1" s="1"/>
  <c r="Y795" i="1"/>
  <c r="X796" i="1"/>
  <c r="Z796" i="1" s="1"/>
  <c r="Y796" i="1"/>
  <c r="X797" i="1"/>
  <c r="Z797" i="1" s="1"/>
  <c r="Y797" i="1"/>
  <c r="Y798" i="1"/>
  <c r="X798" i="1"/>
  <c r="Z798" i="1" s="1"/>
  <c r="Y799" i="1"/>
  <c r="X799" i="1"/>
  <c r="Z799" i="1" s="1"/>
  <c r="AI799" i="1" s="1"/>
  <c r="Y800" i="1"/>
  <c r="X800" i="1"/>
  <c r="Z800" i="1" s="1"/>
  <c r="AI800" i="1" s="1"/>
  <c r="Y801" i="1"/>
  <c r="X801" i="1"/>
  <c r="Z801" i="1" s="1"/>
  <c r="AI801" i="1" s="1"/>
  <c r="X802" i="1"/>
  <c r="Z802" i="1" s="1"/>
  <c r="AI802" i="1" s="1"/>
  <c r="Y802" i="1"/>
  <c r="Y803" i="1"/>
  <c r="X803" i="1"/>
  <c r="Z803" i="1" s="1"/>
  <c r="AI803" i="1" s="1"/>
  <c r="X804" i="1"/>
  <c r="Z804" i="1" s="1"/>
  <c r="AI804" i="1" s="1"/>
  <c r="Y804" i="1"/>
  <c r="X900" i="1"/>
  <c r="Z900" i="1" s="1"/>
  <c r="Y900" i="1"/>
  <c r="X901" i="1"/>
  <c r="Z901" i="1" s="1"/>
  <c r="Y901" i="1"/>
  <c r="R1201" i="1"/>
  <c r="S1201" i="1"/>
  <c r="T1201" i="1" s="1"/>
  <c r="Y1271" i="1"/>
  <c r="X1271" i="1"/>
  <c r="Z1271" i="1" s="1"/>
  <c r="S1381" i="1"/>
  <c r="T1381" i="1" s="1"/>
  <c r="R1381" i="1"/>
  <c r="X2" i="1"/>
  <c r="Z2" i="1" s="1"/>
  <c r="Y2" i="1"/>
  <c r="R3" i="1"/>
  <c r="S3" i="1"/>
  <c r="T3" i="1" s="1"/>
  <c r="X3" i="1"/>
  <c r="Z3" i="1" s="1"/>
  <c r="Y3" i="1"/>
  <c r="Y4" i="1"/>
  <c r="X4" i="1"/>
  <c r="Z4" i="1" s="1"/>
  <c r="AI4" i="1" s="1"/>
  <c r="S5" i="1"/>
  <c r="T5" i="1" s="1"/>
  <c r="R5" i="1"/>
  <c r="Y5" i="1"/>
  <c r="X5" i="1"/>
  <c r="Z5" i="1" s="1"/>
  <c r="AI5" i="1" s="1"/>
  <c r="S6" i="1"/>
  <c r="T6" i="1" s="1"/>
  <c r="R6" i="1"/>
  <c r="X6" i="1"/>
  <c r="Z6" i="1" s="1"/>
  <c r="AI6" i="1" s="1"/>
  <c r="Y6" i="1"/>
  <c r="Y7" i="1"/>
  <c r="X7" i="1"/>
  <c r="Z7" i="1" s="1"/>
  <c r="AI7" i="1" s="1"/>
  <c r="Y8" i="1"/>
  <c r="X8" i="1"/>
  <c r="Z8" i="1" s="1"/>
  <c r="X9" i="1"/>
  <c r="Z9" i="1" s="1"/>
  <c r="Y9" i="1"/>
  <c r="X10" i="1"/>
  <c r="Z10" i="1" s="1"/>
  <c r="AI10" i="1" s="1"/>
  <c r="Y10" i="1"/>
  <c r="X11" i="1"/>
  <c r="Z11" i="1" s="1"/>
  <c r="AI11" i="1" s="1"/>
  <c r="Y11" i="1"/>
  <c r="X12" i="1"/>
  <c r="Z12" i="1" s="1"/>
  <c r="AI12" i="1" s="1"/>
  <c r="Y12" i="1"/>
  <c r="X13" i="1"/>
  <c r="Z13" i="1" s="1"/>
  <c r="AI13" i="1" s="1"/>
  <c r="Y13" i="1"/>
  <c r="X14" i="1"/>
  <c r="Z14" i="1" s="1"/>
  <c r="AI14" i="1" s="1"/>
  <c r="Y14" i="1"/>
  <c r="X15" i="1"/>
  <c r="Z15" i="1" s="1"/>
  <c r="AI15" i="1" s="1"/>
  <c r="Y15" i="1"/>
  <c r="X16" i="1"/>
  <c r="Y16" i="1"/>
  <c r="X17" i="1"/>
  <c r="Y17" i="1"/>
  <c r="X18" i="1"/>
  <c r="Z18" i="1" s="1"/>
  <c r="AI18" i="1" s="1"/>
  <c r="Y18" i="1"/>
  <c r="Y19" i="1"/>
  <c r="X19" i="1"/>
  <c r="Z19" i="1" s="1"/>
  <c r="AI19" i="1" s="1"/>
  <c r="Y20" i="1"/>
  <c r="X20" i="1"/>
  <c r="Z20" i="1" s="1"/>
  <c r="AI20" i="1" s="1"/>
  <c r="Y21" i="1"/>
  <c r="X21" i="1"/>
  <c r="Z21" i="1" s="1"/>
  <c r="AI21" i="1" s="1"/>
  <c r="X22" i="1"/>
  <c r="Z22" i="1" s="1"/>
  <c r="AI22" i="1" s="1"/>
  <c r="Y22" i="1"/>
  <c r="S23" i="1"/>
  <c r="T23" i="1" s="1"/>
  <c r="R23" i="1"/>
  <c r="Y23" i="1"/>
  <c r="X23" i="1"/>
  <c r="Z23" i="1" s="1"/>
  <c r="AI23" i="1" s="1"/>
  <c r="X24" i="1"/>
  <c r="Z24" i="1" s="1"/>
  <c r="Y24" i="1"/>
  <c r="Y25" i="1"/>
  <c r="X25" i="1"/>
  <c r="X26" i="1"/>
  <c r="Z26" i="1" s="1"/>
  <c r="AI26" i="1" s="1"/>
  <c r="Y26" i="1"/>
  <c r="X27" i="1"/>
  <c r="Y27" i="1"/>
  <c r="Y28" i="1"/>
  <c r="X28" i="1"/>
  <c r="Z28" i="1" s="1"/>
  <c r="AI28" i="1" s="1"/>
  <c r="Y30" i="1"/>
  <c r="X30" i="1"/>
  <c r="Z30" i="1" s="1"/>
  <c r="AI30" i="1" s="1"/>
  <c r="X31" i="1"/>
  <c r="Z31" i="1" s="1"/>
  <c r="AI31" i="1" s="1"/>
  <c r="Y31" i="1"/>
  <c r="X32" i="1"/>
  <c r="Z32" i="1" s="1"/>
  <c r="AI32" i="1" s="1"/>
  <c r="Y32" i="1"/>
  <c r="X33" i="1"/>
  <c r="Z33" i="1" s="1"/>
  <c r="AI33" i="1" s="1"/>
  <c r="Y33" i="1"/>
  <c r="X34" i="1"/>
  <c r="Z34" i="1" s="1"/>
  <c r="AI34" i="1" s="1"/>
  <c r="Y34" i="1"/>
  <c r="Y35" i="1"/>
  <c r="X35" i="1"/>
  <c r="Z35" i="1" s="1"/>
  <c r="X37" i="1"/>
  <c r="Z37" i="1" s="1"/>
  <c r="AI37" i="1" s="1"/>
  <c r="Y37" i="1"/>
  <c r="Y38" i="1"/>
  <c r="X38" i="1"/>
  <c r="Z38" i="1" s="1"/>
  <c r="AI38" i="1" s="1"/>
  <c r="Y39" i="1"/>
  <c r="X39" i="1"/>
  <c r="Z39" i="1" s="1"/>
  <c r="AI39" i="1" s="1"/>
  <c r="Y40" i="1"/>
  <c r="X40" i="1"/>
  <c r="Z40" i="1" s="1"/>
  <c r="AI40" i="1" s="1"/>
  <c r="X41" i="1"/>
  <c r="Z41" i="1" s="1"/>
  <c r="AI41" i="1" s="1"/>
  <c r="Y41" i="1"/>
  <c r="Y42" i="1"/>
  <c r="X42" i="1"/>
  <c r="Z42" i="1" s="1"/>
  <c r="AI42" i="1" s="1"/>
  <c r="Y43" i="1"/>
  <c r="X43" i="1"/>
  <c r="Z43" i="1" s="1"/>
  <c r="AI43" i="1" s="1"/>
  <c r="Y44" i="1"/>
  <c r="X44" i="1"/>
  <c r="Z44" i="1" s="1"/>
  <c r="AI44" i="1" s="1"/>
  <c r="X45" i="1"/>
  <c r="Z45" i="1" s="1"/>
  <c r="AI45" i="1" s="1"/>
  <c r="Y45" i="1"/>
  <c r="Y46" i="1"/>
  <c r="X46" i="1"/>
  <c r="Z46" i="1" s="1"/>
  <c r="AI46" i="1" s="1"/>
  <c r="X47" i="1"/>
  <c r="Z47" i="1" s="1"/>
  <c r="AI47" i="1" s="1"/>
  <c r="Y47" i="1"/>
  <c r="X48" i="1"/>
  <c r="Z48" i="1" s="1"/>
  <c r="AI48" i="1" s="1"/>
  <c r="Y48" i="1"/>
  <c r="Y49" i="1"/>
  <c r="X49" i="1"/>
  <c r="Z49" i="1" s="1"/>
  <c r="AI49" i="1" s="1"/>
  <c r="Y50" i="1"/>
  <c r="X50" i="1"/>
  <c r="Z50" i="1" s="1"/>
  <c r="AI50" i="1" s="1"/>
  <c r="Y51" i="1"/>
  <c r="X51" i="1"/>
  <c r="Z51" i="1" s="1"/>
  <c r="AI51" i="1" s="1"/>
  <c r="X52" i="1"/>
  <c r="Z52" i="1" s="1"/>
  <c r="AI52" i="1" s="1"/>
  <c r="Y52" i="1"/>
  <c r="Y53" i="1"/>
  <c r="X53" i="1"/>
  <c r="Z53" i="1" s="1"/>
  <c r="AI53" i="1" s="1"/>
  <c r="X54" i="1"/>
  <c r="Z54" i="1" s="1"/>
  <c r="AI54" i="1" s="1"/>
  <c r="Y54" i="1"/>
  <c r="X55" i="1"/>
  <c r="Z55" i="1" s="1"/>
  <c r="AI55" i="1" s="1"/>
  <c r="Y55" i="1"/>
  <c r="X56" i="1"/>
  <c r="Z56" i="1" s="1"/>
  <c r="AI56" i="1" s="1"/>
  <c r="Y56" i="1"/>
  <c r="X57" i="1"/>
  <c r="Z57" i="1" s="1"/>
  <c r="AI57" i="1" s="1"/>
  <c r="Y57" i="1"/>
  <c r="X58" i="1"/>
  <c r="Z58" i="1" s="1"/>
  <c r="AI58" i="1" s="1"/>
  <c r="Y58" i="1"/>
  <c r="X59" i="1"/>
  <c r="Z59" i="1" s="1"/>
  <c r="AI59" i="1" s="1"/>
  <c r="Y59" i="1"/>
  <c r="Y60" i="1"/>
  <c r="X60" i="1"/>
  <c r="Z60" i="1" s="1"/>
  <c r="AI60" i="1" s="1"/>
  <c r="X61" i="1"/>
  <c r="Z61" i="1" s="1"/>
  <c r="AI61" i="1" s="1"/>
  <c r="Y61" i="1"/>
  <c r="X62" i="1"/>
  <c r="Z62" i="1" s="1"/>
  <c r="AI62" i="1" s="1"/>
  <c r="Y62" i="1"/>
  <c r="X63" i="1"/>
  <c r="Z63" i="1" s="1"/>
  <c r="AI63" i="1" s="1"/>
  <c r="Y63" i="1"/>
  <c r="Y64" i="1"/>
  <c r="X64" i="1"/>
  <c r="Z64" i="1" s="1"/>
  <c r="AI64" i="1" s="1"/>
  <c r="Y65" i="1"/>
  <c r="X65" i="1"/>
  <c r="Z65" i="1" s="1"/>
  <c r="AI65" i="1" s="1"/>
  <c r="X66" i="1"/>
  <c r="Z66" i="1" s="1"/>
  <c r="AI66" i="1" s="1"/>
  <c r="Y66" i="1"/>
  <c r="X67" i="1"/>
  <c r="Y67" i="1"/>
  <c r="Y68" i="1"/>
  <c r="X68" i="1"/>
  <c r="Z68" i="1" s="1"/>
  <c r="AI68" i="1" s="1"/>
  <c r="Y69" i="1"/>
  <c r="X69" i="1"/>
  <c r="Z69" i="1" s="1"/>
  <c r="AI69" i="1" s="1"/>
  <c r="X70" i="1"/>
  <c r="Z70" i="1" s="1"/>
  <c r="AI70" i="1" s="1"/>
  <c r="Y70" i="1"/>
  <c r="Y71" i="1"/>
  <c r="X71" i="1"/>
  <c r="Z71" i="1" s="1"/>
  <c r="AI71" i="1" s="1"/>
  <c r="X72" i="1"/>
  <c r="Z72" i="1" s="1"/>
  <c r="AI72" i="1" s="1"/>
  <c r="Y72" i="1"/>
  <c r="X73" i="1"/>
  <c r="Z73" i="1" s="1"/>
  <c r="AI73" i="1" s="1"/>
  <c r="Y73" i="1"/>
  <c r="X74" i="1"/>
  <c r="Z74" i="1" s="1"/>
  <c r="AI74" i="1" s="1"/>
  <c r="Y74" i="1"/>
  <c r="X75" i="1"/>
  <c r="Z75" i="1" s="1"/>
  <c r="AI75" i="1" s="1"/>
  <c r="Y75" i="1"/>
  <c r="X76" i="1"/>
  <c r="Z76" i="1" s="1"/>
  <c r="AI76" i="1" s="1"/>
  <c r="Y76" i="1"/>
  <c r="X77" i="1"/>
  <c r="Z77" i="1" s="1"/>
  <c r="AI77" i="1" s="1"/>
  <c r="Y77" i="1"/>
  <c r="X78" i="1"/>
  <c r="Z78" i="1" s="1"/>
  <c r="AI78" i="1" s="1"/>
  <c r="Y78" i="1"/>
  <c r="Y79" i="1"/>
  <c r="X79" i="1"/>
  <c r="Z79" i="1" s="1"/>
  <c r="AI79" i="1" s="1"/>
  <c r="X80" i="1"/>
  <c r="Z80" i="1" s="1"/>
  <c r="AI80" i="1" s="1"/>
  <c r="Y80" i="1"/>
  <c r="Y81" i="1"/>
  <c r="X81" i="1"/>
  <c r="Z81" i="1" s="1"/>
  <c r="AI81" i="1" s="1"/>
  <c r="X82" i="1"/>
  <c r="Z82" i="1" s="1"/>
  <c r="AI82" i="1" s="1"/>
  <c r="Y82" i="1"/>
  <c r="Y83" i="1"/>
  <c r="X83" i="1"/>
  <c r="Z83" i="1" s="1"/>
  <c r="AI83" i="1" s="1"/>
  <c r="X84" i="1"/>
  <c r="Z84" i="1" s="1"/>
  <c r="AI84" i="1" s="1"/>
  <c r="Y84" i="1"/>
  <c r="X85" i="1"/>
  <c r="Z85" i="1" s="1"/>
  <c r="AI85" i="1" s="1"/>
  <c r="Y85" i="1"/>
  <c r="Y86" i="1"/>
  <c r="X86" i="1"/>
  <c r="Z86" i="1" s="1"/>
  <c r="AI86" i="1" s="1"/>
  <c r="S87" i="1"/>
  <c r="T87" i="1" s="1"/>
  <c r="R87" i="1"/>
  <c r="X138" i="1"/>
  <c r="Z138" i="1" s="1"/>
  <c r="AI138" i="1" s="1"/>
  <c r="Y138" i="1"/>
  <c r="Y139" i="1"/>
  <c r="X139" i="1"/>
  <c r="Z139" i="1" s="1"/>
  <c r="AI139" i="1" s="1"/>
  <c r="X140" i="1"/>
  <c r="Z140" i="1" s="1"/>
  <c r="AI140" i="1" s="1"/>
  <c r="Y140" i="1"/>
  <c r="S141" i="1"/>
  <c r="T141" i="1" s="1"/>
  <c r="R141" i="1"/>
  <c r="X141" i="1"/>
  <c r="Z141" i="1" s="1"/>
  <c r="AI141" i="1" s="1"/>
  <c r="Y141" i="1"/>
  <c r="X142" i="1"/>
  <c r="Z142" i="1" s="1"/>
  <c r="AI142" i="1" s="1"/>
  <c r="Y142" i="1"/>
  <c r="X143" i="1"/>
  <c r="Z143" i="1" s="1"/>
  <c r="AI143" i="1" s="1"/>
  <c r="Y143" i="1"/>
  <c r="Y144" i="1"/>
  <c r="X144" i="1"/>
  <c r="Z144" i="1" s="1"/>
  <c r="AI144" i="1" s="1"/>
  <c r="Y145" i="1"/>
  <c r="X145" i="1"/>
  <c r="Z145" i="1" s="1"/>
  <c r="AI145" i="1" s="1"/>
  <c r="X146" i="1"/>
  <c r="Z146" i="1" s="1"/>
  <c r="AI146" i="1" s="1"/>
  <c r="Y146" i="1"/>
  <c r="X147" i="1"/>
  <c r="Z147" i="1" s="1"/>
  <c r="AI147" i="1" s="1"/>
  <c r="Y147" i="1"/>
  <c r="Y148" i="1"/>
  <c r="X148" i="1"/>
  <c r="Z148" i="1" s="1"/>
  <c r="AI148" i="1" s="1"/>
  <c r="Y149" i="1"/>
  <c r="X149" i="1"/>
  <c r="Z149" i="1" s="1"/>
  <c r="AI149" i="1" s="1"/>
  <c r="X150" i="1"/>
  <c r="Z150" i="1" s="1"/>
  <c r="AI150" i="1" s="1"/>
  <c r="Y150" i="1"/>
  <c r="X151" i="1"/>
  <c r="Z151" i="1" s="1"/>
  <c r="AI151" i="1" s="1"/>
  <c r="Y151" i="1"/>
  <c r="Y152" i="1"/>
  <c r="X152" i="1"/>
  <c r="Z152" i="1" s="1"/>
  <c r="AI152" i="1" s="1"/>
  <c r="X153" i="1"/>
  <c r="Z153" i="1" s="1"/>
  <c r="AI153" i="1" s="1"/>
  <c r="Y153" i="1"/>
  <c r="R166" i="1"/>
  <c r="S166" i="1"/>
  <c r="T166" i="1" s="1"/>
  <c r="R167" i="1"/>
  <c r="S167" i="1"/>
  <c r="T167" i="1" s="1"/>
  <c r="S169" i="1"/>
  <c r="T169" i="1" s="1"/>
  <c r="R169" i="1"/>
  <c r="R170" i="1"/>
  <c r="S170" i="1"/>
  <c r="T170" i="1" s="1"/>
  <c r="S171" i="1"/>
  <c r="T171" i="1" s="1"/>
  <c r="R171" i="1"/>
  <c r="S172" i="1"/>
  <c r="T172" i="1" s="1"/>
  <c r="R172" i="1"/>
  <c r="X172" i="1"/>
  <c r="Z172" i="1" s="1"/>
  <c r="AI172" i="1" s="1"/>
  <c r="Y172" i="1"/>
  <c r="R173" i="1"/>
  <c r="S173" i="1"/>
  <c r="T173" i="1" s="1"/>
  <c r="Y173" i="1"/>
  <c r="X173" i="1"/>
  <c r="Z173" i="1" s="1"/>
  <c r="AI173" i="1" s="1"/>
  <c r="R174" i="1"/>
  <c r="S174" i="1"/>
  <c r="T174" i="1" s="1"/>
  <c r="R175" i="1"/>
  <c r="S175" i="1"/>
  <c r="T175" i="1" s="1"/>
  <c r="Z175" i="1"/>
  <c r="AI175" i="1" s="1"/>
  <c r="Y441" i="1"/>
  <c r="X441" i="1"/>
  <c r="Z441" i="1" s="1"/>
  <c r="AI441" i="1" s="1"/>
  <c r="X442" i="1"/>
  <c r="Z442" i="1" s="1"/>
  <c r="AI442" i="1" s="1"/>
  <c r="Y442" i="1"/>
  <c r="Y443" i="1"/>
  <c r="X443" i="1"/>
  <c r="Z443" i="1" s="1"/>
  <c r="AI443" i="1" s="1"/>
  <c r="Y444" i="1"/>
  <c r="X444" i="1"/>
  <c r="Z444" i="1" s="1"/>
  <c r="AI444" i="1" s="1"/>
  <c r="X445" i="1"/>
  <c r="Z445" i="1" s="1"/>
  <c r="AI445" i="1" s="1"/>
  <c r="Y445" i="1"/>
  <c r="Y446" i="1"/>
  <c r="X446" i="1"/>
  <c r="Z446" i="1" s="1"/>
  <c r="AI446" i="1" s="1"/>
  <c r="Y447" i="1"/>
  <c r="X447" i="1"/>
  <c r="Z447" i="1" s="1"/>
  <c r="AI447" i="1" s="1"/>
  <c r="X448" i="1"/>
  <c r="Z448" i="1" s="1"/>
  <c r="AI448" i="1" s="1"/>
  <c r="Y448" i="1"/>
  <c r="X449" i="1"/>
  <c r="Z449" i="1" s="1"/>
  <c r="AI449" i="1" s="1"/>
  <c r="Y449" i="1"/>
  <c r="X450" i="1"/>
  <c r="Z450" i="1" s="1"/>
  <c r="AI450" i="1" s="1"/>
  <c r="Y450" i="1"/>
  <c r="X451" i="1"/>
  <c r="Z451" i="1" s="1"/>
  <c r="AI451" i="1" s="1"/>
  <c r="Y451" i="1"/>
  <c r="X452" i="1"/>
  <c r="Z452" i="1" s="1"/>
  <c r="AI452" i="1" s="1"/>
  <c r="Y452" i="1"/>
  <c r="Y453" i="1"/>
  <c r="X453" i="1"/>
  <c r="Z453" i="1" s="1"/>
  <c r="AI453" i="1" s="1"/>
  <c r="X454" i="1"/>
  <c r="Z454" i="1" s="1"/>
  <c r="AI454" i="1" s="1"/>
  <c r="Y454" i="1"/>
  <c r="X455" i="1"/>
  <c r="Z455" i="1" s="1"/>
  <c r="AI455" i="1" s="1"/>
  <c r="Y455" i="1"/>
  <c r="X456" i="1"/>
  <c r="Z456" i="1" s="1"/>
  <c r="AI456" i="1" s="1"/>
  <c r="Y456" i="1"/>
  <c r="Y457" i="1"/>
  <c r="X457" i="1"/>
  <c r="Z457" i="1" s="1"/>
  <c r="AI457" i="1" s="1"/>
  <c r="Y458" i="1"/>
  <c r="X458" i="1"/>
  <c r="Z458" i="1" s="1"/>
  <c r="AI458" i="1" s="1"/>
  <c r="Y459" i="1"/>
  <c r="X459" i="1"/>
  <c r="Z459" i="1" s="1"/>
  <c r="AI459" i="1" s="1"/>
  <c r="Y461" i="1"/>
  <c r="X461" i="1"/>
  <c r="Z461" i="1" s="1"/>
  <c r="X462" i="1"/>
  <c r="Z462" i="1" s="1"/>
  <c r="Y462" i="1"/>
  <c r="X466" i="1"/>
  <c r="Z466" i="1" s="1"/>
  <c r="Y466" i="1"/>
  <c r="X467" i="1"/>
  <c r="Z467" i="1" s="1"/>
  <c r="Y467" i="1"/>
  <c r="X468" i="1"/>
  <c r="Z468" i="1" s="1"/>
  <c r="Y468" i="1"/>
  <c r="Y469" i="1"/>
  <c r="X469" i="1"/>
  <c r="Z469" i="1" s="1"/>
  <c r="Y470" i="1"/>
  <c r="X470" i="1"/>
  <c r="Z470" i="1" s="1"/>
  <c r="X471" i="1"/>
  <c r="Z471" i="1" s="1"/>
  <c r="Y471" i="1"/>
  <c r="Z472" i="1"/>
  <c r="S472" i="1"/>
  <c r="T472" i="1" s="1"/>
  <c r="X501" i="1"/>
  <c r="Z501" i="1" s="1"/>
  <c r="Y501" i="1"/>
  <c r="Y502" i="1"/>
  <c r="X502" i="1"/>
  <c r="Z502" i="1" s="1"/>
  <c r="Y507" i="1"/>
  <c r="X507" i="1"/>
  <c r="Z507" i="1" s="1"/>
  <c r="Y508" i="1"/>
  <c r="X508" i="1"/>
  <c r="Z508" i="1" s="1"/>
  <c r="Y509" i="1"/>
  <c r="X509" i="1"/>
  <c r="Z509" i="1" s="1"/>
  <c r="Y510" i="1"/>
  <c r="X510" i="1"/>
  <c r="Z510" i="1" s="1"/>
  <c r="Y511" i="1"/>
  <c r="X511" i="1"/>
  <c r="Z511" i="1" s="1"/>
  <c r="X512" i="1"/>
  <c r="Z512" i="1" s="1"/>
  <c r="Y512" i="1"/>
  <c r="Y513" i="1"/>
  <c r="X513" i="1"/>
  <c r="Z513" i="1" s="1"/>
  <c r="Y514" i="1"/>
  <c r="X514" i="1"/>
  <c r="Z514" i="1" s="1"/>
  <c r="X515" i="1"/>
  <c r="Z515" i="1" s="1"/>
  <c r="Y515" i="1"/>
  <c r="Y516" i="1"/>
  <c r="X516" i="1"/>
  <c r="Z516" i="1" s="1"/>
  <c r="X518" i="1"/>
  <c r="Z518" i="1" s="1"/>
  <c r="Y518" i="1"/>
  <c r="Y519" i="1"/>
  <c r="X519" i="1"/>
  <c r="Z519" i="1" s="1"/>
  <c r="Y528" i="1"/>
  <c r="X528" i="1"/>
  <c r="Z528" i="1" s="1"/>
  <c r="Y540" i="1"/>
  <c r="X540" i="1"/>
  <c r="Z540" i="1" s="1"/>
  <c r="X541" i="1"/>
  <c r="Z541" i="1" s="1"/>
  <c r="Y541" i="1"/>
  <c r="Y546" i="1"/>
  <c r="X546" i="1"/>
  <c r="Z546" i="1" s="1"/>
  <c r="X550" i="1"/>
  <c r="Z550" i="1" s="1"/>
  <c r="Y550" i="1"/>
  <c r="Y557" i="1"/>
  <c r="X557" i="1"/>
  <c r="Z557" i="1" s="1"/>
  <c r="Y558" i="1"/>
  <c r="X558" i="1"/>
  <c r="Z558" i="1" s="1"/>
  <c r="X559" i="1"/>
  <c r="Z559" i="1" s="1"/>
  <c r="Y559" i="1"/>
  <c r="X560" i="1"/>
  <c r="Z560" i="1" s="1"/>
  <c r="Y560" i="1"/>
  <c r="Y561" i="1"/>
  <c r="X561" i="1"/>
  <c r="Z561" i="1" s="1"/>
  <c r="Y562" i="1"/>
  <c r="X562" i="1"/>
  <c r="Z562" i="1" s="1"/>
  <c r="X563" i="1"/>
  <c r="Z563" i="1" s="1"/>
  <c r="Y563" i="1"/>
  <c r="Y564" i="1"/>
  <c r="X564" i="1"/>
  <c r="Z564" i="1" s="1"/>
  <c r="Y565" i="1"/>
  <c r="X565" i="1"/>
  <c r="Z565" i="1" s="1"/>
  <c r="Y566" i="1"/>
  <c r="X566" i="1"/>
  <c r="Z566" i="1" s="1"/>
  <c r="Y567" i="1"/>
  <c r="X567" i="1"/>
  <c r="Z567" i="1" s="1"/>
  <c r="X568" i="1"/>
  <c r="Z568" i="1" s="1"/>
  <c r="Y568" i="1"/>
  <c r="S569" i="1"/>
  <c r="T569" i="1" s="1"/>
  <c r="R569" i="1"/>
  <c r="X607" i="1"/>
  <c r="Z607" i="1" s="1"/>
  <c r="Y607" i="1"/>
  <c r="Y608" i="1"/>
  <c r="X608" i="1"/>
  <c r="Z608" i="1" s="1"/>
  <c r="Y609" i="1"/>
  <c r="X609" i="1"/>
  <c r="Z609" i="1" s="1"/>
  <c r="X610" i="1"/>
  <c r="Z610" i="1" s="1"/>
  <c r="Y610" i="1"/>
  <c r="X611" i="1"/>
  <c r="Z611" i="1" s="1"/>
  <c r="Y611" i="1"/>
  <c r="X612" i="1"/>
  <c r="Z612" i="1" s="1"/>
  <c r="Y612" i="1"/>
  <c r="X613" i="1"/>
  <c r="Z613" i="1" s="1"/>
  <c r="Y613" i="1"/>
  <c r="Y614" i="1"/>
  <c r="X614" i="1"/>
  <c r="Z614" i="1" s="1"/>
  <c r="X615" i="1"/>
  <c r="Z615" i="1" s="1"/>
  <c r="Y615" i="1"/>
  <c r="X616" i="1"/>
  <c r="Z616" i="1" s="1"/>
  <c r="Y616" i="1"/>
  <c r="Y617" i="1"/>
  <c r="X617" i="1"/>
  <c r="Z617" i="1" s="1"/>
  <c r="X618" i="1"/>
  <c r="Z618" i="1" s="1"/>
  <c r="Y618" i="1"/>
  <c r="Y619" i="1"/>
  <c r="X619" i="1"/>
  <c r="Z619" i="1" s="1"/>
  <c r="Y620" i="1"/>
  <c r="X620" i="1"/>
  <c r="Z620" i="1" s="1"/>
  <c r="X621" i="1"/>
  <c r="Z621" i="1" s="1"/>
  <c r="Y621" i="1"/>
  <c r="X622" i="1"/>
  <c r="Z622" i="1" s="1"/>
  <c r="Y622" i="1"/>
  <c r="X623" i="1"/>
  <c r="Z623" i="1" s="1"/>
  <c r="Y623" i="1"/>
  <c r="Y624" i="1"/>
  <c r="X624" i="1"/>
  <c r="Z624" i="1" s="1"/>
  <c r="AI624" i="1" s="1"/>
  <c r="X626" i="1"/>
  <c r="Z626" i="1" s="1"/>
  <c r="Y626" i="1"/>
  <c r="Y627" i="1"/>
  <c r="X627" i="1"/>
  <c r="Z627" i="1" s="1"/>
  <c r="Y628" i="1"/>
  <c r="X628" i="1"/>
  <c r="Z628" i="1" s="1"/>
  <c r="X629" i="1"/>
  <c r="Z629" i="1" s="1"/>
  <c r="Y629" i="1"/>
  <c r="X630" i="1"/>
  <c r="Z630" i="1" s="1"/>
  <c r="Y630" i="1"/>
  <c r="Y631" i="1"/>
  <c r="X631" i="1"/>
  <c r="Z631" i="1" s="1"/>
  <c r="X632" i="1"/>
  <c r="Z632" i="1" s="1"/>
  <c r="Y632" i="1"/>
  <c r="Y633" i="1"/>
  <c r="X633" i="1"/>
  <c r="Z633" i="1" s="1"/>
  <c r="X634" i="1"/>
  <c r="Z634" i="1" s="1"/>
  <c r="Y634" i="1"/>
  <c r="Y635" i="1"/>
  <c r="X635" i="1"/>
  <c r="Z635" i="1" s="1"/>
  <c r="X636" i="1"/>
  <c r="Z636" i="1" s="1"/>
  <c r="Y636" i="1"/>
  <c r="X637" i="1"/>
  <c r="Z637" i="1" s="1"/>
  <c r="Y637" i="1"/>
  <c r="Y638" i="1"/>
  <c r="X638" i="1"/>
  <c r="Z638" i="1" s="1"/>
  <c r="X639" i="1"/>
  <c r="Z639" i="1" s="1"/>
  <c r="Y639" i="1"/>
  <c r="Y640" i="1"/>
  <c r="X640" i="1"/>
  <c r="Z640" i="1" s="1"/>
  <c r="X641" i="1"/>
  <c r="Z641" i="1" s="1"/>
  <c r="Y641" i="1"/>
  <c r="X642" i="1"/>
  <c r="Z642" i="1" s="1"/>
  <c r="Y642" i="1"/>
  <c r="X643" i="1"/>
  <c r="Z643" i="1" s="1"/>
  <c r="Y643" i="1"/>
  <c r="Y644" i="1"/>
  <c r="X644" i="1"/>
  <c r="Z644" i="1" s="1"/>
  <c r="Y645" i="1"/>
  <c r="X645" i="1"/>
  <c r="Z645" i="1" s="1"/>
  <c r="Y646" i="1"/>
  <c r="X646" i="1"/>
  <c r="Z646" i="1" s="1"/>
  <c r="Y647" i="1"/>
  <c r="X647" i="1"/>
  <c r="Z647" i="1" s="1"/>
  <c r="Y648" i="1"/>
  <c r="X648" i="1"/>
  <c r="Z648" i="1" s="1"/>
  <c r="X649" i="1"/>
  <c r="Z649" i="1" s="1"/>
  <c r="Y649" i="1"/>
  <c r="Y650" i="1"/>
  <c r="X650" i="1"/>
  <c r="Z650" i="1" s="1"/>
  <c r="Y651" i="1"/>
  <c r="X651" i="1"/>
  <c r="Z651" i="1" s="1"/>
  <c r="Y652" i="1"/>
  <c r="X652" i="1"/>
  <c r="Z652" i="1" s="1"/>
  <c r="Y653" i="1"/>
  <c r="X653" i="1"/>
  <c r="Z653" i="1" s="1"/>
  <c r="X654" i="1"/>
  <c r="Z654" i="1" s="1"/>
  <c r="Y654" i="1"/>
  <c r="X655" i="1"/>
  <c r="Z655" i="1" s="1"/>
  <c r="Y655" i="1"/>
  <c r="Y656" i="1"/>
  <c r="X656" i="1"/>
  <c r="Z656" i="1" s="1"/>
  <c r="Y657" i="1"/>
  <c r="X657" i="1"/>
  <c r="Z657" i="1" s="1"/>
  <c r="X658" i="1"/>
  <c r="Z658" i="1" s="1"/>
  <c r="Y658" i="1"/>
  <c r="Y659" i="1"/>
  <c r="X659" i="1"/>
  <c r="Z659" i="1" s="1"/>
  <c r="Y660" i="1"/>
  <c r="X660" i="1"/>
  <c r="Z660" i="1" s="1"/>
  <c r="Y661" i="1"/>
  <c r="X661" i="1"/>
  <c r="Z661" i="1" s="1"/>
  <c r="Y662" i="1"/>
  <c r="X662" i="1"/>
  <c r="Z662" i="1" s="1"/>
  <c r="X663" i="1"/>
  <c r="Z663" i="1" s="1"/>
  <c r="Y663" i="1"/>
  <c r="Y764" i="1"/>
  <c r="X764" i="1"/>
  <c r="Z764" i="1" s="1"/>
  <c r="Y805" i="1"/>
  <c r="X805" i="1"/>
  <c r="Z805" i="1" s="1"/>
  <c r="AI805" i="1" s="1"/>
  <c r="Y806" i="1"/>
  <c r="X806" i="1"/>
  <c r="Z806" i="1" s="1"/>
  <c r="Y807" i="1"/>
  <c r="X807" i="1"/>
  <c r="Z807" i="1" s="1"/>
  <c r="Y808" i="1"/>
  <c r="X808" i="1"/>
  <c r="Z808" i="1" s="1"/>
  <c r="Y809" i="1"/>
  <c r="X809" i="1"/>
  <c r="Z809" i="1" s="1"/>
  <c r="Y810" i="1"/>
  <c r="X810" i="1"/>
  <c r="Z810" i="1" s="1"/>
  <c r="Y811" i="1"/>
  <c r="X811" i="1"/>
  <c r="Z811" i="1" s="1"/>
  <c r="Y812" i="1"/>
  <c r="X812" i="1"/>
  <c r="Z812" i="1" s="1"/>
  <c r="X813" i="1"/>
  <c r="Z813" i="1" s="1"/>
  <c r="Y813" i="1"/>
  <c r="S814" i="1"/>
  <c r="T814" i="1" s="1"/>
  <c r="R814" i="1"/>
  <c r="Y814" i="1"/>
  <c r="X814" i="1"/>
  <c r="Z814" i="1" s="1"/>
  <c r="Y815" i="1"/>
  <c r="X815" i="1"/>
  <c r="Z815" i="1" s="1"/>
  <c r="Y816" i="1"/>
  <c r="X816" i="1"/>
  <c r="Z816" i="1" s="1"/>
  <c r="Y817" i="1"/>
  <c r="X817" i="1"/>
  <c r="Z817" i="1" s="1"/>
  <c r="X818" i="1"/>
  <c r="Z818" i="1" s="1"/>
  <c r="AI818" i="1" s="1"/>
  <c r="Y818" i="1"/>
  <c r="X819" i="1"/>
  <c r="Z819" i="1" s="1"/>
  <c r="AI819" i="1" s="1"/>
  <c r="Y819" i="1"/>
  <c r="X820" i="1"/>
  <c r="Z820" i="1" s="1"/>
  <c r="Y820" i="1"/>
  <c r="Y821" i="1"/>
  <c r="X821" i="1"/>
  <c r="Z821" i="1" s="1"/>
  <c r="Y822" i="1"/>
  <c r="X822" i="1"/>
  <c r="Z822" i="1" s="1"/>
  <c r="Y823" i="1"/>
  <c r="X823" i="1"/>
  <c r="Z823" i="1" s="1"/>
  <c r="Y824" i="1"/>
  <c r="X824" i="1"/>
  <c r="Z824" i="1" s="1"/>
  <c r="Y825" i="1"/>
  <c r="X825" i="1"/>
  <c r="Z825" i="1" s="1"/>
  <c r="Y826" i="1"/>
  <c r="X826" i="1"/>
  <c r="Z826" i="1" s="1"/>
  <c r="X827" i="1"/>
  <c r="Z827" i="1" s="1"/>
  <c r="Y827" i="1"/>
  <c r="Y828" i="1"/>
  <c r="X828" i="1"/>
  <c r="Z828" i="1" s="1"/>
  <c r="Y829" i="1"/>
  <c r="X829" i="1"/>
  <c r="Z829" i="1" s="1"/>
  <c r="Y830" i="1"/>
  <c r="X830" i="1"/>
  <c r="Z830" i="1" s="1"/>
  <c r="X831" i="1"/>
  <c r="Z831" i="1" s="1"/>
  <c r="Y831" i="1"/>
  <c r="Y832" i="1"/>
  <c r="X832" i="1"/>
  <c r="Z832" i="1" s="1"/>
  <c r="X833" i="1"/>
  <c r="Z833" i="1" s="1"/>
  <c r="Y833" i="1"/>
  <c r="Y834" i="1"/>
  <c r="X834" i="1"/>
  <c r="Z834" i="1" s="1"/>
  <c r="Y836" i="1"/>
  <c r="X836" i="1"/>
  <c r="Z836" i="1" s="1"/>
  <c r="Y837" i="1"/>
  <c r="X837" i="1"/>
  <c r="Z837" i="1" s="1"/>
  <c r="Y838" i="1"/>
  <c r="X838" i="1"/>
  <c r="Z838" i="1" s="1"/>
  <c r="Y839" i="1"/>
  <c r="X839" i="1"/>
  <c r="Z839" i="1" s="1"/>
  <c r="X840" i="1"/>
  <c r="Z840" i="1" s="1"/>
  <c r="Y840" i="1"/>
  <c r="X841" i="1"/>
  <c r="Z841" i="1" s="1"/>
  <c r="Y841" i="1"/>
  <c r="X842" i="1"/>
  <c r="Z842" i="1" s="1"/>
  <c r="Y842" i="1"/>
  <c r="Y843" i="1"/>
  <c r="X843" i="1"/>
  <c r="Z843" i="1" s="1"/>
  <c r="X844" i="1"/>
  <c r="Z844" i="1" s="1"/>
  <c r="Y844" i="1"/>
  <c r="Y845" i="1"/>
  <c r="X845" i="1"/>
  <c r="Z845" i="1" s="1"/>
  <c r="X846" i="1"/>
  <c r="Z846" i="1" s="1"/>
  <c r="Y846" i="1"/>
  <c r="Y847" i="1"/>
  <c r="X847" i="1"/>
  <c r="Z847" i="1" s="1"/>
  <c r="X848" i="1"/>
  <c r="Z848" i="1" s="1"/>
  <c r="Y848" i="1"/>
  <c r="X849" i="1"/>
  <c r="Z849" i="1" s="1"/>
  <c r="Y849" i="1"/>
  <c r="Y850" i="1"/>
  <c r="X850" i="1"/>
  <c r="Z850" i="1" s="1"/>
  <c r="X851" i="1"/>
  <c r="Z851" i="1" s="1"/>
  <c r="Y851" i="1"/>
  <c r="Y852" i="1"/>
  <c r="X852" i="1"/>
  <c r="Z852" i="1" s="1"/>
  <c r="X853" i="1"/>
  <c r="Z853" i="1" s="1"/>
  <c r="X854" i="1"/>
  <c r="Z854" i="1" s="1"/>
  <c r="Y854" i="1"/>
  <c r="Y855" i="1"/>
  <c r="X855" i="1"/>
  <c r="Z855" i="1" s="1"/>
  <c r="X902" i="1"/>
  <c r="Z902" i="1" s="1"/>
  <c r="Y902" i="1"/>
  <c r="X903" i="1"/>
  <c r="Z903" i="1" s="1"/>
  <c r="Y903" i="1"/>
  <c r="X904" i="1"/>
  <c r="Z904" i="1" s="1"/>
  <c r="Y904" i="1"/>
  <c r="Y905" i="1"/>
  <c r="X905" i="1"/>
  <c r="Z905" i="1" s="1"/>
  <c r="Y906" i="1"/>
  <c r="X906" i="1"/>
  <c r="Z906" i="1" s="1"/>
  <c r="Y907" i="1"/>
  <c r="X907" i="1"/>
  <c r="Z907" i="1" s="1"/>
  <c r="X908" i="1"/>
  <c r="Z908" i="1" s="1"/>
  <c r="Y908" i="1"/>
  <c r="X909" i="1"/>
  <c r="Z909" i="1" s="1"/>
  <c r="Y909" i="1"/>
  <c r="X910" i="1"/>
  <c r="Z910" i="1" s="1"/>
  <c r="Y910" i="1"/>
  <c r="Y911" i="1"/>
  <c r="X911" i="1"/>
  <c r="Z911" i="1" s="1"/>
  <c r="Y912" i="1"/>
  <c r="X912" i="1"/>
  <c r="Z912" i="1" s="1"/>
  <c r="X913" i="1"/>
  <c r="Z913" i="1" s="1"/>
  <c r="Y913" i="1"/>
  <c r="X914" i="1"/>
  <c r="Z914" i="1" s="1"/>
  <c r="Y914" i="1"/>
  <c r="Y915" i="1"/>
  <c r="X915" i="1"/>
  <c r="Z915" i="1" s="1"/>
  <c r="X916" i="1"/>
  <c r="Z916" i="1" s="1"/>
  <c r="Y916" i="1"/>
  <c r="X917" i="1"/>
  <c r="Z917" i="1" s="1"/>
  <c r="Y917" i="1"/>
  <c r="X918" i="1"/>
  <c r="Z918" i="1" s="1"/>
  <c r="Y918" i="1"/>
  <c r="Y919" i="1"/>
  <c r="X919" i="1"/>
  <c r="Z919" i="1" s="1"/>
  <c r="X920" i="1"/>
  <c r="Z920" i="1" s="1"/>
  <c r="Y920" i="1"/>
  <c r="X921" i="1"/>
  <c r="Z921" i="1" s="1"/>
  <c r="Y921" i="1"/>
  <c r="X922" i="1"/>
  <c r="Z922" i="1" s="1"/>
  <c r="Y922" i="1"/>
  <c r="X923" i="1"/>
  <c r="Z923" i="1" s="1"/>
  <c r="Y923" i="1"/>
  <c r="Y924" i="1"/>
  <c r="X924" i="1"/>
  <c r="Z924" i="1" s="1"/>
  <c r="X925" i="1"/>
  <c r="Z925" i="1" s="1"/>
  <c r="Y925" i="1"/>
  <c r="X926" i="1"/>
  <c r="Z926" i="1" s="1"/>
  <c r="Y926" i="1"/>
  <c r="X927" i="1"/>
  <c r="Z927" i="1" s="1"/>
  <c r="Y927" i="1"/>
  <c r="X928" i="1"/>
  <c r="Z928" i="1" s="1"/>
  <c r="Y928" i="1"/>
  <c r="Y1024" i="1"/>
  <c r="X1024" i="1"/>
  <c r="Z1024" i="1" s="1"/>
  <c r="Y1025" i="1"/>
  <c r="X1025" i="1"/>
  <c r="Z1025" i="1" s="1"/>
  <c r="Y1026" i="1"/>
  <c r="X1026" i="1"/>
  <c r="Z1026" i="1" s="1"/>
  <c r="Y1027" i="1"/>
  <c r="X1027" i="1"/>
  <c r="Z1027" i="1" s="1"/>
  <c r="Y1028" i="1"/>
  <c r="X1028" i="1"/>
  <c r="Z1028" i="1" s="1"/>
  <c r="Y1029" i="1"/>
  <c r="X1029" i="1"/>
  <c r="Z1029" i="1" s="1"/>
  <c r="Y1030" i="1"/>
  <c r="X1030" i="1"/>
  <c r="Z1030" i="1" s="1"/>
  <c r="X1031" i="1"/>
  <c r="Z1031" i="1" s="1"/>
  <c r="Y1031" i="1"/>
  <c r="Y1032" i="1"/>
  <c r="X1032" i="1"/>
  <c r="Z1032" i="1" s="1"/>
  <c r="X1033" i="1"/>
  <c r="Z1033" i="1" s="1"/>
  <c r="Y1033" i="1"/>
  <c r="Y1034" i="1"/>
  <c r="X1034" i="1"/>
  <c r="Z1034" i="1" s="1"/>
  <c r="Y1036" i="1"/>
  <c r="X1036" i="1"/>
  <c r="Z1036" i="1" s="1"/>
  <c r="Y1037" i="1"/>
  <c r="X1037" i="1"/>
  <c r="Z1037" i="1" s="1"/>
  <c r="X1038" i="1"/>
  <c r="Z1038" i="1" s="1"/>
  <c r="Y1038" i="1"/>
  <c r="X1039" i="1"/>
  <c r="Z1039" i="1" s="1"/>
  <c r="Y1039" i="1"/>
  <c r="Y1040" i="1"/>
  <c r="X1040" i="1"/>
  <c r="Z1040" i="1" s="1"/>
  <c r="X1041" i="1"/>
  <c r="Z1041" i="1" s="1"/>
  <c r="Y1041" i="1"/>
  <c r="Y1042" i="1"/>
  <c r="X1042" i="1"/>
  <c r="Z1042" i="1" s="1"/>
  <c r="X1043" i="1"/>
  <c r="Z1043" i="1" s="1"/>
  <c r="Y1043" i="1"/>
  <c r="Y1044" i="1"/>
  <c r="X1044" i="1"/>
  <c r="Z1044" i="1" s="1"/>
  <c r="Y1045" i="1"/>
  <c r="X1045" i="1"/>
  <c r="Z1045" i="1" s="1"/>
  <c r="X1046" i="1"/>
  <c r="Z1046" i="1" s="1"/>
  <c r="Y1046" i="1"/>
  <c r="X1047" i="1"/>
  <c r="Z1047" i="1" s="1"/>
  <c r="Y1047" i="1"/>
  <c r="Y1048" i="1"/>
  <c r="X1048" i="1"/>
  <c r="Z1048" i="1" s="1"/>
  <c r="X1049" i="1"/>
  <c r="Z1049" i="1" s="1"/>
  <c r="Y1049" i="1"/>
  <c r="X1050" i="1"/>
  <c r="Z1050" i="1" s="1"/>
  <c r="Y1050" i="1"/>
  <c r="Y1051" i="1"/>
  <c r="X1051" i="1"/>
  <c r="Z1051" i="1" s="1"/>
  <c r="X1052" i="1"/>
  <c r="Z1052" i="1" s="1"/>
  <c r="Y1052" i="1"/>
  <c r="X1053" i="1"/>
  <c r="Z1053" i="1" s="1"/>
  <c r="Y1053" i="1"/>
  <c r="Y1054" i="1"/>
  <c r="X1054" i="1"/>
  <c r="Z1054" i="1" s="1"/>
  <c r="X1055" i="1"/>
  <c r="Z1055" i="1" s="1"/>
  <c r="Y1055" i="1"/>
  <c r="X1056" i="1"/>
  <c r="Z1056" i="1" s="1"/>
  <c r="Y1056" i="1"/>
  <c r="Y1057" i="1"/>
  <c r="X1057" i="1"/>
  <c r="Z1057" i="1" s="1"/>
  <c r="Y1058" i="1"/>
  <c r="X1058" i="1"/>
  <c r="Z1058" i="1" s="1"/>
  <c r="Y1059" i="1"/>
  <c r="X1059" i="1"/>
  <c r="Z1059" i="1" s="1"/>
  <c r="X1060" i="1"/>
  <c r="Z1060" i="1" s="1"/>
  <c r="Y1060" i="1"/>
  <c r="S1061" i="1"/>
  <c r="T1061" i="1" s="1"/>
  <c r="Y1069" i="1"/>
  <c r="X1069" i="1"/>
  <c r="Z1069" i="1" s="1"/>
  <c r="X1070" i="1"/>
  <c r="Z1070" i="1" s="1"/>
  <c r="Y1070" i="1"/>
  <c r="X1071" i="1"/>
  <c r="Z1071" i="1" s="1"/>
  <c r="Y1071" i="1"/>
  <c r="X1072" i="1"/>
  <c r="Z1072" i="1" s="1"/>
  <c r="Y1072" i="1"/>
  <c r="Y1073" i="1"/>
  <c r="X1073" i="1"/>
  <c r="Z1073" i="1" s="1"/>
  <c r="X1074" i="1"/>
  <c r="Z1074" i="1" s="1"/>
  <c r="Y1074" i="1"/>
  <c r="Y1075" i="1"/>
  <c r="X1075" i="1"/>
  <c r="Z1075" i="1" s="1"/>
  <c r="Y1076" i="1"/>
  <c r="X1076" i="1"/>
  <c r="Z1076" i="1" s="1"/>
  <c r="Y1077" i="1"/>
  <c r="X1077" i="1"/>
  <c r="Z1077" i="1" s="1"/>
  <c r="Y1078" i="1"/>
  <c r="X1078" i="1"/>
  <c r="Z1078" i="1" s="1"/>
  <c r="X1079" i="1"/>
  <c r="Z1079" i="1" s="1"/>
  <c r="Y1079" i="1"/>
  <c r="Y1080" i="1"/>
  <c r="X1080" i="1"/>
  <c r="Z1080" i="1" s="1"/>
  <c r="X1081" i="1"/>
  <c r="Z1081" i="1" s="1"/>
  <c r="Y1081" i="1"/>
  <c r="Y1082" i="1"/>
  <c r="X1082" i="1"/>
  <c r="Z1082" i="1" s="1"/>
  <c r="Y1083" i="1"/>
  <c r="X1083" i="1"/>
  <c r="Z1083" i="1" s="1"/>
  <c r="Y1084" i="1"/>
  <c r="X1084" i="1"/>
  <c r="Z1084" i="1" s="1"/>
  <c r="Y1085" i="1"/>
  <c r="X1085" i="1"/>
  <c r="Z1085" i="1" s="1"/>
  <c r="X1086" i="1"/>
  <c r="Z1086" i="1" s="1"/>
  <c r="Y1086" i="1"/>
  <c r="Y1087" i="1"/>
  <c r="X1087" i="1"/>
  <c r="Z1087" i="1" s="1"/>
  <c r="X1088" i="1"/>
  <c r="Z1088" i="1" s="1"/>
  <c r="Y1088" i="1"/>
  <c r="X1089" i="1"/>
  <c r="Z1089" i="1" s="1"/>
  <c r="Y1089" i="1"/>
  <c r="Y1090" i="1"/>
  <c r="X1090" i="1"/>
  <c r="Z1090" i="1" s="1"/>
  <c r="X1091" i="1"/>
  <c r="Z1091" i="1" s="1"/>
  <c r="Y1091" i="1"/>
  <c r="Y1092" i="1"/>
  <c r="X1092" i="1"/>
  <c r="Z1092" i="1" s="1"/>
  <c r="X1093" i="1"/>
  <c r="Z1093" i="1" s="1"/>
  <c r="Y1093" i="1"/>
  <c r="Y1094" i="1"/>
  <c r="X1094" i="1"/>
  <c r="Z1094" i="1" s="1"/>
  <c r="Y1095" i="1"/>
  <c r="X1095" i="1"/>
  <c r="Z1095" i="1" s="1"/>
  <c r="Y1096" i="1"/>
  <c r="X1096" i="1"/>
  <c r="Z1096" i="1" s="1"/>
  <c r="Y1097" i="1"/>
  <c r="X1097" i="1"/>
  <c r="Z1097" i="1" s="1"/>
  <c r="X1098" i="1"/>
  <c r="Z1098" i="1" s="1"/>
  <c r="Y1098" i="1"/>
  <c r="X1099" i="1"/>
  <c r="Z1099" i="1" s="1"/>
  <c r="Y1099" i="1"/>
  <c r="Y1145" i="1"/>
  <c r="X1145" i="1"/>
  <c r="Z1145" i="1" s="1"/>
  <c r="Y1146" i="1"/>
  <c r="X1146" i="1"/>
  <c r="Z1146" i="1" s="1"/>
  <c r="X1147" i="1"/>
  <c r="Z1147" i="1" s="1"/>
  <c r="Y1147" i="1"/>
  <c r="X1160" i="1"/>
  <c r="Z1160" i="1" s="1"/>
  <c r="Y1160" i="1"/>
  <c r="Y1161" i="1"/>
  <c r="X1161" i="1"/>
  <c r="Z1161" i="1" s="1"/>
  <c r="X1162" i="1"/>
  <c r="Z1162" i="1" s="1"/>
  <c r="Y1162" i="1"/>
  <c r="X1164" i="1"/>
  <c r="Z1164" i="1" s="1"/>
  <c r="Y1164" i="1"/>
  <c r="X1165" i="1"/>
  <c r="Z1165" i="1" s="1"/>
  <c r="Y1165" i="1"/>
  <c r="X1166" i="1"/>
  <c r="Z1166" i="1" s="1"/>
  <c r="Y1166" i="1"/>
  <c r="X1167" i="1"/>
  <c r="Z1167" i="1" s="1"/>
  <c r="Y1167" i="1"/>
  <c r="Y1201" i="1"/>
  <c r="X1201" i="1"/>
  <c r="Z1201" i="1" s="1"/>
  <c r="Y1202" i="1"/>
  <c r="X1202" i="1"/>
  <c r="Z1202" i="1" s="1"/>
  <c r="Y1203" i="1"/>
  <c r="X1203" i="1"/>
  <c r="Z1203" i="1" s="1"/>
  <c r="Y1204" i="1"/>
  <c r="X1204" i="1"/>
  <c r="Z1204" i="1" s="1"/>
  <c r="Y1205" i="1"/>
  <c r="X1205" i="1"/>
  <c r="Z1205" i="1" s="1"/>
  <c r="Y1223" i="1"/>
  <c r="X1223" i="1"/>
  <c r="Z1223" i="1" s="1"/>
  <c r="X1224" i="1"/>
  <c r="Z1224" i="1" s="1"/>
  <c r="Y1224" i="1"/>
  <c r="Y1225" i="1"/>
  <c r="X1225" i="1"/>
  <c r="Z1225" i="1" s="1"/>
  <c r="Y1226" i="1"/>
  <c r="X1226" i="1"/>
  <c r="Z1226" i="1" s="1"/>
  <c r="Y1227" i="1"/>
  <c r="X1227" i="1"/>
  <c r="Z1227" i="1" s="1"/>
  <c r="Y1228" i="1"/>
  <c r="X1228" i="1"/>
  <c r="Z1228" i="1" s="1"/>
  <c r="Y1229" i="1"/>
  <c r="X1229" i="1"/>
  <c r="Z1229" i="1" s="1"/>
  <c r="X1230" i="1"/>
  <c r="Z1230" i="1" s="1"/>
  <c r="Y1230" i="1"/>
  <c r="X1231" i="1"/>
  <c r="Z1231" i="1" s="1"/>
  <c r="Y1231" i="1"/>
  <c r="X1232" i="1"/>
  <c r="Z1232" i="1" s="1"/>
  <c r="Y1232" i="1"/>
  <c r="Y1233" i="1"/>
  <c r="X1233" i="1"/>
  <c r="Z1233" i="1" s="1"/>
  <c r="X1234" i="1"/>
  <c r="Z1234" i="1" s="1"/>
  <c r="Y1234" i="1"/>
  <c r="Y1235" i="1"/>
  <c r="X1235" i="1"/>
  <c r="Z1235" i="1" s="1"/>
  <c r="Y1236" i="1"/>
  <c r="X1236" i="1"/>
  <c r="Z1236" i="1" s="1"/>
  <c r="X1237" i="1"/>
  <c r="Z1237" i="1" s="1"/>
  <c r="Y1237" i="1"/>
  <c r="X1238" i="1"/>
  <c r="Z1238" i="1" s="1"/>
  <c r="Y1238" i="1"/>
  <c r="Y1240" i="1"/>
  <c r="X1240" i="1"/>
  <c r="Z1240" i="1" s="1"/>
  <c r="Y1241" i="1"/>
  <c r="X1241" i="1"/>
  <c r="Z1241" i="1" s="1"/>
  <c r="Y1242" i="1"/>
  <c r="X1242" i="1"/>
  <c r="Z1242" i="1" s="1"/>
  <c r="X1243" i="1"/>
  <c r="Z1243" i="1" s="1"/>
  <c r="Y1243" i="1"/>
  <c r="Y1244" i="1"/>
  <c r="X1244" i="1"/>
  <c r="Z1244" i="1" s="1"/>
  <c r="X1245" i="1"/>
  <c r="Z1245" i="1" s="1"/>
  <c r="Y1245" i="1"/>
  <c r="Y1246" i="1"/>
  <c r="X1246" i="1"/>
  <c r="Z1246" i="1" s="1"/>
  <c r="X1247" i="1"/>
  <c r="Z1247" i="1" s="1"/>
  <c r="Y1247" i="1"/>
  <c r="X1248" i="1"/>
  <c r="Z1248" i="1" s="1"/>
  <c r="Y1248" i="1"/>
  <c r="X1249" i="1"/>
  <c r="Z1249" i="1" s="1"/>
  <c r="Y1249" i="1"/>
  <c r="Y1250" i="1"/>
  <c r="X1250" i="1"/>
  <c r="Z1250" i="1" s="1"/>
  <c r="X1251" i="1"/>
  <c r="Z1251" i="1" s="1"/>
  <c r="Y1251" i="1"/>
  <c r="X1252" i="1"/>
  <c r="Z1252" i="1" s="1"/>
  <c r="Y1252" i="1"/>
  <c r="X1253" i="1"/>
  <c r="Z1253" i="1" s="1"/>
  <c r="Y1253" i="1"/>
  <c r="X1254" i="1"/>
  <c r="Z1254" i="1" s="1"/>
  <c r="Y1254" i="1"/>
  <c r="X1255" i="1"/>
  <c r="Z1255" i="1" s="1"/>
  <c r="Y1255" i="1"/>
  <c r="Y1256" i="1"/>
  <c r="X1256" i="1"/>
  <c r="Z1256" i="1" s="1"/>
  <c r="Y1257" i="1"/>
  <c r="X1257" i="1"/>
  <c r="Z1257" i="1" s="1"/>
  <c r="Y1261" i="1"/>
  <c r="X1261" i="1"/>
  <c r="Z1261" i="1" s="1"/>
  <c r="Y1262" i="1"/>
  <c r="X1262" i="1"/>
  <c r="Z1262" i="1" s="1"/>
  <c r="Y1263" i="1"/>
  <c r="X1263" i="1"/>
  <c r="Z1263" i="1" s="1"/>
  <c r="S1264" i="1"/>
  <c r="T1264" i="1" s="1"/>
  <c r="X1272" i="1"/>
  <c r="Z1272" i="1" s="1"/>
  <c r="Y1272" i="1"/>
  <c r="X1273" i="1"/>
  <c r="Z1273" i="1" s="1"/>
  <c r="Y1273" i="1"/>
  <c r="Y1274" i="1"/>
  <c r="X1274" i="1"/>
  <c r="Z1274" i="1" s="1"/>
  <c r="Y1275" i="1"/>
  <c r="X1275" i="1"/>
  <c r="Z1275" i="1" s="1"/>
  <c r="Y1276" i="1"/>
  <c r="X1276" i="1"/>
  <c r="Z1276" i="1" s="1"/>
  <c r="Y1277" i="1"/>
  <c r="X1277" i="1"/>
  <c r="Z1277" i="1" s="1"/>
  <c r="X1278" i="1"/>
  <c r="Z1278" i="1" s="1"/>
  <c r="Y1278" i="1"/>
  <c r="Y1279" i="1"/>
  <c r="X1279" i="1"/>
  <c r="Z1279" i="1" s="1"/>
  <c r="X1280" i="1"/>
  <c r="Z1280" i="1" s="1"/>
  <c r="Y1280" i="1"/>
  <c r="Y1281" i="1"/>
  <c r="X1281" i="1"/>
  <c r="Z1281" i="1" s="1"/>
  <c r="Y1282" i="1"/>
  <c r="X1282" i="1"/>
  <c r="Z1282" i="1" s="1"/>
  <c r="X1283" i="1"/>
  <c r="Z1283" i="1" s="1"/>
  <c r="Y1283" i="1"/>
  <c r="X1284" i="1"/>
  <c r="Z1284" i="1" s="1"/>
  <c r="Y1284" i="1"/>
  <c r="Y1285" i="1"/>
  <c r="X1285" i="1"/>
  <c r="Z1285" i="1" s="1"/>
  <c r="X1286" i="1"/>
  <c r="Z1286" i="1" s="1"/>
  <c r="Y1286" i="1"/>
  <c r="X1287" i="1"/>
  <c r="Z1287" i="1" s="1"/>
  <c r="Y1287" i="1"/>
  <c r="X1288" i="1"/>
  <c r="Z1288" i="1" s="1"/>
  <c r="Y1288" i="1"/>
  <c r="Y1289" i="1"/>
  <c r="X1289" i="1"/>
  <c r="Z1289" i="1" s="1"/>
  <c r="Y1290" i="1"/>
  <c r="X1290" i="1"/>
  <c r="Z1290" i="1" s="1"/>
  <c r="Y1291" i="1"/>
  <c r="X1291" i="1"/>
  <c r="Z1291" i="1" s="1"/>
  <c r="X1292" i="1"/>
  <c r="Z1292" i="1" s="1"/>
  <c r="Y1292" i="1"/>
  <c r="X1293" i="1"/>
  <c r="Z1293" i="1" s="1"/>
  <c r="Y1293" i="1"/>
  <c r="Y1294" i="1"/>
  <c r="X1294" i="1"/>
  <c r="Z1294" i="1" s="1"/>
  <c r="Y1295" i="1"/>
  <c r="X1295" i="1"/>
  <c r="Z1295" i="1" s="1"/>
  <c r="X1296" i="1"/>
  <c r="Z1296" i="1" s="1"/>
  <c r="Y1296" i="1"/>
  <c r="X1297" i="1"/>
  <c r="Z1297" i="1" s="1"/>
  <c r="Y1297" i="1"/>
  <c r="Y1298" i="1"/>
  <c r="X1298" i="1"/>
  <c r="Z1298" i="1" s="1"/>
  <c r="Y1299" i="1"/>
  <c r="X1299" i="1"/>
  <c r="Z1299" i="1" s="1"/>
  <c r="Y1300" i="1"/>
  <c r="X1300" i="1"/>
  <c r="Z1300" i="1" s="1"/>
  <c r="Y1301" i="1"/>
  <c r="X1301" i="1"/>
  <c r="Z1301" i="1" s="1"/>
  <c r="Y1302" i="1"/>
  <c r="X1302" i="1"/>
  <c r="Z1302" i="1" s="1"/>
  <c r="Y1303" i="1"/>
  <c r="X1303" i="1"/>
  <c r="Z1303" i="1" s="1"/>
  <c r="Y1304" i="1"/>
  <c r="X1304" i="1"/>
  <c r="Z1304" i="1" s="1"/>
  <c r="X1305" i="1"/>
  <c r="Z1305" i="1" s="1"/>
  <c r="Y1305" i="1"/>
  <c r="X1306" i="1"/>
  <c r="Z1306" i="1" s="1"/>
  <c r="Y1306" i="1"/>
  <c r="X1307" i="1"/>
  <c r="Z1307" i="1" s="1"/>
  <c r="Y1307" i="1"/>
  <c r="X1308" i="1"/>
  <c r="Z1308" i="1" s="1"/>
  <c r="Y1308" i="1"/>
  <c r="Y1309" i="1"/>
  <c r="X1309" i="1"/>
  <c r="Z1309" i="1" s="1"/>
  <c r="X1318" i="1"/>
  <c r="Z1318" i="1" s="1"/>
  <c r="Y1318" i="1"/>
  <c r="Y1319" i="1"/>
  <c r="X1319" i="1"/>
  <c r="Z1319" i="1" s="1"/>
  <c r="Y1320" i="1"/>
  <c r="X1320" i="1"/>
  <c r="Z1320" i="1" s="1"/>
  <c r="X1321" i="1"/>
  <c r="Z1321" i="1" s="1"/>
  <c r="Y1321" i="1"/>
  <c r="Y1324" i="1"/>
  <c r="X1324" i="1"/>
  <c r="Z1324" i="1" s="1"/>
  <c r="X1325" i="1"/>
  <c r="Z1325" i="1" s="1"/>
  <c r="Y1325" i="1"/>
  <c r="X1326" i="1"/>
  <c r="Z1326" i="1" s="1"/>
  <c r="Y1326" i="1"/>
  <c r="X1327" i="1"/>
  <c r="Z1327" i="1" s="1"/>
  <c r="Y1327" i="1"/>
  <c r="Y1328" i="1"/>
  <c r="X1328" i="1"/>
  <c r="Z1328" i="1" s="1"/>
  <c r="X1347" i="1"/>
  <c r="Z1347" i="1" s="1"/>
  <c r="Y1347" i="1"/>
  <c r="Y1348" i="1"/>
  <c r="X1348" i="1"/>
  <c r="Z1348" i="1" s="1"/>
  <c r="X1349" i="1"/>
  <c r="Z1349" i="1" s="1"/>
  <c r="Y1349" i="1"/>
  <c r="X1350" i="1"/>
  <c r="Z1350" i="1" s="1"/>
  <c r="Y1350" i="1"/>
  <c r="Y1351" i="1"/>
  <c r="X1351" i="1"/>
  <c r="Z1351" i="1" s="1"/>
  <c r="X1352" i="1"/>
  <c r="Z1352" i="1" s="1"/>
  <c r="Y1352" i="1"/>
  <c r="Y1353" i="1"/>
  <c r="X1353" i="1"/>
  <c r="Z1353" i="1" s="1"/>
  <c r="Y1354" i="1"/>
  <c r="X1354" i="1"/>
  <c r="Z1354" i="1" s="1"/>
  <c r="X1355" i="1"/>
  <c r="Z1355" i="1" s="1"/>
  <c r="Y1355" i="1"/>
  <c r="X1356" i="1"/>
  <c r="Z1356" i="1" s="1"/>
  <c r="Y1356" i="1"/>
  <c r="Y1357" i="1"/>
  <c r="X1357" i="1"/>
  <c r="Z1357" i="1" s="1"/>
  <c r="Y1358" i="1"/>
  <c r="X1358" i="1"/>
  <c r="Z1358" i="1" s="1"/>
  <c r="Y1359" i="1"/>
  <c r="X1359" i="1"/>
  <c r="Z1359" i="1" s="1"/>
  <c r="Y1360" i="1"/>
  <c r="X1360" i="1"/>
  <c r="Z1360" i="1" s="1"/>
  <c r="X1361" i="1"/>
  <c r="Z1361" i="1" s="1"/>
  <c r="Y1361" i="1"/>
  <c r="X1362" i="1"/>
  <c r="Z1362" i="1" s="1"/>
  <c r="Y1362" i="1"/>
  <c r="X1363" i="1"/>
  <c r="Z1363" i="1" s="1"/>
  <c r="Y1363" i="1"/>
  <c r="Y1364" i="1"/>
  <c r="X1364" i="1"/>
  <c r="Z1364" i="1" s="1"/>
  <c r="Y1365" i="1"/>
  <c r="X1365" i="1"/>
  <c r="Z1365" i="1" s="1"/>
  <c r="X1366" i="1"/>
  <c r="Z1366" i="1" s="1"/>
  <c r="Z1370" i="1"/>
  <c r="S1382" i="1"/>
  <c r="T1382" i="1" s="1"/>
  <c r="Z1368" i="1"/>
  <c r="Z1371" i="1"/>
  <c r="Z1372" i="1"/>
  <c r="Z1376" i="1"/>
  <c r="R1376" i="1"/>
  <c r="S1372" i="1"/>
  <c r="T1372" i="1" s="1"/>
  <c r="R1372" i="1"/>
  <c r="S1376" i="1"/>
  <c r="T1376" i="1" s="1"/>
  <c r="R1368" i="1"/>
  <c r="R1370" i="1"/>
  <c r="S1368" i="1"/>
  <c r="T1368" i="1" s="1"/>
  <c r="S1370" i="1"/>
  <c r="T1370" i="1" s="1"/>
  <c r="Z1375" i="1"/>
  <c r="R1375" i="1"/>
  <c r="S1375" i="1"/>
  <c r="T1375" i="1" s="1"/>
  <c r="S1374" i="1"/>
  <c r="T1374" i="1" s="1"/>
  <c r="Z1374" i="1"/>
  <c r="Z1373" i="1"/>
  <c r="R1373" i="1"/>
  <c r="S1373" i="1"/>
  <c r="T1373" i="1" s="1"/>
  <c r="R1371" i="1"/>
  <c r="Z1369" i="1"/>
  <c r="S1369" i="1"/>
  <c r="T1369" i="1" s="1"/>
  <c r="AU1369" i="1"/>
  <c r="AT1369" i="1" s="1"/>
  <c r="AV1369" i="1"/>
  <c r="AS1369" i="1" s="1"/>
  <c r="R1369" i="1"/>
  <c r="AV1367" i="1"/>
  <c r="AS1367" i="1" s="1"/>
  <c r="Z1367" i="1"/>
  <c r="R1367" i="1"/>
  <c r="S1367" i="1"/>
  <c r="T1367" i="1" s="1"/>
  <c r="Z1345" i="1"/>
  <c r="X1346" i="1"/>
  <c r="Z1346" i="1" s="1"/>
  <c r="Y1345" i="1"/>
  <c r="S1344" i="1"/>
  <c r="T1344" i="1" s="1"/>
  <c r="X1344" i="1"/>
  <c r="Z1344" i="1" s="1"/>
  <c r="S1343" i="1"/>
  <c r="T1343" i="1" s="1"/>
  <c r="X1343" i="1"/>
  <c r="Z1343" i="1" s="1"/>
  <c r="X1342" i="1"/>
  <c r="Z1342" i="1" s="1"/>
  <c r="X1341" i="1"/>
  <c r="Z1341" i="1" s="1"/>
  <c r="X1340" i="1"/>
  <c r="Z1340" i="1" s="1"/>
  <c r="X1339" i="1"/>
  <c r="Z1339" i="1" s="1"/>
  <c r="X1338" i="1"/>
  <c r="Z1338" i="1" s="1"/>
  <c r="X1337" i="1"/>
  <c r="Z1337" i="1" s="1"/>
  <c r="W1336" i="1"/>
  <c r="V1336" i="1"/>
  <c r="U1336" i="1"/>
  <c r="Y1336" i="1" s="1"/>
  <c r="Q1336" i="1"/>
  <c r="H1336" i="1"/>
  <c r="W1335" i="1"/>
  <c r="V1335" i="1"/>
  <c r="U1335" i="1"/>
  <c r="Y1335" i="1" s="1"/>
  <c r="Q1335" i="1"/>
  <c r="H1335" i="1"/>
  <c r="S1335" i="1" s="1"/>
  <c r="T1335" i="1" s="1"/>
  <c r="W1334" i="1"/>
  <c r="V1334" i="1"/>
  <c r="U1334" i="1"/>
  <c r="Y1334" i="1" s="1"/>
  <c r="Q1334" i="1"/>
  <c r="H1334" i="1"/>
  <c r="S1334" i="1" s="1"/>
  <c r="T1334" i="1" s="1"/>
  <c r="W1333" i="1"/>
  <c r="V1333" i="1"/>
  <c r="U1333" i="1"/>
  <c r="Y1333" i="1" s="1"/>
  <c r="Q1333" i="1"/>
  <c r="H1333" i="1"/>
  <c r="S1333" i="1" s="1"/>
  <c r="T1333" i="1" s="1"/>
  <c r="W1332" i="1"/>
  <c r="V1332" i="1"/>
  <c r="U1332" i="1"/>
  <c r="Y1332" i="1" s="1"/>
  <c r="Q1332" i="1"/>
  <c r="H1332" i="1"/>
  <c r="S1332" i="1" s="1"/>
  <c r="T1332" i="1" s="1"/>
  <c r="W1331" i="1"/>
  <c r="V1331" i="1"/>
  <c r="U1331" i="1"/>
  <c r="Y1331" i="1" s="1"/>
  <c r="Q1331" i="1"/>
  <c r="H1331" i="1"/>
  <c r="W1330" i="1"/>
  <c r="V1330" i="1"/>
  <c r="U1330" i="1"/>
  <c r="Y1330" i="1" s="1"/>
  <c r="Q1330" i="1"/>
  <c r="H1330" i="1"/>
  <c r="W1329" i="1"/>
  <c r="V1329" i="1"/>
  <c r="U1329" i="1"/>
  <c r="Y1329" i="1" s="1"/>
  <c r="Q1329" i="1"/>
  <c r="H1329" i="1"/>
  <c r="S1329" i="1" s="1"/>
  <c r="T1329" i="1" s="1"/>
  <c r="N5577" i="6"/>
  <c r="N5578" i="6"/>
  <c r="N5579" i="6"/>
  <c r="N5580" i="6"/>
  <c r="N5581" i="6"/>
  <c r="N5582" i="6"/>
  <c r="N5583" i="6"/>
  <c r="N5584" i="6"/>
  <c r="N5585" i="6"/>
  <c r="N5586" i="6"/>
  <c r="N5587" i="6"/>
  <c r="N5588" i="6"/>
  <c r="N5589" i="6"/>
  <c r="N5590" i="6"/>
  <c r="N5591" i="6"/>
  <c r="N5592" i="6"/>
  <c r="N5593" i="6"/>
  <c r="N5594" i="6"/>
  <c r="N5595" i="6"/>
  <c r="N5596" i="6"/>
  <c r="N5597" i="6"/>
  <c r="N5598" i="6"/>
  <c r="N5599" i="6"/>
  <c r="N5600" i="6"/>
  <c r="N5601" i="6"/>
  <c r="N5602" i="6"/>
  <c r="N5603" i="6"/>
  <c r="N5604" i="6"/>
  <c r="N5605" i="6"/>
  <c r="N5606" i="6"/>
  <c r="N5607" i="6"/>
  <c r="N5608" i="6"/>
  <c r="N5609" i="6"/>
  <c r="N5610" i="6"/>
  <c r="N5611" i="6"/>
  <c r="N5612" i="6"/>
  <c r="N5613" i="6"/>
  <c r="N5614" i="6"/>
  <c r="N5615" i="6"/>
  <c r="N5616" i="6"/>
  <c r="N5617" i="6"/>
  <c r="N5618" i="6"/>
  <c r="N5619" i="6"/>
  <c r="N5620" i="6"/>
  <c r="N5621" i="6"/>
  <c r="N5622" i="6"/>
  <c r="N5623" i="6"/>
  <c r="N5624" i="6"/>
  <c r="N5625" i="6"/>
  <c r="N5626" i="6"/>
  <c r="N5627" i="6"/>
  <c r="N5628" i="6"/>
  <c r="N5629" i="6"/>
  <c r="N5630" i="6"/>
  <c r="N5631" i="6"/>
  <c r="N5632" i="6"/>
  <c r="N5633" i="6"/>
  <c r="N5634" i="6"/>
  <c r="N5635" i="6"/>
  <c r="N5636" i="6"/>
  <c r="N5637" i="6"/>
  <c r="N5638" i="6"/>
  <c r="N5639" i="6"/>
  <c r="N5640" i="6"/>
  <c r="N5641" i="6"/>
  <c r="N5642" i="6"/>
  <c r="N5643" i="6"/>
  <c r="N5644" i="6"/>
  <c r="N5645" i="6"/>
  <c r="N5646" i="6"/>
  <c r="N5647" i="6"/>
  <c r="N5648" i="6"/>
  <c r="N5649" i="6"/>
  <c r="N5650" i="6"/>
  <c r="N5651" i="6"/>
  <c r="N5652" i="6"/>
  <c r="N5653" i="6"/>
  <c r="N5654" i="6"/>
  <c r="N5655" i="6"/>
  <c r="N5656" i="6"/>
  <c r="N5657" i="6"/>
  <c r="N5658" i="6"/>
  <c r="N5659" i="6"/>
  <c r="N5660" i="6"/>
  <c r="N5661" i="6"/>
  <c r="N5662" i="6"/>
  <c r="N5663" i="6"/>
  <c r="N5664" i="6"/>
  <c r="N5576" i="6"/>
  <c r="N5575" i="6"/>
  <c r="N5574" i="6"/>
  <c r="K5574" i="6"/>
  <c r="N5541" i="6"/>
  <c r="N5542" i="6"/>
  <c r="N5543" i="6"/>
  <c r="N5544" i="6"/>
  <c r="N5545" i="6"/>
  <c r="N5546" i="6"/>
  <c r="N5547" i="6"/>
  <c r="N5548" i="6"/>
  <c r="N5549" i="6"/>
  <c r="N5550" i="6"/>
  <c r="N5551" i="6"/>
  <c r="N5552" i="6"/>
  <c r="N5553" i="6"/>
  <c r="N5554" i="6"/>
  <c r="N5555" i="6"/>
  <c r="N5556" i="6"/>
  <c r="N5557" i="6"/>
  <c r="N5558" i="6"/>
  <c r="N5559" i="6"/>
  <c r="N5560" i="6"/>
  <c r="N5561" i="6"/>
  <c r="N5562" i="6"/>
  <c r="N5563" i="6"/>
  <c r="N5564" i="6"/>
  <c r="N5565" i="6"/>
  <c r="N5566" i="6"/>
  <c r="N5567" i="6"/>
  <c r="N5568" i="6"/>
  <c r="N5569" i="6"/>
  <c r="N5570" i="6"/>
  <c r="N5571" i="6"/>
  <c r="N5572" i="6"/>
  <c r="N5573" i="6"/>
  <c r="N5540" i="6"/>
  <c r="N5539" i="6"/>
  <c r="Q1323" i="1"/>
  <c r="U1323" i="1"/>
  <c r="X1323" i="1" s="1"/>
  <c r="V1323" i="1"/>
  <c r="W1323" i="1"/>
  <c r="H1323" i="1"/>
  <c r="S1323" i="1" s="1"/>
  <c r="T1323" i="1" s="1"/>
  <c r="W1322" i="1"/>
  <c r="V1322" i="1"/>
  <c r="U1322" i="1"/>
  <c r="Y1322" i="1" s="1"/>
  <c r="Q1322" i="1"/>
  <c r="H1322" i="1"/>
  <c r="Q1317" i="1"/>
  <c r="U1317" i="1"/>
  <c r="V1317" i="1"/>
  <c r="W1317" i="1"/>
  <c r="H1317" i="1"/>
  <c r="W1316" i="1"/>
  <c r="V1316" i="1"/>
  <c r="U1316" i="1"/>
  <c r="Y1316" i="1" s="1"/>
  <c r="Q1316" i="1"/>
  <c r="H1316" i="1"/>
  <c r="W1315" i="1"/>
  <c r="V1315" i="1"/>
  <c r="U1315" i="1"/>
  <c r="Y1315" i="1" s="1"/>
  <c r="Q1315" i="1"/>
  <c r="H1315" i="1"/>
  <c r="S1315" i="1" s="1"/>
  <c r="T1315" i="1" s="1"/>
  <c r="W1314" i="1"/>
  <c r="V1314" i="1"/>
  <c r="U1314" i="1"/>
  <c r="Y1314" i="1" s="1"/>
  <c r="Q1314" i="1"/>
  <c r="H1314" i="1"/>
  <c r="S1314" i="1" s="1"/>
  <c r="T1314" i="1" s="1"/>
  <c r="W1313" i="1"/>
  <c r="V1313" i="1"/>
  <c r="U1313" i="1"/>
  <c r="Y1313" i="1" s="1"/>
  <c r="Q1313" i="1"/>
  <c r="H1313" i="1"/>
  <c r="W1312" i="1"/>
  <c r="V1312" i="1"/>
  <c r="U1312" i="1"/>
  <c r="Y1312" i="1" s="1"/>
  <c r="Q1312" i="1"/>
  <c r="H1312" i="1"/>
  <c r="S1312" i="1" s="1"/>
  <c r="T1312" i="1" s="1"/>
  <c r="W1311" i="1"/>
  <c r="V1311" i="1"/>
  <c r="U1311" i="1"/>
  <c r="Y1311" i="1" s="1"/>
  <c r="Q1311" i="1"/>
  <c r="H1311" i="1"/>
  <c r="W1310" i="1"/>
  <c r="V1310" i="1"/>
  <c r="U1310" i="1"/>
  <c r="Y1310" i="1" s="1"/>
  <c r="Q1310" i="1"/>
  <c r="H1310" i="1"/>
  <c r="S1336" i="1" l="1"/>
  <c r="T1336" i="1" s="1"/>
  <c r="X1336" i="1"/>
  <c r="Z1336" i="1" s="1"/>
  <c r="X1335" i="1"/>
  <c r="Z1335" i="1" s="1"/>
  <c r="X1334" i="1"/>
  <c r="Z1334" i="1" s="1"/>
  <c r="X1333" i="1"/>
  <c r="Z1333" i="1" s="1"/>
  <c r="X1332" i="1"/>
  <c r="Z1332" i="1" s="1"/>
  <c r="S1331" i="1"/>
  <c r="T1331" i="1" s="1"/>
  <c r="X1331" i="1"/>
  <c r="Z1331" i="1" s="1"/>
  <c r="S1330" i="1"/>
  <c r="T1330" i="1" s="1"/>
  <c r="X1330" i="1"/>
  <c r="Z1330" i="1" s="1"/>
  <c r="X1329" i="1"/>
  <c r="Z1329" i="1" s="1"/>
  <c r="Z1323" i="1"/>
  <c r="Y1323" i="1"/>
  <c r="S1322" i="1"/>
  <c r="T1322" i="1" s="1"/>
  <c r="X1322" i="1"/>
  <c r="Z1322" i="1" s="1"/>
  <c r="X1317" i="1"/>
  <c r="Z1317" i="1" s="1"/>
  <c r="Y1317" i="1"/>
  <c r="S1317" i="1"/>
  <c r="T1317" i="1" s="1"/>
  <c r="S1316" i="1"/>
  <c r="T1316" i="1" s="1"/>
  <c r="X1316" i="1"/>
  <c r="Z1316" i="1" s="1"/>
  <c r="X1315" i="1"/>
  <c r="Z1315" i="1" s="1"/>
  <c r="X1314" i="1"/>
  <c r="Z1314" i="1" s="1"/>
  <c r="S1313" i="1"/>
  <c r="T1313" i="1" s="1"/>
  <c r="X1313" i="1"/>
  <c r="Z1313" i="1" s="1"/>
  <c r="X1312" i="1"/>
  <c r="Z1312" i="1" s="1"/>
  <c r="S1311" i="1"/>
  <c r="T1311" i="1" s="1"/>
  <c r="X1311" i="1"/>
  <c r="Z1311" i="1" s="1"/>
  <c r="S1310" i="1"/>
  <c r="T1310" i="1" s="1"/>
  <c r="X1310" i="1"/>
  <c r="Z1310" i="1" s="1"/>
  <c r="W1260" i="1" l="1"/>
  <c r="V1260" i="1"/>
  <c r="U1260" i="1"/>
  <c r="Y1260" i="1" s="1"/>
  <c r="Q1260" i="1"/>
  <c r="H1260" i="1"/>
  <c r="S1260" i="1" s="1"/>
  <c r="T1260" i="1" s="1"/>
  <c r="W1259" i="1"/>
  <c r="V1259" i="1"/>
  <c r="U1259" i="1"/>
  <c r="X1259" i="1" s="1"/>
  <c r="Q1259" i="1"/>
  <c r="H1259" i="1"/>
  <c r="S1259" i="1" s="1"/>
  <c r="T1259" i="1" s="1"/>
  <c r="W1258" i="1"/>
  <c r="V1258" i="1"/>
  <c r="U1258" i="1"/>
  <c r="Y1258" i="1" s="1"/>
  <c r="Q1258" i="1"/>
  <c r="H1258" i="1"/>
  <c r="S1258" i="1" s="1"/>
  <c r="T1258" i="1" s="1"/>
  <c r="AO152" i="1"/>
  <c r="W152" i="1" s="1"/>
  <c r="AP152" i="1"/>
  <c r="AQ152" i="1"/>
  <c r="AR152" i="1"/>
  <c r="AK152" i="1"/>
  <c r="X1260" i="1" l="1"/>
  <c r="Z1260" i="1" s="1"/>
  <c r="Z1259" i="1"/>
  <c r="Y1259" i="1"/>
  <c r="X1258" i="1"/>
  <c r="Z1258" i="1" s="1"/>
  <c r="AV152" i="1"/>
  <c r="AS152" i="1" s="1"/>
  <c r="AU152" i="1"/>
  <c r="AT152" i="1" s="1"/>
  <c r="Q1239" i="1" l="1"/>
  <c r="U1239" i="1"/>
  <c r="X1239" i="1" s="1"/>
  <c r="V1239" i="1"/>
  <c r="W1239" i="1"/>
  <c r="H1239" i="1"/>
  <c r="R1239" i="1" s="1"/>
  <c r="Y1239" i="1" l="1"/>
  <c r="S1239" i="1"/>
  <c r="T1239" i="1" s="1"/>
  <c r="Z1239" i="1"/>
  <c r="N5469" i="6"/>
  <c r="N5470" i="6"/>
  <c r="N5471" i="6"/>
  <c r="N5472" i="6"/>
  <c r="N5473" i="6"/>
  <c r="N5474" i="6"/>
  <c r="N5475" i="6"/>
  <c r="N5476" i="6"/>
  <c r="N5477" i="6"/>
  <c r="N5478" i="6"/>
  <c r="N5479" i="6"/>
  <c r="N5480" i="6"/>
  <c r="N5481" i="6"/>
  <c r="N5467" i="6"/>
  <c r="N5468" i="6"/>
  <c r="N5286" i="6"/>
  <c r="N5287" i="6"/>
  <c r="N5288" i="6"/>
  <c r="N5289" i="6"/>
  <c r="N5290" i="6"/>
  <c r="N5291" i="6"/>
  <c r="N5292" i="6"/>
  <c r="N5293" i="6"/>
  <c r="N5294" i="6"/>
  <c r="N5295" i="6"/>
  <c r="N5296" i="6"/>
  <c r="N5297" i="6"/>
  <c r="N5298" i="6"/>
  <c r="N5299" i="6"/>
  <c r="N5300" i="6"/>
  <c r="N5301" i="6"/>
  <c r="N5302" i="6"/>
  <c r="N5303" i="6"/>
  <c r="N5304" i="6"/>
  <c r="N5305" i="6"/>
  <c r="N5306" i="6"/>
  <c r="N5307" i="6"/>
  <c r="N5308" i="6"/>
  <c r="N5309" i="6"/>
  <c r="N5310" i="6"/>
  <c r="N5311" i="6"/>
  <c r="N5312" i="6"/>
  <c r="N5313" i="6"/>
  <c r="N5314" i="6"/>
  <c r="N5315" i="6"/>
  <c r="N5316" i="6"/>
  <c r="N5317" i="6"/>
  <c r="N5318" i="6"/>
  <c r="N5319" i="6"/>
  <c r="N5320" i="6"/>
  <c r="N5321" i="6"/>
  <c r="N5322" i="6"/>
  <c r="N5323" i="6"/>
  <c r="N5324" i="6"/>
  <c r="N5325" i="6"/>
  <c r="N5326" i="6"/>
  <c r="N5327" i="6"/>
  <c r="N5328" i="6"/>
  <c r="N5329" i="6"/>
  <c r="N5330" i="6"/>
  <c r="N5331" i="6"/>
  <c r="N5332" i="6"/>
  <c r="N5333" i="6"/>
  <c r="N5334" i="6"/>
  <c r="N5335" i="6"/>
  <c r="N5336" i="6"/>
  <c r="N5337" i="6"/>
  <c r="N5338" i="6"/>
  <c r="N5339" i="6"/>
  <c r="N5340" i="6"/>
  <c r="N5341" i="6"/>
  <c r="N5342" i="6"/>
  <c r="N5343" i="6"/>
  <c r="N5344" i="6"/>
  <c r="N5345" i="6"/>
  <c r="N5346" i="6"/>
  <c r="N5347" i="6"/>
  <c r="N5348" i="6"/>
  <c r="N5349" i="6"/>
  <c r="N5350" i="6"/>
  <c r="N5351" i="6"/>
  <c r="N5352" i="6"/>
  <c r="N5353" i="6"/>
  <c r="N5354" i="6"/>
  <c r="N5355" i="6"/>
  <c r="N5356" i="6"/>
  <c r="N5357" i="6"/>
  <c r="N5358" i="6"/>
  <c r="N5359" i="6"/>
  <c r="N5360" i="6"/>
  <c r="N5361" i="6"/>
  <c r="N5362" i="6"/>
  <c r="N5363" i="6"/>
  <c r="N5364" i="6"/>
  <c r="N5365" i="6"/>
  <c r="N5366" i="6"/>
  <c r="N5367" i="6"/>
  <c r="N5368" i="6"/>
  <c r="N5369" i="6"/>
  <c r="N5370" i="6"/>
  <c r="N5371" i="6"/>
  <c r="N5372" i="6"/>
  <c r="N5373" i="6"/>
  <c r="N5374" i="6"/>
  <c r="N5375" i="6"/>
  <c r="N5376" i="6"/>
  <c r="N5377" i="6"/>
  <c r="N5378" i="6"/>
  <c r="N5379" i="6"/>
  <c r="N5380" i="6"/>
  <c r="N5381" i="6"/>
  <c r="N5382" i="6"/>
  <c r="N5383" i="6"/>
  <c r="N5384" i="6"/>
  <c r="N5385" i="6"/>
  <c r="N5386" i="6"/>
  <c r="N5387" i="6"/>
  <c r="N5388" i="6"/>
  <c r="N5389" i="6"/>
  <c r="N5390" i="6"/>
  <c r="N5391" i="6"/>
  <c r="N5392" i="6"/>
  <c r="N5393" i="6"/>
  <c r="N5394" i="6"/>
  <c r="N5395" i="6"/>
  <c r="N5396" i="6"/>
  <c r="N5397" i="6"/>
  <c r="N5398" i="6"/>
  <c r="N5399" i="6"/>
  <c r="N5400" i="6"/>
  <c r="N5401" i="6"/>
  <c r="N5402" i="6"/>
  <c r="N5403" i="6"/>
  <c r="N5404" i="6"/>
  <c r="N5405" i="6"/>
  <c r="N5406" i="6"/>
  <c r="N5407" i="6"/>
  <c r="N5408" i="6"/>
  <c r="N5409" i="6"/>
  <c r="N5410" i="6"/>
  <c r="N5411" i="6"/>
  <c r="N5412" i="6"/>
  <c r="N5413" i="6"/>
  <c r="N5414" i="6"/>
  <c r="N5415" i="6"/>
  <c r="N5416" i="6"/>
  <c r="N5417" i="6"/>
  <c r="N5418" i="6"/>
  <c r="N5419" i="6"/>
  <c r="N5420" i="6"/>
  <c r="N5421" i="6"/>
  <c r="N5422" i="6"/>
  <c r="N5423" i="6"/>
  <c r="N5424" i="6"/>
  <c r="N5425" i="6"/>
  <c r="N5426" i="6"/>
  <c r="N5427" i="6"/>
  <c r="N5428" i="6"/>
  <c r="N5429" i="6"/>
  <c r="N5430" i="6"/>
  <c r="N5431" i="6"/>
  <c r="N5432" i="6"/>
  <c r="N5433" i="6"/>
  <c r="N5434" i="6"/>
  <c r="N5435" i="6"/>
  <c r="N5436" i="6"/>
  <c r="N5437" i="6"/>
  <c r="N5438" i="6"/>
  <c r="N5439" i="6"/>
  <c r="N5440" i="6"/>
  <c r="N5441" i="6"/>
  <c r="N5442" i="6"/>
  <c r="N5443" i="6"/>
  <c r="N5444" i="6"/>
  <c r="N5445" i="6"/>
  <c r="N5446" i="6"/>
  <c r="N5447" i="6"/>
  <c r="N5448" i="6"/>
  <c r="N5449" i="6"/>
  <c r="N5450" i="6"/>
  <c r="N5451" i="6"/>
  <c r="N5452" i="6"/>
  <c r="N5453" i="6"/>
  <c r="N5454" i="6"/>
  <c r="N5455" i="6"/>
  <c r="N5456" i="6"/>
  <c r="N5457" i="6"/>
  <c r="N5458" i="6"/>
  <c r="N5459" i="6"/>
  <c r="N5460" i="6"/>
  <c r="N5461" i="6"/>
  <c r="N5462" i="6"/>
  <c r="N5463" i="6"/>
  <c r="N5464" i="6"/>
  <c r="N5465" i="6"/>
  <c r="N5466" i="6"/>
  <c r="N5273" i="6"/>
  <c r="N5274" i="6"/>
  <c r="N5275" i="6"/>
  <c r="N5276" i="6"/>
  <c r="N5277" i="6"/>
  <c r="N5278" i="6"/>
  <c r="N5279" i="6"/>
  <c r="N5280" i="6"/>
  <c r="N5281" i="6"/>
  <c r="N5282" i="6"/>
  <c r="N5283" i="6"/>
  <c r="N5284" i="6"/>
  <c r="N5285" i="6"/>
  <c r="W1222" i="1"/>
  <c r="V1222" i="1"/>
  <c r="U1222" i="1"/>
  <c r="Y1222" i="1" s="1"/>
  <c r="Q1222" i="1"/>
  <c r="H1222" i="1"/>
  <c r="S1222" i="1" s="1"/>
  <c r="T1222" i="1" s="1"/>
  <c r="W1221" i="1"/>
  <c r="V1221" i="1"/>
  <c r="U1221" i="1"/>
  <c r="Y1221" i="1" s="1"/>
  <c r="Q1221" i="1"/>
  <c r="H1221" i="1"/>
  <c r="S1221" i="1" s="1"/>
  <c r="T1221" i="1" s="1"/>
  <c r="W1220" i="1"/>
  <c r="V1220" i="1"/>
  <c r="U1220" i="1"/>
  <c r="Y1220" i="1" s="1"/>
  <c r="Q1220" i="1"/>
  <c r="H1220" i="1"/>
  <c r="S1220" i="1" s="1"/>
  <c r="T1220" i="1" s="1"/>
  <c r="W1219" i="1"/>
  <c r="V1219" i="1"/>
  <c r="U1219" i="1"/>
  <c r="Y1219" i="1" s="1"/>
  <c r="Q1219" i="1"/>
  <c r="H1219" i="1"/>
  <c r="W1218" i="1"/>
  <c r="V1218" i="1"/>
  <c r="U1218" i="1"/>
  <c r="Y1218" i="1" s="1"/>
  <c r="Q1218" i="1"/>
  <c r="H1218" i="1"/>
  <c r="W1217" i="1"/>
  <c r="V1217" i="1"/>
  <c r="U1217" i="1"/>
  <c r="Y1217" i="1" s="1"/>
  <c r="Q1217" i="1"/>
  <c r="H1217" i="1"/>
  <c r="S1217" i="1" s="1"/>
  <c r="T1217" i="1" s="1"/>
  <c r="W1216" i="1"/>
  <c r="V1216" i="1"/>
  <c r="U1216" i="1"/>
  <c r="Y1216" i="1" s="1"/>
  <c r="Q1216" i="1"/>
  <c r="H1216" i="1"/>
  <c r="W1215" i="1"/>
  <c r="V1215" i="1"/>
  <c r="U1215" i="1"/>
  <c r="Y1215" i="1" s="1"/>
  <c r="Q1215" i="1"/>
  <c r="H1215" i="1"/>
  <c r="S1215" i="1" s="1"/>
  <c r="T1215" i="1" s="1"/>
  <c r="W1214" i="1"/>
  <c r="V1214" i="1"/>
  <c r="U1214" i="1"/>
  <c r="Y1214" i="1" s="1"/>
  <c r="Q1214" i="1"/>
  <c r="H1214" i="1"/>
  <c r="S1214" i="1" s="1"/>
  <c r="T1214" i="1" s="1"/>
  <c r="W1213" i="1"/>
  <c r="V1213" i="1"/>
  <c r="U1213" i="1"/>
  <c r="Y1213" i="1" s="1"/>
  <c r="Q1213" i="1"/>
  <c r="H1213" i="1"/>
  <c r="R1213" i="1" s="1"/>
  <c r="W1212" i="1"/>
  <c r="V1212" i="1"/>
  <c r="U1212" i="1"/>
  <c r="Y1212" i="1" s="1"/>
  <c r="Q1212" i="1"/>
  <c r="H1212" i="1"/>
  <c r="S1212" i="1" s="1"/>
  <c r="T1212" i="1" s="1"/>
  <c r="W1211" i="1"/>
  <c r="V1211" i="1"/>
  <c r="U1211" i="1"/>
  <c r="Y1211" i="1" s="1"/>
  <c r="Q1211" i="1"/>
  <c r="H1211" i="1"/>
  <c r="W1210" i="1"/>
  <c r="V1210" i="1"/>
  <c r="U1210" i="1"/>
  <c r="Y1210" i="1" s="1"/>
  <c r="Q1210" i="1"/>
  <c r="H1210" i="1"/>
  <c r="W1209" i="1"/>
  <c r="V1209" i="1"/>
  <c r="U1209" i="1"/>
  <c r="Y1209" i="1" s="1"/>
  <c r="Q1209" i="1"/>
  <c r="H1209" i="1"/>
  <c r="S1209" i="1" s="1"/>
  <c r="T1209" i="1" s="1"/>
  <c r="W1208" i="1"/>
  <c r="V1208" i="1"/>
  <c r="U1208" i="1"/>
  <c r="Y1208" i="1" s="1"/>
  <c r="Q1208" i="1"/>
  <c r="H1208" i="1"/>
  <c r="W1207" i="1"/>
  <c r="V1207" i="1"/>
  <c r="U1207" i="1"/>
  <c r="Y1207" i="1" s="1"/>
  <c r="Q1207" i="1"/>
  <c r="H1207" i="1"/>
  <c r="S1207" i="1" s="1"/>
  <c r="T1207" i="1" s="1"/>
  <c r="W1206" i="1"/>
  <c r="V1206" i="1"/>
  <c r="U1206" i="1"/>
  <c r="Y1206" i="1" s="1"/>
  <c r="Q1206" i="1"/>
  <c r="H1206" i="1"/>
  <c r="S1206" i="1" s="1"/>
  <c r="T1206" i="1" s="1"/>
  <c r="W1200" i="1"/>
  <c r="V1200" i="1"/>
  <c r="U1200" i="1"/>
  <c r="Y1200" i="1" s="1"/>
  <c r="Q1200" i="1"/>
  <c r="H1200" i="1"/>
  <c r="S1200" i="1" s="1"/>
  <c r="T1200" i="1" s="1"/>
  <c r="W1199" i="1"/>
  <c r="V1199" i="1"/>
  <c r="U1199" i="1"/>
  <c r="Y1199" i="1" s="1"/>
  <c r="Q1199" i="1"/>
  <c r="H1199" i="1"/>
  <c r="W1198" i="1"/>
  <c r="V1198" i="1"/>
  <c r="U1198" i="1"/>
  <c r="Y1198" i="1" s="1"/>
  <c r="Q1198" i="1"/>
  <c r="H1198" i="1"/>
  <c r="S1198" i="1" s="1"/>
  <c r="T1198" i="1" s="1"/>
  <c r="W1197" i="1"/>
  <c r="V1197" i="1"/>
  <c r="U1197" i="1"/>
  <c r="Y1197" i="1" s="1"/>
  <c r="Q1197" i="1"/>
  <c r="H1197" i="1"/>
  <c r="S1197" i="1" s="1"/>
  <c r="T1197" i="1" s="1"/>
  <c r="W1196" i="1"/>
  <c r="V1196" i="1"/>
  <c r="U1196" i="1"/>
  <c r="Y1196" i="1" s="1"/>
  <c r="Q1196" i="1"/>
  <c r="H1196" i="1"/>
  <c r="R1196" i="1" s="1"/>
  <c r="W1195" i="1"/>
  <c r="V1195" i="1"/>
  <c r="U1195" i="1"/>
  <c r="Y1195" i="1" s="1"/>
  <c r="Q1195" i="1"/>
  <c r="H1195" i="1"/>
  <c r="W1194" i="1"/>
  <c r="V1194" i="1"/>
  <c r="U1194" i="1"/>
  <c r="Y1194" i="1" s="1"/>
  <c r="Q1194" i="1"/>
  <c r="H1194" i="1"/>
  <c r="S1194" i="1" s="1"/>
  <c r="T1194" i="1" s="1"/>
  <c r="W1193" i="1"/>
  <c r="V1193" i="1"/>
  <c r="U1193" i="1"/>
  <c r="Y1193" i="1" s="1"/>
  <c r="Q1193" i="1"/>
  <c r="H1193" i="1"/>
  <c r="W1192" i="1"/>
  <c r="V1192" i="1"/>
  <c r="U1192" i="1"/>
  <c r="Y1192" i="1" s="1"/>
  <c r="Q1192" i="1"/>
  <c r="H1192" i="1"/>
  <c r="W1191" i="1"/>
  <c r="V1191" i="1"/>
  <c r="U1191" i="1"/>
  <c r="Y1191" i="1" s="1"/>
  <c r="Q1191" i="1"/>
  <c r="H1191" i="1"/>
  <c r="S1191" i="1" s="1"/>
  <c r="T1191" i="1" s="1"/>
  <c r="W1190" i="1"/>
  <c r="V1190" i="1"/>
  <c r="U1190" i="1"/>
  <c r="Y1190" i="1" s="1"/>
  <c r="Q1190" i="1"/>
  <c r="H1190" i="1"/>
  <c r="S1190" i="1" s="1"/>
  <c r="T1190" i="1" s="1"/>
  <c r="W1189" i="1"/>
  <c r="V1189" i="1"/>
  <c r="U1189" i="1"/>
  <c r="Y1189" i="1" s="1"/>
  <c r="Q1189" i="1"/>
  <c r="H1189" i="1"/>
  <c r="S1189" i="1" s="1"/>
  <c r="T1189" i="1" s="1"/>
  <c r="W1188" i="1"/>
  <c r="V1188" i="1"/>
  <c r="U1188" i="1"/>
  <c r="X1188" i="1" s="1"/>
  <c r="Q1188" i="1"/>
  <c r="H1188" i="1"/>
  <c r="S1188" i="1" s="1"/>
  <c r="T1188" i="1" s="1"/>
  <c r="W1187" i="1"/>
  <c r="V1187" i="1"/>
  <c r="U1187" i="1"/>
  <c r="Y1187" i="1" s="1"/>
  <c r="Q1187" i="1"/>
  <c r="H1187" i="1"/>
  <c r="S1187" i="1" s="1"/>
  <c r="T1187" i="1" s="1"/>
  <c r="W1186" i="1"/>
  <c r="V1186" i="1"/>
  <c r="U1186" i="1"/>
  <c r="X1186" i="1" s="1"/>
  <c r="Q1186" i="1"/>
  <c r="H1186" i="1"/>
  <c r="S1186" i="1" s="1"/>
  <c r="T1186" i="1" s="1"/>
  <c r="W1185" i="1"/>
  <c r="V1185" i="1"/>
  <c r="U1185" i="1"/>
  <c r="Y1185" i="1" s="1"/>
  <c r="Q1185" i="1"/>
  <c r="H1185" i="1"/>
  <c r="S1185" i="1" s="1"/>
  <c r="T1185" i="1" s="1"/>
  <c r="W1184" i="1"/>
  <c r="V1184" i="1"/>
  <c r="U1184" i="1"/>
  <c r="X1184" i="1" s="1"/>
  <c r="Q1184" i="1"/>
  <c r="H1184" i="1"/>
  <c r="S1184" i="1" s="1"/>
  <c r="T1184" i="1" s="1"/>
  <c r="W1183" i="1"/>
  <c r="V1183" i="1"/>
  <c r="U1183" i="1"/>
  <c r="Y1183" i="1" s="1"/>
  <c r="Q1183" i="1"/>
  <c r="H1183" i="1"/>
  <c r="W1182" i="1"/>
  <c r="V1182" i="1"/>
  <c r="U1182" i="1"/>
  <c r="Y1182" i="1" s="1"/>
  <c r="Q1182" i="1"/>
  <c r="H1182" i="1"/>
  <c r="R1182" i="1" s="1"/>
  <c r="R1222" i="1" l="1"/>
  <c r="X1222" i="1"/>
  <c r="Z1222" i="1" s="1"/>
  <c r="R1221" i="1"/>
  <c r="X1221" i="1"/>
  <c r="Z1221" i="1" s="1"/>
  <c r="R1220" i="1"/>
  <c r="X1220" i="1"/>
  <c r="Z1220" i="1" s="1"/>
  <c r="R1219" i="1"/>
  <c r="S1219" i="1"/>
  <c r="T1219" i="1" s="1"/>
  <c r="X1219" i="1"/>
  <c r="Z1219" i="1" s="1"/>
  <c r="S1213" i="1"/>
  <c r="T1213" i="1" s="1"/>
  <c r="R1218" i="1"/>
  <c r="S1218" i="1"/>
  <c r="T1218" i="1" s="1"/>
  <c r="X1218" i="1"/>
  <c r="Z1218" i="1" s="1"/>
  <c r="R1217" i="1"/>
  <c r="X1217" i="1"/>
  <c r="Z1217" i="1" s="1"/>
  <c r="R1216" i="1"/>
  <c r="S1216" i="1"/>
  <c r="T1216" i="1" s="1"/>
  <c r="X1216" i="1"/>
  <c r="Z1216" i="1" s="1"/>
  <c r="R1215" i="1"/>
  <c r="X1215" i="1"/>
  <c r="Z1215" i="1" s="1"/>
  <c r="R1214" i="1"/>
  <c r="X1214" i="1"/>
  <c r="Z1214" i="1" s="1"/>
  <c r="X1213" i="1"/>
  <c r="Z1213" i="1" s="1"/>
  <c r="R1212" i="1"/>
  <c r="X1212" i="1"/>
  <c r="Z1212" i="1" s="1"/>
  <c r="R1211" i="1"/>
  <c r="S1211" i="1"/>
  <c r="T1211" i="1" s="1"/>
  <c r="X1211" i="1"/>
  <c r="Z1211" i="1" s="1"/>
  <c r="R1210" i="1"/>
  <c r="S1210" i="1"/>
  <c r="T1210" i="1" s="1"/>
  <c r="X1210" i="1"/>
  <c r="Z1210" i="1" s="1"/>
  <c r="R1209" i="1"/>
  <c r="X1209" i="1"/>
  <c r="Z1209" i="1" s="1"/>
  <c r="R1208" i="1"/>
  <c r="S1208" i="1"/>
  <c r="T1208" i="1" s="1"/>
  <c r="X1208" i="1"/>
  <c r="Z1208" i="1" s="1"/>
  <c r="R1207" i="1"/>
  <c r="X1207" i="1"/>
  <c r="Z1207" i="1" s="1"/>
  <c r="X1206" i="1"/>
  <c r="Z1206" i="1" s="1"/>
  <c r="R1206" i="1"/>
  <c r="X1200" i="1"/>
  <c r="Z1200" i="1" s="1"/>
  <c r="R1200" i="1"/>
  <c r="R1199" i="1"/>
  <c r="S1199" i="1"/>
  <c r="T1199" i="1" s="1"/>
  <c r="X1199" i="1"/>
  <c r="Z1199" i="1" s="1"/>
  <c r="R1198" i="1"/>
  <c r="X1198" i="1"/>
  <c r="X1197" i="1"/>
  <c r="Z1197" i="1" s="1"/>
  <c r="R1197" i="1"/>
  <c r="Z1186" i="1"/>
  <c r="S1196" i="1"/>
  <c r="T1196" i="1" s="1"/>
  <c r="X1196" i="1"/>
  <c r="Z1196" i="1" s="1"/>
  <c r="X1195" i="1"/>
  <c r="Z1195" i="1" s="1"/>
  <c r="S1195" i="1"/>
  <c r="T1195" i="1" s="1"/>
  <c r="R1195" i="1"/>
  <c r="X1194" i="1"/>
  <c r="Z1194" i="1" s="1"/>
  <c r="R1194" i="1"/>
  <c r="R1193" i="1"/>
  <c r="S1193" i="1"/>
  <c r="T1193" i="1" s="1"/>
  <c r="X1193" i="1"/>
  <c r="Z1193" i="1" s="1"/>
  <c r="R1192" i="1"/>
  <c r="X1192" i="1"/>
  <c r="Z1192" i="1" s="1"/>
  <c r="S1192" i="1"/>
  <c r="T1192" i="1" s="1"/>
  <c r="X1191" i="1"/>
  <c r="Z1191" i="1" s="1"/>
  <c r="R1191" i="1"/>
  <c r="R1190" i="1"/>
  <c r="X1190" i="1"/>
  <c r="Z1190" i="1" s="1"/>
  <c r="X1189" i="1"/>
  <c r="Z1189" i="1" s="1"/>
  <c r="R1189" i="1"/>
  <c r="Y1188" i="1"/>
  <c r="R1188" i="1"/>
  <c r="Z1188" i="1"/>
  <c r="R1187" i="1"/>
  <c r="X1187" i="1"/>
  <c r="Z1187" i="1" s="1"/>
  <c r="Y1186" i="1"/>
  <c r="R1186" i="1"/>
  <c r="X1185" i="1"/>
  <c r="Z1185" i="1" s="1"/>
  <c r="R1185" i="1"/>
  <c r="Y1184" i="1"/>
  <c r="Z1184" i="1"/>
  <c r="R1184" i="1"/>
  <c r="R1183" i="1"/>
  <c r="X1183" i="1"/>
  <c r="Z1183" i="1" s="1"/>
  <c r="S1183" i="1"/>
  <c r="T1183" i="1" s="1"/>
  <c r="S1182" i="1"/>
  <c r="T1182" i="1" s="1"/>
  <c r="X1182" i="1"/>
  <c r="Z1182" i="1" s="1"/>
  <c r="W1180" i="1" l="1"/>
  <c r="V1180" i="1"/>
  <c r="U1180" i="1"/>
  <c r="Y1180" i="1" s="1"/>
  <c r="Q1180" i="1"/>
  <c r="H1180" i="1"/>
  <c r="S1180" i="1" s="1"/>
  <c r="T1180" i="1" s="1"/>
  <c r="W1179" i="1"/>
  <c r="V1179" i="1"/>
  <c r="U1179" i="1"/>
  <c r="X1179" i="1" s="1"/>
  <c r="Q1179" i="1"/>
  <c r="H1179" i="1"/>
  <c r="W1178" i="1"/>
  <c r="V1178" i="1"/>
  <c r="U1178" i="1"/>
  <c r="Y1178" i="1" s="1"/>
  <c r="Q1178" i="1"/>
  <c r="H1178" i="1"/>
  <c r="S1178" i="1" s="1"/>
  <c r="T1178" i="1" s="1"/>
  <c r="W1177" i="1"/>
  <c r="V1177" i="1"/>
  <c r="U1177" i="1"/>
  <c r="Y1177" i="1" s="1"/>
  <c r="Q1177" i="1"/>
  <c r="H1177" i="1"/>
  <c r="R1177" i="1" s="1"/>
  <c r="W1176" i="1"/>
  <c r="V1176" i="1"/>
  <c r="U1176" i="1"/>
  <c r="Y1176" i="1" s="1"/>
  <c r="Q1176" i="1"/>
  <c r="H1176" i="1"/>
  <c r="S1176" i="1" s="1"/>
  <c r="T1176" i="1" s="1"/>
  <c r="W1175" i="1"/>
  <c r="V1175" i="1"/>
  <c r="U1175" i="1"/>
  <c r="Y1175" i="1" s="1"/>
  <c r="Q1175" i="1"/>
  <c r="H1175" i="1"/>
  <c r="W1174" i="1"/>
  <c r="V1174" i="1"/>
  <c r="U1174" i="1"/>
  <c r="Y1174" i="1" s="1"/>
  <c r="Q1174" i="1"/>
  <c r="H1174" i="1"/>
  <c r="S1174" i="1" s="1"/>
  <c r="T1174" i="1" s="1"/>
  <c r="W1173" i="1"/>
  <c r="V1173" i="1"/>
  <c r="U1173" i="1"/>
  <c r="Y1173" i="1" s="1"/>
  <c r="Q1173" i="1"/>
  <c r="H1173" i="1"/>
  <c r="S1173" i="1" s="1"/>
  <c r="T1173" i="1" s="1"/>
  <c r="W1172" i="1"/>
  <c r="V1172" i="1"/>
  <c r="U1172" i="1"/>
  <c r="Y1172" i="1" s="1"/>
  <c r="Q1172" i="1"/>
  <c r="H1172" i="1"/>
  <c r="W1171" i="1"/>
  <c r="V1171" i="1"/>
  <c r="U1171" i="1"/>
  <c r="Y1171" i="1" s="1"/>
  <c r="Q1171" i="1"/>
  <c r="H1171" i="1"/>
  <c r="S1171" i="1" s="1"/>
  <c r="T1171" i="1" s="1"/>
  <c r="W1170" i="1"/>
  <c r="V1170" i="1"/>
  <c r="U1170" i="1"/>
  <c r="X1170" i="1" s="1"/>
  <c r="Q1170" i="1"/>
  <c r="H1170" i="1"/>
  <c r="S1170" i="1" s="1"/>
  <c r="T1170" i="1" s="1"/>
  <c r="Q1169" i="1"/>
  <c r="U1169" i="1"/>
  <c r="X1169" i="1" s="1"/>
  <c r="V1169" i="1"/>
  <c r="W1169" i="1"/>
  <c r="H1169" i="1"/>
  <c r="R1169" i="1" s="1"/>
  <c r="Q1168" i="1"/>
  <c r="U1168" i="1"/>
  <c r="Y1168" i="1" s="1"/>
  <c r="V1168" i="1"/>
  <c r="W1168" i="1"/>
  <c r="H1168" i="1"/>
  <c r="R1168" i="1" s="1"/>
  <c r="S1177" i="1" l="1"/>
  <c r="T1177" i="1" s="1"/>
  <c r="Z1170" i="1"/>
  <c r="R1180" i="1"/>
  <c r="X1180" i="1"/>
  <c r="Z1180" i="1" s="1"/>
  <c r="Z1179" i="1"/>
  <c r="S1179" i="1"/>
  <c r="T1179" i="1" s="1"/>
  <c r="R1179" i="1"/>
  <c r="Y1179" i="1"/>
  <c r="R1178" i="1"/>
  <c r="X1178" i="1"/>
  <c r="Z1178" i="1" s="1"/>
  <c r="X1177" i="1"/>
  <c r="Z1177" i="1" s="1"/>
  <c r="X1176" i="1"/>
  <c r="Z1176" i="1" s="1"/>
  <c r="R1176" i="1"/>
  <c r="S1175" i="1"/>
  <c r="T1175" i="1" s="1"/>
  <c r="R1175" i="1"/>
  <c r="X1175" i="1"/>
  <c r="Z1175" i="1" s="1"/>
  <c r="X1174" i="1"/>
  <c r="Z1174" i="1" s="1"/>
  <c r="R1174" i="1"/>
  <c r="R1173" i="1"/>
  <c r="X1173" i="1"/>
  <c r="Z1173" i="1" s="1"/>
  <c r="R1172" i="1"/>
  <c r="S1172" i="1"/>
  <c r="T1172" i="1" s="1"/>
  <c r="X1172" i="1"/>
  <c r="Z1172" i="1" s="1"/>
  <c r="X1171" i="1"/>
  <c r="Z1171" i="1" s="1"/>
  <c r="R1171" i="1"/>
  <c r="R1170" i="1"/>
  <c r="Y1170" i="1"/>
  <c r="Y1169" i="1"/>
  <c r="S1169" i="1"/>
  <c r="T1169" i="1" s="1"/>
  <c r="Z1169" i="1"/>
  <c r="X1168" i="1"/>
  <c r="Z1168" i="1" s="1"/>
  <c r="S1168" i="1"/>
  <c r="T1168" i="1" s="1"/>
  <c r="N5251" i="6"/>
  <c r="N5252" i="6"/>
  <c r="N5253" i="6"/>
  <c r="N5254" i="6"/>
  <c r="N5255" i="6"/>
  <c r="N5256" i="6"/>
  <c r="N5257" i="6"/>
  <c r="N5258" i="6"/>
  <c r="N5259" i="6"/>
  <c r="N5260" i="6"/>
  <c r="N5261" i="6"/>
  <c r="N5262" i="6"/>
  <c r="N5263" i="6"/>
  <c r="N5264" i="6"/>
  <c r="N5265" i="6"/>
  <c r="N5266" i="6"/>
  <c r="N5267" i="6"/>
  <c r="N5268" i="6"/>
  <c r="N5269" i="6"/>
  <c r="N5270" i="6"/>
  <c r="N5271" i="6"/>
  <c r="N5272" i="6"/>
  <c r="N5250" i="6"/>
  <c r="N5249" i="6"/>
  <c r="W1159" i="1"/>
  <c r="V1159" i="1"/>
  <c r="U1159" i="1"/>
  <c r="X1159" i="1" s="1"/>
  <c r="W1158" i="1"/>
  <c r="V1158" i="1"/>
  <c r="U1158" i="1"/>
  <c r="X1158" i="1" s="1"/>
  <c r="W1157" i="1"/>
  <c r="V1157" i="1"/>
  <c r="U1157" i="1"/>
  <c r="X1157" i="1" s="1"/>
  <c r="W1156" i="1"/>
  <c r="V1156" i="1"/>
  <c r="U1156" i="1"/>
  <c r="Y1156" i="1" s="1"/>
  <c r="W1155" i="1"/>
  <c r="V1155" i="1"/>
  <c r="U1155" i="1"/>
  <c r="X1155" i="1" s="1"/>
  <c r="W1154" i="1"/>
  <c r="V1154" i="1"/>
  <c r="U1154" i="1"/>
  <c r="Y1154" i="1" s="1"/>
  <c r="W1153" i="1"/>
  <c r="V1153" i="1"/>
  <c r="U1153" i="1"/>
  <c r="X1153" i="1" s="1"/>
  <c r="W1152" i="1"/>
  <c r="V1152" i="1"/>
  <c r="U1152" i="1"/>
  <c r="X1152" i="1" s="1"/>
  <c r="W1151" i="1"/>
  <c r="V1151" i="1"/>
  <c r="U1151" i="1"/>
  <c r="X1151" i="1" s="1"/>
  <c r="W1150" i="1"/>
  <c r="V1150" i="1"/>
  <c r="U1150" i="1"/>
  <c r="Y1150" i="1" s="1"/>
  <c r="W1149" i="1"/>
  <c r="V1149" i="1"/>
  <c r="U1149" i="1"/>
  <c r="Y1149" i="1" s="1"/>
  <c r="W1148" i="1"/>
  <c r="V1148" i="1"/>
  <c r="U1148" i="1"/>
  <c r="Y1148" i="1" s="1"/>
  <c r="W1144" i="1"/>
  <c r="V1144" i="1"/>
  <c r="U1144" i="1"/>
  <c r="W1143" i="1"/>
  <c r="V1143" i="1"/>
  <c r="U1143" i="1"/>
  <c r="W1142" i="1"/>
  <c r="V1142" i="1"/>
  <c r="U1142" i="1"/>
  <c r="W1141" i="1"/>
  <c r="V1141" i="1"/>
  <c r="U1141" i="1"/>
  <c r="W1140" i="1"/>
  <c r="V1140" i="1"/>
  <c r="U1140" i="1"/>
  <c r="W1139" i="1"/>
  <c r="V1139" i="1"/>
  <c r="U1139" i="1"/>
  <c r="W1138" i="1"/>
  <c r="V1138" i="1"/>
  <c r="U1138" i="1"/>
  <c r="W1137" i="1"/>
  <c r="V1137" i="1"/>
  <c r="U1137" i="1"/>
  <c r="W1136" i="1"/>
  <c r="V1136" i="1"/>
  <c r="U1136" i="1"/>
  <c r="W1135" i="1"/>
  <c r="V1135" i="1"/>
  <c r="U1135" i="1"/>
  <c r="W1134" i="1"/>
  <c r="V1134" i="1"/>
  <c r="U1134" i="1"/>
  <c r="W1133" i="1"/>
  <c r="V1133" i="1"/>
  <c r="U1133" i="1"/>
  <c r="W1132" i="1"/>
  <c r="V1132" i="1"/>
  <c r="U1132" i="1"/>
  <c r="W1131" i="1"/>
  <c r="V1131" i="1"/>
  <c r="U1131" i="1"/>
  <c r="W1130" i="1"/>
  <c r="V1130" i="1"/>
  <c r="U1130" i="1"/>
  <c r="W1129" i="1"/>
  <c r="V1129" i="1"/>
  <c r="U1129" i="1"/>
  <c r="W1128" i="1"/>
  <c r="V1128" i="1"/>
  <c r="U1128" i="1"/>
  <c r="W1127" i="1"/>
  <c r="V1127" i="1"/>
  <c r="U1127" i="1"/>
  <c r="W1126" i="1"/>
  <c r="V1126" i="1"/>
  <c r="U1126" i="1"/>
  <c r="W1125" i="1"/>
  <c r="V1125" i="1"/>
  <c r="U1125" i="1"/>
  <c r="W1124" i="1"/>
  <c r="V1124" i="1"/>
  <c r="U1124" i="1"/>
  <c r="W1123" i="1"/>
  <c r="V1123" i="1"/>
  <c r="U1123" i="1"/>
  <c r="W1122" i="1"/>
  <c r="V1122" i="1"/>
  <c r="U1122" i="1"/>
  <c r="W1121" i="1"/>
  <c r="V1121" i="1"/>
  <c r="U1121" i="1"/>
  <c r="W1120" i="1"/>
  <c r="V1120" i="1"/>
  <c r="U1120" i="1"/>
  <c r="W1119" i="1"/>
  <c r="V1119" i="1"/>
  <c r="U1119" i="1"/>
  <c r="W1118" i="1"/>
  <c r="V1118" i="1"/>
  <c r="U1118" i="1"/>
  <c r="W1117" i="1"/>
  <c r="V1117" i="1"/>
  <c r="U1117" i="1"/>
  <c r="W1116" i="1"/>
  <c r="V1116" i="1"/>
  <c r="U1116" i="1"/>
  <c r="W1115" i="1"/>
  <c r="V1115" i="1"/>
  <c r="U1115" i="1"/>
  <c r="W1114" i="1"/>
  <c r="V1114" i="1"/>
  <c r="U1114" i="1"/>
  <c r="W1113" i="1"/>
  <c r="V1113" i="1"/>
  <c r="U1113" i="1"/>
  <c r="W1112" i="1"/>
  <c r="V1112" i="1"/>
  <c r="U1112" i="1"/>
  <c r="Y1112" i="1" s="1"/>
  <c r="W1111" i="1"/>
  <c r="V1111" i="1"/>
  <c r="U1111" i="1"/>
  <c r="Y1111" i="1" s="1"/>
  <c r="W1110" i="1"/>
  <c r="V1110" i="1"/>
  <c r="U1110" i="1"/>
  <c r="Y1110" i="1" s="1"/>
  <c r="W1109" i="1"/>
  <c r="V1109" i="1"/>
  <c r="U1109" i="1"/>
  <c r="X1109" i="1" s="1"/>
  <c r="W1108" i="1"/>
  <c r="V1108" i="1"/>
  <c r="U1108" i="1"/>
  <c r="X1108" i="1" s="1"/>
  <c r="W1107" i="1"/>
  <c r="V1107" i="1"/>
  <c r="U1107" i="1"/>
  <c r="Y1107" i="1" s="1"/>
  <c r="W1106" i="1"/>
  <c r="V1106" i="1"/>
  <c r="U1106" i="1"/>
  <c r="X1106" i="1" s="1"/>
  <c r="W1105" i="1"/>
  <c r="V1105" i="1"/>
  <c r="U1105" i="1"/>
  <c r="Y1105" i="1" s="1"/>
  <c r="W1104" i="1"/>
  <c r="V1104" i="1"/>
  <c r="U1104" i="1"/>
  <c r="W1103" i="1"/>
  <c r="V1103" i="1"/>
  <c r="U1103" i="1"/>
  <c r="W1102" i="1"/>
  <c r="V1102" i="1"/>
  <c r="U1102" i="1"/>
  <c r="W1101" i="1"/>
  <c r="V1101" i="1"/>
  <c r="U1101" i="1"/>
  <c r="W1100" i="1"/>
  <c r="V1100" i="1"/>
  <c r="U1100" i="1"/>
  <c r="W1035" i="1"/>
  <c r="V1035" i="1"/>
  <c r="U1035" i="1"/>
  <c r="W1023" i="1"/>
  <c r="V1023" i="1"/>
  <c r="U1023" i="1"/>
  <c r="W1022" i="1"/>
  <c r="V1022" i="1"/>
  <c r="U1022" i="1"/>
  <c r="W1021" i="1"/>
  <c r="V1021" i="1"/>
  <c r="U1021" i="1"/>
  <c r="W1020" i="1"/>
  <c r="V1020" i="1"/>
  <c r="U1020" i="1"/>
  <c r="W1019" i="1"/>
  <c r="V1019" i="1"/>
  <c r="U1019" i="1"/>
  <c r="W1018" i="1"/>
  <c r="V1018" i="1"/>
  <c r="U1018" i="1"/>
  <c r="W1017" i="1"/>
  <c r="V1017" i="1"/>
  <c r="U1017" i="1"/>
  <c r="W1016" i="1"/>
  <c r="V1016" i="1"/>
  <c r="U1016" i="1"/>
  <c r="W1015" i="1"/>
  <c r="V1015" i="1"/>
  <c r="U1015" i="1"/>
  <c r="W1014" i="1"/>
  <c r="V1014" i="1"/>
  <c r="U1014" i="1"/>
  <c r="W1013" i="1"/>
  <c r="V1013" i="1"/>
  <c r="U1013" i="1"/>
  <c r="W1012" i="1"/>
  <c r="V1012" i="1"/>
  <c r="U1012" i="1"/>
  <c r="W1011" i="1"/>
  <c r="V1011" i="1"/>
  <c r="U1011" i="1"/>
  <c r="W1010" i="1"/>
  <c r="V1010" i="1"/>
  <c r="U1010" i="1"/>
  <c r="W1009" i="1"/>
  <c r="V1009" i="1"/>
  <c r="U1009" i="1"/>
  <c r="W1008" i="1"/>
  <c r="V1008" i="1"/>
  <c r="U1008" i="1"/>
  <c r="W1007" i="1"/>
  <c r="V1007" i="1"/>
  <c r="U1007" i="1"/>
  <c r="W1006" i="1"/>
  <c r="V1006" i="1"/>
  <c r="U1006" i="1"/>
  <c r="W1005" i="1"/>
  <c r="V1005" i="1"/>
  <c r="U1005" i="1"/>
  <c r="W1004" i="1"/>
  <c r="V1004" i="1"/>
  <c r="U1004" i="1"/>
  <c r="W1003" i="1"/>
  <c r="V1003" i="1"/>
  <c r="U1003" i="1"/>
  <c r="W1002" i="1"/>
  <c r="V1002" i="1"/>
  <c r="U1002" i="1"/>
  <c r="W1001" i="1"/>
  <c r="V1001" i="1"/>
  <c r="U1001" i="1"/>
  <c r="W1000" i="1"/>
  <c r="V1000" i="1"/>
  <c r="U1000" i="1"/>
  <c r="W999" i="1"/>
  <c r="V999" i="1"/>
  <c r="U999" i="1"/>
  <c r="W998" i="1"/>
  <c r="V998" i="1"/>
  <c r="U998" i="1"/>
  <c r="W997" i="1"/>
  <c r="V997" i="1"/>
  <c r="U997" i="1"/>
  <c r="W996" i="1"/>
  <c r="V996" i="1"/>
  <c r="U996" i="1"/>
  <c r="W995" i="1"/>
  <c r="V995" i="1"/>
  <c r="U995" i="1"/>
  <c r="W994" i="1"/>
  <c r="V994" i="1"/>
  <c r="U994" i="1"/>
  <c r="W993" i="1"/>
  <c r="V993" i="1"/>
  <c r="U993" i="1"/>
  <c r="W992" i="1"/>
  <c r="V992" i="1"/>
  <c r="U992" i="1"/>
  <c r="W991" i="1"/>
  <c r="V991" i="1"/>
  <c r="U991" i="1"/>
  <c r="W990" i="1"/>
  <c r="V990" i="1"/>
  <c r="U990" i="1"/>
  <c r="W989" i="1"/>
  <c r="V989" i="1"/>
  <c r="U989" i="1"/>
  <c r="W988" i="1"/>
  <c r="V988" i="1"/>
  <c r="U988" i="1"/>
  <c r="W987" i="1"/>
  <c r="V987" i="1"/>
  <c r="U987" i="1"/>
  <c r="W986" i="1"/>
  <c r="V986" i="1"/>
  <c r="U986" i="1"/>
  <c r="W985" i="1"/>
  <c r="V985" i="1"/>
  <c r="U985" i="1"/>
  <c r="Y985" i="1" s="1"/>
  <c r="W984" i="1"/>
  <c r="V984" i="1"/>
  <c r="U984" i="1"/>
  <c r="Y984" i="1" s="1"/>
  <c r="W983" i="1"/>
  <c r="V983" i="1"/>
  <c r="U983" i="1"/>
  <c r="Y983" i="1" s="1"/>
  <c r="W982" i="1"/>
  <c r="V982" i="1"/>
  <c r="U982" i="1"/>
  <c r="Y982" i="1" s="1"/>
  <c r="W981" i="1"/>
  <c r="V981" i="1"/>
  <c r="U981" i="1"/>
  <c r="W980" i="1"/>
  <c r="V980" i="1"/>
  <c r="U980" i="1"/>
  <c r="W979" i="1"/>
  <c r="V979" i="1"/>
  <c r="U979" i="1"/>
  <c r="W978" i="1"/>
  <c r="V978" i="1"/>
  <c r="U978" i="1"/>
  <c r="W977" i="1"/>
  <c r="V977" i="1"/>
  <c r="U977" i="1"/>
  <c r="W976" i="1"/>
  <c r="V976" i="1"/>
  <c r="U976" i="1"/>
  <c r="W975" i="1"/>
  <c r="V975" i="1"/>
  <c r="U975" i="1"/>
  <c r="W974" i="1"/>
  <c r="V974" i="1"/>
  <c r="U974" i="1"/>
  <c r="W973" i="1"/>
  <c r="V973" i="1"/>
  <c r="U973" i="1"/>
  <c r="W972" i="1"/>
  <c r="V972" i="1"/>
  <c r="U972" i="1"/>
  <c r="W971" i="1"/>
  <c r="V971" i="1"/>
  <c r="U971" i="1"/>
  <c r="W970" i="1"/>
  <c r="V970" i="1"/>
  <c r="U970" i="1"/>
  <c r="W969" i="1"/>
  <c r="V969" i="1"/>
  <c r="U969" i="1"/>
  <c r="W968" i="1"/>
  <c r="V968" i="1"/>
  <c r="U968" i="1"/>
  <c r="W967" i="1"/>
  <c r="V967" i="1"/>
  <c r="U967" i="1"/>
  <c r="W966" i="1"/>
  <c r="V966" i="1"/>
  <c r="U966" i="1"/>
  <c r="W965" i="1"/>
  <c r="V965" i="1"/>
  <c r="U965" i="1"/>
  <c r="W964" i="1"/>
  <c r="V964" i="1"/>
  <c r="U964" i="1"/>
  <c r="W963" i="1"/>
  <c r="V963" i="1"/>
  <c r="U963" i="1"/>
  <c r="W962" i="1"/>
  <c r="V962" i="1"/>
  <c r="U962" i="1"/>
  <c r="W961" i="1"/>
  <c r="V961" i="1"/>
  <c r="U961" i="1"/>
  <c r="W960" i="1"/>
  <c r="V960" i="1"/>
  <c r="U960" i="1"/>
  <c r="W959" i="1"/>
  <c r="V959" i="1"/>
  <c r="U959" i="1"/>
  <c r="W958" i="1"/>
  <c r="V958" i="1"/>
  <c r="U958" i="1"/>
  <c r="W957" i="1"/>
  <c r="V957" i="1"/>
  <c r="U957" i="1"/>
  <c r="W956" i="1"/>
  <c r="V956" i="1"/>
  <c r="U956" i="1"/>
  <c r="W955" i="1"/>
  <c r="V955" i="1"/>
  <c r="U955" i="1"/>
  <c r="W954" i="1"/>
  <c r="V954" i="1"/>
  <c r="U954" i="1"/>
  <c r="W953" i="1"/>
  <c r="V953" i="1"/>
  <c r="U953" i="1"/>
  <c r="W952" i="1"/>
  <c r="V952" i="1"/>
  <c r="U952" i="1"/>
  <c r="W951" i="1"/>
  <c r="V951" i="1"/>
  <c r="U951" i="1"/>
  <c r="W950" i="1"/>
  <c r="V950" i="1"/>
  <c r="U950" i="1"/>
  <c r="W949" i="1"/>
  <c r="V949" i="1"/>
  <c r="U949" i="1"/>
  <c r="W948" i="1"/>
  <c r="V948" i="1"/>
  <c r="U948" i="1"/>
  <c r="W947" i="1"/>
  <c r="V947" i="1"/>
  <c r="U947" i="1"/>
  <c r="W946" i="1"/>
  <c r="V946" i="1"/>
  <c r="U946" i="1"/>
  <c r="W945" i="1"/>
  <c r="V945" i="1"/>
  <c r="U945" i="1"/>
  <c r="W944" i="1"/>
  <c r="V944" i="1"/>
  <c r="U944" i="1"/>
  <c r="W943" i="1"/>
  <c r="V943" i="1"/>
  <c r="U943" i="1"/>
  <c r="W942" i="1"/>
  <c r="V942" i="1"/>
  <c r="U942" i="1"/>
  <c r="W941" i="1"/>
  <c r="V941" i="1"/>
  <c r="U941" i="1"/>
  <c r="W940" i="1"/>
  <c r="V940" i="1"/>
  <c r="U940" i="1"/>
  <c r="W939" i="1"/>
  <c r="V939" i="1"/>
  <c r="U939" i="1"/>
  <c r="W938" i="1"/>
  <c r="V938" i="1"/>
  <c r="U938" i="1"/>
  <c r="W937" i="1"/>
  <c r="V937" i="1"/>
  <c r="U937" i="1"/>
  <c r="W936" i="1"/>
  <c r="V936" i="1"/>
  <c r="U936" i="1"/>
  <c r="W935" i="1"/>
  <c r="V935" i="1"/>
  <c r="U935" i="1"/>
  <c r="W934" i="1"/>
  <c r="V934" i="1"/>
  <c r="U934" i="1"/>
  <c r="W933" i="1"/>
  <c r="V933" i="1"/>
  <c r="U933" i="1"/>
  <c r="W932" i="1"/>
  <c r="V932" i="1"/>
  <c r="U932" i="1"/>
  <c r="W931" i="1"/>
  <c r="V931" i="1"/>
  <c r="U931" i="1"/>
  <c r="W930" i="1"/>
  <c r="V930" i="1"/>
  <c r="U930" i="1"/>
  <c r="W929" i="1"/>
  <c r="V929" i="1"/>
  <c r="U929" i="1"/>
  <c r="W899" i="1"/>
  <c r="V899" i="1"/>
  <c r="U899" i="1"/>
  <c r="W898" i="1"/>
  <c r="V898" i="1"/>
  <c r="U898" i="1"/>
  <c r="W897" i="1"/>
  <c r="V897" i="1"/>
  <c r="U897" i="1"/>
  <c r="W896" i="1"/>
  <c r="V896" i="1"/>
  <c r="U896" i="1"/>
  <c r="W895" i="1"/>
  <c r="V895" i="1"/>
  <c r="U895" i="1"/>
  <c r="W894" i="1"/>
  <c r="V894" i="1"/>
  <c r="U894" i="1"/>
  <c r="W893" i="1"/>
  <c r="V893" i="1"/>
  <c r="U893" i="1"/>
  <c r="W885" i="1"/>
  <c r="V885" i="1"/>
  <c r="U885" i="1"/>
  <c r="W884" i="1"/>
  <c r="V884" i="1"/>
  <c r="U884" i="1"/>
  <c r="W883" i="1"/>
  <c r="V883" i="1"/>
  <c r="U883" i="1"/>
  <c r="W882" i="1"/>
  <c r="V882" i="1"/>
  <c r="U882" i="1"/>
  <c r="W881" i="1"/>
  <c r="V881" i="1"/>
  <c r="U881" i="1"/>
  <c r="W880" i="1"/>
  <c r="V880" i="1"/>
  <c r="U880" i="1"/>
  <c r="W879" i="1"/>
  <c r="V879" i="1"/>
  <c r="U879" i="1"/>
  <c r="W878" i="1"/>
  <c r="V878" i="1"/>
  <c r="U878" i="1"/>
  <c r="W877" i="1"/>
  <c r="V877" i="1"/>
  <c r="U877" i="1"/>
  <c r="W876" i="1"/>
  <c r="V876" i="1"/>
  <c r="U876" i="1"/>
  <c r="W875" i="1"/>
  <c r="V875" i="1"/>
  <c r="U875" i="1"/>
  <c r="Q1112" i="1"/>
  <c r="H1112" i="1"/>
  <c r="S1112" i="1" s="1"/>
  <c r="T1112" i="1" s="1"/>
  <c r="Q1111" i="1"/>
  <c r="H1111" i="1"/>
  <c r="R1111" i="1" s="1"/>
  <c r="Q1110" i="1"/>
  <c r="H1110" i="1"/>
  <c r="R1110" i="1" s="1"/>
  <c r="Q1109" i="1"/>
  <c r="H1109" i="1"/>
  <c r="S1109" i="1" s="1"/>
  <c r="T1109" i="1" s="1"/>
  <c r="Q1108" i="1"/>
  <c r="H1108" i="1"/>
  <c r="R1108" i="1" s="1"/>
  <c r="Q1107" i="1"/>
  <c r="H1107" i="1"/>
  <c r="S1107" i="1" s="1"/>
  <c r="T1107" i="1" s="1"/>
  <c r="Q1106" i="1"/>
  <c r="H1106" i="1"/>
  <c r="R1106" i="1" s="1"/>
  <c r="Q1105" i="1"/>
  <c r="H1105" i="1"/>
  <c r="R1105" i="1" s="1"/>
  <c r="Q1114" i="1"/>
  <c r="H1114" i="1"/>
  <c r="Q1159" i="1"/>
  <c r="H1159" i="1"/>
  <c r="S1159" i="1" s="1"/>
  <c r="T1159" i="1" s="1"/>
  <c r="Q1158" i="1"/>
  <c r="H1158" i="1"/>
  <c r="S1158" i="1" s="1"/>
  <c r="T1158" i="1" s="1"/>
  <c r="Q1157" i="1"/>
  <c r="H1157" i="1"/>
  <c r="R1157" i="1" s="1"/>
  <c r="Q1156" i="1"/>
  <c r="H1156" i="1"/>
  <c r="R1156" i="1" s="1"/>
  <c r="Q1155" i="1"/>
  <c r="H1155" i="1"/>
  <c r="S1155" i="1" s="1"/>
  <c r="T1155" i="1" s="1"/>
  <c r="Q1154" i="1"/>
  <c r="H1154" i="1"/>
  <c r="S1154" i="1" s="1"/>
  <c r="T1154" i="1" s="1"/>
  <c r="Q1153" i="1"/>
  <c r="H1153" i="1"/>
  <c r="R1153" i="1" s="1"/>
  <c r="Q1152" i="1"/>
  <c r="H1152" i="1"/>
  <c r="S1152" i="1" s="1"/>
  <c r="T1152" i="1" s="1"/>
  <c r="Q1151" i="1"/>
  <c r="H1151" i="1"/>
  <c r="R1151" i="1" s="1"/>
  <c r="Q1150" i="1"/>
  <c r="H1150" i="1"/>
  <c r="R1150" i="1" s="1"/>
  <c r="Q1149" i="1"/>
  <c r="H1149" i="1"/>
  <c r="R1149" i="1" s="1"/>
  <c r="Q1148" i="1"/>
  <c r="H1148" i="1"/>
  <c r="R1148" i="1" s="1"/>
  <c r="Z1108" i="1" l="1"/>
  <c r="R1112" i="1"/>
  <c r="X1112" i="1"/>
  <c r="Z1112" i="1" s="1"/>
  <c r="X1111" i="1"/>
  <c r="Z1111" i="1" s="1"/>
  <c r="Z1109" i="1"/>
  <c r="S1111" i="1"/>
  <c r="T1111" i="1" s="1"/>
  <c r="S1110" i="1"/>
  <c r="T1110" i="1" s="1"/>
  <c r="X1110" i="1"/>
  <c r="Z1110" i="1" s="1"/>
  <c r="R1109" i="1"/>
  <c r="Y1109" i="1"/>
  <c r="S1108" i="1"/>
  <c r="T1108" i="1" s="1"/>
  <c r="Y1108" i="1"/>
  <c r="R1107" i="1"/>
  <c r="X1107" i="1"/>
  <c r="Z1107" i="1" s="1"/>
  <c r="Y1106" i="1"/>
  <c r="S1106" i="1"/>
  <c r="T1106" i="1" s="1"/>
  <c r="Z1106" i="1"/>
  <c r="X1105" i="1"/>
  <c r="Z1105" i="1" s="1"/>
  <c r="S1105" i="1"/>
  <c r="T1105" i="1" s="1"/>
  <c r="X1114" i="1"/>
  <c r="Z1114" i="1" s="1"/>
  <c r="Y1114" i="1"/>
  <c r="R1114" i="1"/>
  <c r="S1114" i="1"/>
  <c r="T1114" i="1" s="1"/>
  <c r="Z1159" i="1"/>
  <c r="Z1152" i="1"/>
  <c r="R1158" i="1"/>
  <c r="R1159" i="1"/>
  <c r="Y1159" i="1"/>
  <c r="Y1158" i="1"/>
  <c r="Y1157" i="1"/>
  <c r="S1157" i="1"/>
  <c r="T1157" i="1" s="1"/>
  <c r="X1156" i="1"/>
  <c r="Z1156" i="1" s="1"/>
  <c r="S1156" i="1"/>
  <c r="T1156" i="1" s="1"/>
  <c r="R1155" i="1"/>
  <c r="Y1155" i="1"/>
  <c r="R1154" i="1"/>
  <c r="X1154" i="1"/>
  <c r="S1153" i="1"/>
  <c r="T1153" i="1" s="1"/>
  <c r="Z1153" i="1"/>
  <c r="Y1153" i="1"/>
  <c r="R1152" i="1"/>
  <c r="Y1152" i="1"/>
  <c r="Y1151" i="1"/>
  <c r="S1151" i="1"/>
  <c r="T1151" i="1" s="1"/>
  <c r="Z1151" i="1"/>
  <c r="X1150" i="1"/>
  <c r="Z1150" i="1" s="1"/>
  <c r="S1150" i="1"/>
  <c r="T1150" i="1" s="1"/>
  <c r="X1149" i="1"/>
  <c r="Z1149" i="1" s="1"/>
  <c r="S1149" i="1"/>
  <c r="T1149" i="1" s="1"/>
  <c r="X1148" i="1"/>
  <c r="Z1148" i="1" s="1"/>
  <c r="S1148" i="1"/>
  <c r="T1148" i="1" s="1"/>
  <c r="Q1144" i="1"/>
  <c r="Y1144" i="1"/>
  <c r="H1144" i="1"/>
  <c r="R1144" i="1" s="1"/>
  <c r="Q1143" i="1"/>
  <c r="Y1143" i="1"/>
  <c r="H1143" i="1"/>
  <c r="S1143" i="1" s="1"/>
  <c r="T1143" i="1" s="1"/>
  <c r="Q1142" i="1"/>
  <c r="Y1142" i="1"/>
  <c r="H1142" i="1"/>
  <c r="S1142" i="1" s="1"/>
  <c r="T1142" i="1" s="1"/>
  <c r="Q1141" i="1"/>
  <c r="Y1141" i="1"/>
  <c r="H1141" i="1"/>
  <c r="S1141" i="1" s="1"/>
  <c r="T1141" i="1" s="1"/>
  <c r="Q1140" i="1"/>
  <c r="Y1140" i="1"/>
  <c r="H1140" i="1"/>
  <c r="S1140" i="1" s="1"/>
  <c r="T1140" i="1" s="1"/>
  <c r="Q1139" i="1"/>
  <c r="Y1139" i="1"/>
  <c r="H1139" i="1"/>
  <c r="R1139" i="1" s="1"/>
  <c r="Q1138" i="1"/>
  <c r="Y1138" i="1"/>
  <c r="H1138" i="1"/>
  <c r="S1138" i="1" s="1"/>
  <c r="T1138" i="1" s="1"/>
  <c r="Q1137" i="1"/>
  <c r="Y1137" i="1"/>
  <c r="H1137" i="1"/>
  <c r="R1137" i="1" s="1"/>
  <c r="Q1136" i="1"/>
  <c r="Y1136" i="1"/>
  <c r="H1136" i="1"/>
  <c r="S1136" i="1" s="1"/>
  <c r="T1136" i="1" s="1"/>
  <c r="Q1135" i="1"/>
  <c r="Y1135" i="1"/>
  <c r="H1135" i="1"/>
  <c r="R1135" i="1" s="1"/>
  <c r="Q1134" i="1"/>
  <c r="Y1134" i="1"/>
  <c r="H1134" i="1"/>
  <c r="R1134" i="1" s="1"/>
  <c r="Q1133" i="1"/>
  <c r="Y1133" i="1"/>
  <c r="H1133" i="1"/>
  <c r="S1133" i="1" s="1"/>
  <c r="T1133" i="1" s="1"/>
  <c r="Q1132" i="1"/>
  <c r="Y1132" i="1"/>
  <c r="H1132" i="1"/>
  <c r="S1132" i="1" s="1"/>
  <c r="T1132" i="1" s="1"/>
  <c r="Q1131" i="1"/>
  <c r="Y1131" i="1"/>
  <c r="H1131" i="1"/>
  <c r="R1131" i="1" s="1"/>
  <c r="Q1130" i="1"/>
  <c r="Y1130" i="1"/>
  <c r="H1130" i="1"/>
  <c r="R1130" i="1" s="1"/>
  <c r="Q1129" i="1"/>
  <c r="Y1129" i="1"/>
  <c r="H1129" i="1"/>
  <c r="S1129" i="1" s="1"/>
  <c r="T1129" i="1" s="1"/>
  <c r="Q1128" i="1"/>
  <c r="Y1128" i="1"/>
  <c r="H1128" i="1"/>
  <c r="S1128" i="1" s="1"/>
  <c r="T1128" i="1" s="1"/>
  <c r="Q1127" i="1"/>
  <c r="Y1127" i="1"/>
  <c r="H1127" i="1"/>
  <c r="R1127" i="1" s="1"/>
  <c r="Q1126" i="1"/>
  <c r="Y1126" i="1"/>
  <c r="H1126" i="1"/>
  <c r="S1126" i="1" s="1"/>
  <c r="T1126" i="1" s="1"/>
  <c r="Q1125" i="1"/>
  <c r="Y1125" i="1"/>
  <c r="H1125" i="1"/>
  <c r="S1125" i="1" s="1"/>
  <c r="T1125" i="1" s="1"/>
  <c r="Q1124" i="1"/>
  <c r="Y1124" i="1"/>
  <c r="H1124" i="1"/>
  <c r="S1124" i="1" s="1"/>
  <c r="T1124" i="1" s="1"/>
  <c r="Q1123" i="1"/>
  <c r="Y1123" i="1"/>
  <c r="H1123" i="1"/>
  <c r="S1123" i="1" s="1"/>
  <c r="T1123" i="1" s="1"/>
  <c r="Q1122" i="1"/>
  <c r="Y1122" i="1"/>
  <c r="H1122" i="1"/>
  <c r="R1122" i="1" s="1"/>
  <c r="Q1121" i="1"/>
  <c r="Y1121" i="1"/>
  <c r="H1121" i="1"/>
  <c r="S1121" i="1" s="1"/>
  <c r="T1121" i="1" s="1"/>
  <c r="Q1120" i="1"/>
  <c r="Y1120" i="1"/>
  <c r="H1120" i="1"/>
  <c r="R1120" i="1" s="1"/>
  <c r="Q1119" i="1"/>
  <c r="Y1119" i="1"/>
  <c r="H1119" i="1"/>
  <c r="S1119" i="1" s="1"/>
  <c r="T1119" i="1" s="1"/>
  <c r="Q1118" i="1"/>
  <c r="Y1118" i="1"/>
  <c r="H1118" i="1"/>
  <c r="S1118" i="1" s="1"/>
  <c r="T1118" i="1" s="1"/>
  <c r="Q1117" i="1"/>
  <c r="Y1117" i="1"/>
  <c r="H1117" i="1"/>
  <c r="S1117" i="1" s="1"/>
  <c r="T1117" i="1" s="1"/>
  <c r="Q1116" i="1"/>
  <c r="Y1116" i="1"/>
  <c r="H1116" i="1"/>
  <c r="S1116" i="1" s="1"/>
  <c r="T1116" i="1" s="1"/>
  <c r="Q1115" i="1"/>
  <c r="Y1115" i="1"/>
  <c r="H1115" i="1"/>
  <c r="S1115" i="1" s="1"/>
  <c r="T1115" i="1" s="1"/>
  <c r="Q1113" i="1"/>
  <c r="Y1113" i="1"/>
  <c r="H1113" i="1"/>
  <c r="R1113" i="1" s="1"/>
  <c r="N5248" i="6"/>
  <c r="N5172" i="6"/>
  <c r="N5173" i="6"/>
  <c r="N5174" i="6"/>
  <c r="N5175" i="6"/>
  <c r="N5176" i="6"/>
  <c r="N5177" i="6"/>
  <c r="N5178" i="6"/>
  <c r="N5179" i="6"/>
  <c r="N5180" i="6"/>
  <c r="N5181" i="6"/>
  <c r="N5182" i="6"/>
  <c r="N5183" i="6"/>
  <c r="N5184" i="6"/>
  <c r="N5185" i="6"/>
  <c r="N5186" i="6"/>
  <c r="N5187" i="6"/>
  <c r="N5188" i="6"/>
  <c r="N5189" i="6"/>
  <c r="N5190" i="6"/>
  <c r="N5191" i="6"/>
  <c r="N5192" i="6"/>
  <c r="N5193" i="6"/>
  <c r="N5194" i="6"/>
  <c r="N5195" i="6"/>
  <c r="N5196" i="6"/>
  <c r="N5197" i="6"/>
  <c r="N5198" i="6"/>
  <c r="N5199" i="6"/>
  <c r="N5200" i="6"/>
  <c r="N5201" i="6"/>
  <c r="N5202" i="6"/>
  <c r="N5203" i="6"/>
  <c r="N5204" i="6"/>
  <c r="N5205" i="6"/>
  <c r="N5206" i="6"/>
  <c r="N5207" i="6"/>
  <c r="N5208" i="6"/>
  <c r="N5209" i="6"/>
  <c r="N5210" i="6"/>
  <c r="N5211" i="6"/>
  <c r="N5212" i="6"/>
  <c r="N5213" i="6"/>
  <c r="N5214" i="6"/>
  <c r="N5215" i="6"/>
  <c r="N5216" i="6"/>
  <c r="N5217" i="6"/>
  <c r="N5218" i="6"/>
  <c r="N5219" i="6"/>
  <c r="N5220" i="6"/>
  <c r="N5221" i="6"/>
  <c r="N5222" i="6"/>
  <c r="N5223" i="6"/>
  <c r="N5224" i="6"/>
  <c r="N5225" i="6"/>
  <c r="N5226" i="6"/>
  <c r="N5227" i="6"/>
  <c r="N5228" i="6"/>
  <c r="N5229" i="6"/>
  <c r="N5230" i="6"/>
  <c r="N5231" i="6"/>
  <c r="N5232" i="6"/>
  <c r="N5233" i="6"/>
  <c r="N5234" i="6"/>
  <c r="N5235" i="6"/>
  <c r="N5236" i="6"/>
  <c r="N5237" i="6"/>
  <c r="N5238" i="6"/>
  <c r="N5239" i="6"/>
  <c r="N5240" i="6"/>
  <c r="N5241" i="6"/>
  <c r="N5242" i="6"/>
  <c r="N5243" i="6"/>
  <c r="N5244" i="6"/>
  <c r="N5245" i="6"/>
  <c r="N5246" i="6"/>
  <c r="N5247" i="6"/>
  <c r="Y1016" i="1"/>
  <c r="Q1016" i="1"/>
  <c r="H1016" i="1"/>
  <c r="Y1104" i="1"/>
  <c r="Q1104" i="1"/>
  <c r="H1104" i="1"/>
  <c r="Y1103" i="1"/>
  <c r="Q1103" i="1"/>
  <c r="H1103" i="1"/>
  <c r="Y1102" i="1"/>
  <c r="Q1102" i="1"/>
  <c r="H1102" i="1"/>
  <c r="R1102" i="1" s="1"/>
  <c r="Y1101" i="1"/>
  <c r="Q1101" i="1"/>
  <c r="H1101" i="1"/>
  <c r="Y1100" i="1"/>
  <c r="Q1100" i="1"/>
  <c r="H1100" i="1"/>
  <c r="R1100" i="1" s="1"/>
  <c r="N5139" i="6"/>
  <c r="N5140" i="6"/>
  <c r="N5141" i="6"/>
  <c r="N5142" i="6"/>
  <c r="N5143" i="6"/>
  <c r="N5144" i="6"/>
  <c r="N5145" i="6"/>
  <c r="N5146" i="6"/>
  <c r="N5147" i="6"/>
  <c r="N5148" i="6"/>
  <c r="N5149" i="6"/>
  <c r="N5150" i="6"/>
  <c r="N5151" i="6"/>
  <c r="N5152" i="6"/>
  <c r="N5153" i="6"/>
  <c r="N5154" i="6"/>
  <c r="N5155" i="6"/>
  <c r="N5156" i="6"/>
  <c r="N5157" i="6"/>
  <c r="N5158" i="6"/>
  <c r="N5159" i="6"/>
  <c r="N5160" i="6"/>
  <c r="N5161" i="6"/>
  <c r="N5162" i="6"/>
  <c r="N5163" i="6"/>
  <c r="N5164" i="6"/>
  <c r="N5165" i="6"/>
  <c r="N5166" i="6"/>
  <c r="N5167" i="6"/>
  <c r="N5168" i="6"/>
  <c r="N5169" i="6"/>
  <c r="N5170" i="6"/>
  <c r="N5171" i="6"/>
  <c r="X1144" i="1" l="1"/>
  <c r="Z1144" i="1" s="1"/>
  <c r="S1144" i="1"/>
  <c r="T1144" i="1" s="1"/>
  <c r="R1143" i="1"/>
  <c r="X1143" i="1"/>
  <c r="Z1143" i="1" s="1"/>
  <c r="R1142" i="1"/>
  <c r="X1142" i="1"/>
  <c r="Z1142" i="1" s="1"/>
  <c r="R1138" i="1"/>
  <c r="R1141" i="1"/>
  <c r="X1141" i="1"/>
  <c r="Z1141" i="1" s="1"/>
  <c r="R1140" i="1"/>
  <c r="X1140" i="1"/>
  <c r="Z1140" i="1" s="1"/>
  <c r="X1138" i="1"/>
  <c r="X1139" i="1"/>
  <c r="Z1139" i="1" s="1"/>
  <c r="S1139" i="1"/>
  <c r="T1139" i="1" s="1"/>
  <c r="X1137" i="1"/>
  <c r="S1137" i="1"/>
  <c r="T1137" i="1" s="1"/>
  <c r="R1136" i="1"/>
  <c r="X1136" i="1"/>
  <c r="Z1136" i="1" s="1"/>
  <c r="X1135" i="1"/>
  <c r="Z1135" i="1" s="1"/>
  <c r="S1135" i="1"/>
  <c r="T1135" i="1" s="1"/>
  <c r="X1134" i="1"/>
  <c r="Z1134" i="1" s="1"/>
  <c r="S1134" i="1"/>
  <c r="T1134" i="1" s="1"/>
  <c r="R1133" i="1"/>
  <c r="X1133" i="1"/>
  <c r="Z1133" i="1" s="1"/>
  <c r="R1132" i="1"/>
  <c r="X1132" i="1"/>
  <c r="Z1132" i="1" s="1"/>
  <c r="X1131" i="1"/>
  <c r="Z1131" i="1" s="1"/>
  <c r="S1131" i="1"/>
  <c r="T1131" i="1" s="1"/>
  <c r="X1130" i="1"/>
  <c r="Z1130" i="1" s="1"/>
  <c r="S1130" i="1"/>
  <c r="T1130" i="1" s="1"/>
  <c r="R1129" i="1"/>
  <c r="X1129" i="1"/>
  <c r="Z1129" i="1" s="1"/>
  <c r="R1128" i="1"/>
  <c r="X1128" i="1"/>
  <c r="Z1128" i="1" s="1"/>
  <c r="X1127" i="1"/>
  <c r="Z1127" i="1" s="1"/>
  <c r="S1127" i="1"/>
  <c r="T1127" i="1" s="1"/>
  <c r="R1126" i="1"/>
  <c r="X1126" i="1"/>
  <c r="Z1126" i="1" s="1"/>
  <c r="X1125" i="1"/>
  <c r="Z1125" i="1" s="1"/>
  <c r="R1125" i="1"/>
  <c r="R1124" i="1"/>
  <c r="X1124" i="1"/>
  <c r="Z1124" i="1" s="1"/>
  <c r="R1123" i="1"/>
  <c r="X1123" i="1"/>
  <c r="Z1123" i="1" s="1"/>
  <c r="X1122" i="1"/>
  <c r="Z1122" i="1" s="1"/>
  <c r="S1122" i="1"/>
  <c r="T1122" i="1" s="1"/>
  <c r="R1121" i="1"/>
  <c r="X1121" i="1"/>
  <c r="Z1121" i="1" s="1"/>
  <c r="X1120" i="1"/>
  <c r="Z1120" i="1" s="1"/>
  <c r="S1120" i="1"/>
  <c r="T1120" i="1" s="1"/>
  <c r="R1119" i="1"/>
  <c r="X1119" i="1"/>
  <c r="Z1119" i="1" s="1"/>
  <c r="R1118" i="1"/>
  <c r="X1118" i="1"/>
  <c r="Z1118" i="1" s="1"/>
  <c r="R1117" i="1"/>
  <c r="X1117" i="1"/>
  <c r="Z1117" i="1" s="1"/>
  <c r="R1116" i="1"/>
  <c r="X1116" i="1"/>
  <c r="Z1116" i="1" s="1"/>
  <c r="R1115" i="1"/>
  <c r="X1115" i="1"/>
  <c r="Z1115" i="1" s="1"/>
  <c r="X1113" i="1"/>
  <c r="Z1113" i="1" s="1"/>
  <c r="S1113" i="1"/>
  <c r="T1113" i="1" s="1"/>
  <c r="R1016" i="1"/>
  <c r="S1016" i="1"/>
  <c r="T1016" i="1" s="1"/>
  <c r="X1016" i="1"/>
  <c r="Z1016" i="1" s="1"/>
  <c r="R1104" i="1"/>
  <c r="S1104" i="1"/>
  <c r="T1104" i="1" s="1"/>
  <c r="X1104" i="1"/>
  <c r="Z1104" i="1" s="1"/>
  <c r="R1103" i="1"/>
  <c r="S1103" i="1"/>
  <c r="T1103" i="1" s="1"/>
  <c r="X1103" i="1"/>
  <c r="Z1103" i="1" s="1"/>
  <c r="S1102" i="1"/>
  <c r="T1102" i="1" s="1"/>
  <c r="X1102" i="1"/>
  <c r="Z1102" i="1" s="1"/>
  <c r="R1101" i="1"/>
  <c r="S1101" i="1"/>
  <c r="T1101" i="1" s="1"/>
  <c r="X1101" i="1"/>
  <c r="Z1101" i="1" s="1"/>
  <c r="S1100" i="1"/>
  <c r="T1100" i="1" s="1"/>
  <c r="X1100" i="1"/>
  <c r="Z1100" i="1" s="1"/>
  <c r="H1015" i="1" l="1"/>
  <c r="R1015" i="1" s="1"/>
  <c r="Q1015" i="1"/>
  <c r="X1015" i="1"/>
  <c r="Y1035" i="1"/>
  <c r="Q1035" i="1"/>
  <c r="H1035" i="1"/>
  <c r="S1035" i="1" s="1"/>
  <c r="T1035" i="1" s="1"/>
  <c r="Q1023" i="1"/>
  <c r="Y1023" i="1"/>
  <c r="H1023" i="1"/>
  <c r="S1023" i="1" s="1"/>
  <c r="T1023" i="1" s="1"/>
  <c r="Q1022" i="1"/>
  <c r="Y1022" i="1"/>
  <c r="H1022" i="1"/>
  <c r="S1022" i="1" s="1"/>
  <c r="T1022" i="1" s="1"/>
  <c r="Q1021" i="1"/>
  <c r="Y1021" i="1"/>
  <c r="H1021" i="1"/>
  <c r="R1021" i="1" s="1"/>
  <c r="Q1020" i="1"/>
  <c r="Y1020" i="1"/>
  <c r="H1020" i="1"/>
  <c r="R1020" i="1" s="1"/>
  <c r="Q1019" i="1"/>
  <c r="Y1019" i="1"/>
  <c r="H1019" i="1"/>
  <c r="S1019" i="1" s="1"/>
  <c r="T1019" i="1" s="1"/>
  <c r="Q1018" i="1"/>
  <c r="Y1018" i="1"/>
  <c r="H1018" i="1"/>
  <c r="S1018" i="1" s="1"/>
  <c r="T1018" i="1" s="1"/>
  <c r="Q1017" i="1"/>
  <c r="Y1017" i="1"/>
  <c r="H1017" i="1"/>
  <c r="R1017" i="1" s="1"/>
  <c r="H1014" i="1"/>
  <c r="S1014" i="1" s="1"/>
  <c r="T1014" i="1" s="1"/>
  <c r="Q1014" i="1"/>
  <c r="Y1014" i="1"/>
  <c r="H875" i="1"/>
  <c r="R875" i="1" s="1"/>
  <c r="Q875" i="1"/>
  <c r="Y875" i="1"/>
  <c r="H876" i="1"/>
  <c r="S876" i="1" s="1"/>
  <c r="T876" i="1" s="1"/>
  <c r="Q876" i="1"/>
  <c r="Y876" i="1"/>
  <c r="H877" i="1"/>
  <c r="Q877" i="1"/>
  <c r="Y877" i="1"/>
  <c r="H878" i="1"/>
  <c r="S878" i="1" s="1"/>
  <c r="T878" i="1" s="1"/>
  <c r="Q878" i="1"/>
  <c r="X878" i="1"/>
  <c r="H879" i="1"/>
  <c r="S879" i="1" s="1"/>
  <c r="T879" i="1" s="1"/>
  <c r="Q879" i="1"/>
  <c r="X879" i="1"/>
  <c r="H880" i="1"/>
  <c r="R880" i="1" s="1"/>
  <c r="Q880" i="1"/>
  <c r="X880" i="1"/>
  <c r="H881" i="1"/>
  <c r="Q881" i="1"/>
  <c r="X881" i="1"/>
  <c r="H882" i="1"/>
  <c r="S882" i="1" s="1"/>
  <c r="T882" i="1" s="1"/>
  <c r="Q882" i="1"/>
  <c r="X882" i="1"/>
  <c r="H883" i="1"/>
  <c r="R883" i="1" s="1"/>
  <c r="Q883" i="1"/>
  <c r="Y883" i="1"/>
  <c r="H884" i="1"/>
  <c r="R884" i="1" s="1"/>
  <c r="Q884" i="1"/>
  <c r="Y884" i="1"/>
  <c r="H885" i="1"/>
  <c r="Q885" i="1"/>
  <c r="Y885" i="1"/>
  <c r="H893" i="1"/>
  <c r="S893" i="1" s="1"/>
  <c r="T893" i="1" s="1"/>
  <c r="Q893" i="1"/>
  <c r="Y893" i="1"/>
  <c r="H894" i="1"/>
  <c r="R894" i="1" s="1"/>
  <c r="Q894" i="1"/>
  <c r="H895" i="1"/>
  <c r="Q895" i="1"/>
  <c r="X895" i="1"/>
  <c r="H896" i="1"/>
  <c r="R896" i="1" s="1"/>
  <c r="Q896" i="1"/>
  <c r="X896" i="1"/>
  <c r="H897" i="1"/>
  <c r="Q897" i="1"/>
  <c r="Y897" i="1"/>
  <c r="H898" i="1"/>
  <c r="S898" i="1" s="1"/>
  <c r="T898" i="1" s="1"/>
  <c r="Q898" i="1"/>
  <c r="X898" i="1"/>
  <c r="H899" i="1"/>
  <c r="R899" i="1" s="1"/>
  <c r="Q899" i="1"/>
  <c r="H929" i="1"/>
  <c r="S929" i="1" s="1"/>
  <c r="T929" i="1" s="1"/>
  <c r="Q929" i="1"/>
  <c r="H930" i="1"/>
  <c r="R930" i="1" s="1"/>
  <c r="Q930" i="1"/>
  <c r="X930" i="1"/>
  <c r="H931" i="1"/>
  <c r="Q931" i="1"/>
  <c r="Y931" i="1"/>
  <c r="H932" i="1"/>
  <c r="S932" i="1" s="1"/>
  <c r="T932" i="1" s="1"/>
  <c r="Q932" i="1"/>
  <c r="Y932" i="1"/>
  <c r="H933" i="1"/>
  <c r="R933" i="1" s="1"/>
  <c r="Q933" i="1"/>
  <c r="X933" i="1"/>
  <c r="H934" i="1"/>
  <c r="Q934" i="1"/>
  <c r="Y934" i="1"/>
  <c r="H935" i="1"/>
  <c r="S935" i="1" s="1"/>
  <c r="T935" i="1" s="1"/>
  <c r="Q935" i="1"/>
  <c r="Y935" i="1"/>
  <c r="H936" i="1"/>
  <c r="S936" i="1" s="1"/>
  <c r="T936" i="1" s="1"/>
  <c r="Q936" i="1"/>
  <c r="H937" i="1"/>
  <c r="S937" i="1" s="1"/>
  <c r="T937" i="1" s="1"/>
  <c r="Q937" i="1"/>
  <c r="X937" i="1"/>
  <c r="H938" i="1"/>
  <c r="R938" i="1" s="1"/>
  <c r="Q938" i="1"/>
  <c r="H939" i="1"/>
  <c r="S939" i="1" s="1"/>
  <c r="T939" i="1" s="1"/>
  <c r="Q939" i="1"/>
  <c r="X939" i="1"/>
  <c r="H940" i="1"/>
  <c r="Q940" i="1"/>
  <c r="X940" i="1"/>
  <c r="H941" i="1"/>
  <c r="S941" i="1" s="1"/>
  <c r="T941" i="1" s="1"/>
  <c r="Q941" i="1"/>
  <c r="H942" i="1"/>
  <c r="R942" i="1" s="1"/>
  <c r="Q942" i="1"/>
  <c r="Y942" i="1"/>
  <c r="H943" i="1"/>
  <c r="R943" i="1" s="1"/>
  <c r="Q943" i="1"/>
  <c r="H944" i="1"/>
  <c r="Q944" i="1"/>
  <c r="Y944" i="1"/>
  <c r="H945" i="1"/>
  <c r="Q945" i="1"/>
  <c r="Y945" i="1"/>
  <c r="H946" i="1"/>
  <c r="R946" i="1" s="1"/>
  <c r="Q946" i="1"/>
  <c r="X946" i="1"/>
  <c r="H947" i="1"/>
  <c r="S947" i="1" s="1"/>
  <c r="T947" i="1" s="1"/>
  <c r="Q947" i="1"/>
  <c r="Y947" i="1"/>
  <c r="H948" i="1"/>
  <c r="R948" i="1" s="1"/>
  <c r="Q948" i="1"/>
  <c r="X948" i="1"/>
  <c r="H949" i="1"/>
  <c r="S949" i="1" s="1"/>
  <c r="T949" i="1" s="1"/>
  <c r="Q949" i="1"/>
  <c r="Y949" i="1"/>
  <c r="H950" i="1"/>
  <c r="R950" i="1" s="1"/>
  <c r="Q950" i="1"/>
  <c r="X950" i="1"/>
  <c r="H951" i="1"/>
  <c r="R951" i="1" s="1"/>
  <c r="Q951" i="1"/>
  <c r="X951" i="1"/>
  <c r="H952" i="1"/>
  <c r="S952" i="1" s="1"/>
  <c r="T952" i="1" s="1"/>
  <c r="Q952" i="1"/>
  <c r="X952" i="1"/>
  <c r="H953" i="1"/>
  <c r="Q953" i="1"/>
  <c r="Y953" i="1"/>
  <c r="H954" i="1"/>
  <c r="R954" i="1" s="1"/>
  <c r="Q954" i="1"/>
  <c r="X954" i="1"/>
  <c r="H955" i="1"/>
  <c r="S955" i="1" s="1"/>
  <c r="T955" i="1" s="1"/>
  <c r="Q955" i="1"/>
  <c r="Y955" i="1"/>
  <c r="H956" i="1"/>
  <c r="R956" i="1" s="1"/>
  <c r="Q956" i="1"/>
  <c r="H957" i="1"/>
  <c r="S957" i="1" s="1"/>
  <c r="T957" i="1" s="1"/>
  <c r="Q957" i="1"/>
  <c r="X957" i="1"/>
  <c r="H958" i="1"/>
  <c r="R958" i="1" s="1"/>
  <c r="Q958" i="1"/>
  <c r="X958" i="1"/>
  <c r="H959" i="1"/>
  <c r="Q959" i="1"/>
  <c r="X959" i="1"/>
  <c r="H960" i="1"/>
  <c r="S960" i="1" s="1"/>
  <c r="T960" i="1" s="1"/>
  <c r="Q960" i="1"/>
  <c r="X960" i="1"/>
  <c r="H961" i="1"/>
  <c r="Q961" i="1"/>
  <c r="Y961" i="1"/>
  <c r="H962" i="1"/>
  <c r="R962" i="1" s="1"/>
  <c r="Q962" i="1"/>
  <c r="X962" i="1"/>
  <c r="H963" i="1"/>
  <c r="Q963" i="1"/>
  <c r="Y963" i="1"/>
  <c r="H964" i="1"/>
  <c r="R964" i="1" s="1"/>
  <c r="Q964" i="1"/>
  <c r="H965" i="1"/>
  <c r="S965" i="1" s="1"/>
  <c r="T965" i="1" s="1"/>
  <c r="Q965" i="1"/>
  <c r="Y965" i="1"/>
  <c r="H966" i="1"/>
  <c r="R966" i="1" s="1"/>
  <c r="Q966" i="1"/>
  <c r="X966" i="1"/>
  <c r="H967" i="1"/>
  <c r="R967" i="1" s="1"/>
  <c r="Q967" i="1"/>
  <c r="X967" i="1"/>
  <c r="H968" i="1"/>
  <c r="S968" i="1" s="1"/>
  <c r="T968" i="1" s="1"/>
  <c r="Q968" i="1"/>
  <c r="X968" i="1"/>
  <c r="H969" i="1"/>
  <c r="Q969" i="1"/>
  <c r="Y969" i="1"/>
  <c r="H970" i="1"/>
  <c r="R970" i="1" s="1"/>
  <c r="Q970" i="1"/>
  <c r="Y970" i="1"/>
  <c r="H971" i="1"/>
  <c r="S971" i="1" s="1"/>
  <c r="T971" i="1" s="1"/>
  <c r="Q971" i="1"/>
  <c r="Y971" i="1"/>
  <c r="H972" i="1"/>
  <c r="R972" i="1" s="1"/>
  <c r="Q972" i="1"/>
  <c r="X972" i="1"/>
  <c r="H973" i="1"/>
  <c r="S973" i="1" s="1"/>
  <c r="T973" i="1" s="1"/>
  <c r="Q973" i="1"/>
  <c r="X973" i="1"/>
  <c r="H974" i="1"/>
  <c r="S974" i="1" s="1"/>
  <c r="T974" i="1" s="1"/>
  <c r="Q974" i="1"/>
  <c r="X974" i="1"/>
  <c r="H975" i="1"/>
  <c r="Q975" i="1"/>
  <c r="X975" i="1"/>
  <c r="H976" i="1"/>
  <c r="S976" i="1" s="1"/>
  <c r="T976" i="1" s="1"/>
  <c r="Q976" i="1"/>
  <c r="Y976" i="1"/>
  <c r="H977" i="1"/>
  <c r="R977" i="1" s="1"/>
  <c r="Q977" i="1"/>
  <c r="X977" i="1"/>
  <c r="H978" i="1"/>
  <c r="R978" i="1" s="1"/>
  <c r="Q978" i="1"/>
  <c r="X978" i="1"/>
  <c r="H979" i="1"/>
  <c r="R979" i="1" s="1"/>
  <c r="Q979" i="1"/>
  <c r="Y979" i="1"/>
  <c r="H980" i="1"/>
  <c r="R980" i="1" s="1"/>
  <c r="Q980" i="1"/>
  <c r="X980" i="1"/>
  <c r="H981" i="1"/>
  <c r="S981" i="1" s="1"/>
  <c r="T981" i="1" s="1"/>
  <c r="Q981" i="1"/>
  <c r="X981" i="1"/>
  <c r="H982" i="1"/>
  <c r="Q982" i="1"/>
  <c r="X982" i="1"/>
  <c r="H983" i="1"/>
  <c r="Q983" i="1"/>
  <c r="H984" i="1"/>
  <c r="Q984" i="1"/>
  <c r="X984" i="1"/>
  <c r="H985" i="1"/>
  <c r="Q985" i="1"/>
  <c r="X985" i="1"/>
  <c r="H986" i="1"/>
  <c r="R986" i="1" s="1"/>
  <c r="Q986" i="1"/>
  <c r="X986" i="1"/>
  <c r="H987" i="1"/>
  <c r="R987" i="1" s="1"/>
  <c r="Q987" i="1"/>
  <c r="Y987" i="1"/>
  <c r="H988" i="1"/>
  <c r="R988" i="1" s="1"/>
  <c r="Q988" i="1"/>
  <c r="X988" i="1"/>
  <c r="H989" i="1"/>
  <c r="R989" i="1" s="1"/>
  <c r="Q989" i="1"/>
  <c r="X989" i="1"/>
  <c r="H990" i="1"/>
  <c r="R990" i="1" s="1"/>
  <c r="Q990" i="1"/>
  <c r="X990" i="1"/>
  <c r="H991" i="1"/>
  <c r="S991" i="1" s="1"/>
  <c r="T991" i="1" s="1"/>
  <c r="Q991" i="1"/>
  <c r="Y991" i="1"/>
  <c r="H992" i="1"/>
  <c r="R992" i="1" s="1"/>
  <c r="Q992" i="1"/>
  <c r="X992" i="1"/>
  <c r="H993" i="1"/>
  <c r="S993" i="1" s="1"/>
  <c r="T993" i="1" s="1"/>
  <c r="Q993" i="1"/>
  <c r="X993" i="1"/>
  <c r="H994" i="1"/>
  <c r="S994" i="1" s="1"/>
  <c r="T994" i="1" s="1"/>
  <c r="Q994" i="1"/>
  <c r="X994" i="1"/>
  <c r="H995" i="1"/>
  <c r="S995" i="1" s="1"/>
  <c r="T995" i="1" s="1"/>
  <c r="Q995" i="1"/>
  <c r="Y995" i="1"/>
  <c r="H996" i="1"/>
  <c r="R996" i="1" s="1"/>
  <c r="Q996" i="1"/>
  <c r="X996" i="1"/>
  <c r="H997" i="1"/>
  <c r="R997" i="1" s="1"/>
  <c r="Q997" i="1"/>
  <c r="X997" i="1"/>
  <c r="H998" i="1"/>
  <c r="R998" i="1" s="1"/>
  <c r="Q998" i="1"/>
  <c r="X998" i="1"/>
  <c r="H999" i="1"/>
  <c r="S999" i="1" s="1"/>
  <c r="T999" i="1" s="1"/>
  <c r="Q999" i="1"/>
  <c r="Y999" i="1"/>
  <c r="H1000" i="1"/>
  <c r="R1000" i="1" s="1"/>
  <c r="Q1000" i="1"/>
  <c r="X1000" i="1"/>
  <c r="H1001" i="1"/>
  <c r="S1001" i="1" s="1"/>
  <c r="T1001" i="1" s="1"/>
  <c r="Q1001" i="1"/>
  <c r="X1001" i="1"/>
  <c r="H1002" i="1"/>
  <c r="R1002" i="1" s="1"/>
  <c r="Q1002" i="1"/>
  <c r="X1002" i="1"/>
  <c r="H1003" i="1"/>
  <c r="R1003" i="1" s="1"/>
  <c r="Q1003" i="1"/>
  <c r="Y1003" i="1"/>
  <c r="H1004" i="1"/>
  <c r="R1004" i="1" s="1"/>
  <c r="Q1004" i="1"/>
  <c r="Y1004" i="1"/>
  <c r="H1005" i="1"/>
  <c r="R1005" i="1" s="1"/>
  <c r="Q1005" i="1"/>
  <c r="X1005" i="1"/>
  <c r="H1006" i="1"/>
  <c r="S1006" i="1" s="1"/>
  <c r="T1006" i="1" s="1"/>
  <c r="Q1006" i="1"/>
  <c r="X1006" i="1"/>
  <c r="H1007" i="1"/>
  <c r="S1007" i="1" s="1"/>
  <c r="T1007" i="1" s="1"/>
  <c r="Q1007" i="1"/>
  <c r="Y1007" i="1"/>
  <c r="H1008" i="1"/>
  <c r="R1008" i="1" s="1"/>
  <c r="Q1008" i="1"/>
  <c r="X1008" i="1"/>
  <c r="H1009" i="1"/>
  <c r="S1009" i="1" s="1"/>
  <c r="T1009" i="1" s="1"/>
  <c r="Q1009" i="1"/>
  <c r="X1009" i="1"/>
  <c r="H1010" i="1"/>
  <c r="R1010" i="1" s="1"/>
  <c r="Q1010" i="1"/>
  <c r="X1010" i="1"/>
  <c r="H1011" i="1"/>
  <c r="R1011" i="1" s="1"/>
  <c r="Q1011" i="1"/>
  <c r="Y1011" i="1"/>
  <c r="H1012" i="1"/>
  <c r="R1012" i="1" s="1"/>
  <c r="Q1012" i="1"/>
  <c r="X1012" i="1"/>
  <c r="H1013" i="1"/>
  <c r="R1013" i="1" s="1"/>
  <c r="Q1013" i="1"/>
  <c r="X1013" i="1"/>
  <c r="N5137" i="6"/>
  <c r="N5138" i="6"/>
  <c r="N5136" i="6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S982" i="1" l="1"/>
  <c r="T982" i="1" s="1"/>
  <c r="Z982" i="1"/>
  <c r="S983" i="1"/>
  <c r="T983" i="1" s="1"/>
  <c r="R984" i="1"/>
  <c r="Z984" i="1"/>
  <c r="S985" i="1"/>
  <c r="T985" i="1" s="1"/>
  <c r="Z985" i="1"/>
  <c r="S934" i="1"/>
  <c r="T934" i="1" s="1"/>
  <c r="R934" i="1"/>
  <c r="S1015" i="1"/>
  <c r="T1015" i="1" s="1"/>
  <c r="Z1015" i="1"/>
  <c r="Y1015" i="1"/>
  <c r="R1035" i="1"/>
  <c r="X1035" i="1"/>
  <c r="Z1035" i="1" s="1"/>
  <c r="R1022" i="1"/>
  <c r="X1020" i="1"/>
  <c r="Z1020" i="1" s="1"/>
  <c r="X1023" i="1"/>
  <c r="Z1023" i="1" s="1"/>
  <c r="X1022" i="1"/>
  <c r="Z1022" i="1" s="1"/>
  <c r="R1023" i="1"/>
  <c r="X1021" i="1"/>
  <c r="Z1021" i="1" s="1"/>
  <c r="S1021" i="1"/>
  <c r="T1021" i="1" s="1"/>
  <c r="S1020" i="1"/>
  <c r="T1020" i="1" s="1"/>
  <c r="X949" i="1"/>
  <c r="Z949" i="1" s="1"/>
  <c r="X979" i="1"/>
  <c r="Z979" i="1" s="1"/>
  <c r="X1004" i="1"/>
  <c r="Z1004" i="1" s="1"/>
  <c r="R947" i="1"/>
  <c r="Z939" i="1"/>
  <c r="X1019" i="1"/>
  <c r="Z1019" i="1" s="1"/>
  <c r="R935" i="1"/>
  <c r="X1018" i="1"/>
  <c r="Z1018" i="1" s="1"/>
  <c r="X1017" i="1"/>
  <c r="Z1017" i="1" s="1"/>
  <c r="R1018" i="1"/>
  <c r="R1019" i="1"/>
  <c r="S1017" i="1"/>
  <c r="T1017" i="1" s="1"/>
  <c r="X991" i="1"/>
  <c r="Z991" i="1" s="1"/>
  <c r="Z990" i="1"/>
  <c r="Z975" i="1"/>
  <c r="Z954" i="1"/>
  <c r="Z948" i="1"/>
  <c r="Z986" i="1"/>
  <c r="Z977" i="1"/>
  <c r="S986" i="1"/>
  <c r="T986" i="1" s="1"/>
  <c r="R983" i="1"/>
  <c r="S977" i="1"/>
  <c r="T977" i="1" s="1"/>
  <c r="R974" i="1"/>
  <c r="S1003" i="1"/>
  <c r="T1003" i="1" s="1"/>
  <c r="Z974" i="1"/>
  <c r="Z959" i="1"/>
  <c r="S948" i="1"/>
  <c r="T948" i="1" s="1"/>
  <c r="R939" i="1"/>
  <c r="R936" i="1"/>
  <c r="S975" i="1"/>
  <c r="T975" i="1" s="1"/>
  <c r="Y967" i="1"/>
  <c r="S1008" i="1"/>
  <c r="T1008" i="1" s="1"/>
  <c r="R975" i="1"/>
  <c r="X944" i="1"/>
  <c r="Z944" i="1" s="1"/>
  <c r="Y879" i="1"/>
  <c r="Z1009" i="1"/>
  <c r="R985" i="1"/>
  <c r="X932" i="1"/>
  <c r="Z932" i="1" s="1"/>
  <c r="X897" i="1"/>
  <c r="Z897" i="1" s="1"/>
  <c r="Z878" i="1"/>
  <c r="R1009" i="1"/>
  <c r="Y993" i="1"/>
  <c r="Z966" i="1"/>
  <c r="S959" i="1"/>
  <c r="T959" i="1" s="1"/>
  <c r="R941" i="1"/>
  <c r="Z896" i="1"/>
  <c r="Z1010" i="1"/>
  <c r="Z998" i="1"/>
  <c r="X995" i="1"/>
  <c r="Z995" i="1" s="1"/>
  <c r="Z994" i="1"/>
  <c r="S987" i="1"/>
  <c r="T987" i="1" s="1"/>
  <c r="Y980" i="1"/>
  <c r="S978" i="1"/>
  <c r="T978" i="1" s="1"/>
  <c r="Z973" i="1"/>
  <c r="S970" i="1"/>
  <c r="T970" i="1" s="1"/>
  <c r="S966" i="1"/>
  <c r="T966" i="1" s="1"/>
  <c r="R965" i="1"/>
  <c r="Z957" i="1"/>
  <c r="Z950" i="1"/>
  <c r="R937" i="1"/>
  <c r="S896" i="1"/>
  <c r="T896" i="1" s="1"/>
  <c r="X884" i="1"/>
  <c r="Z884" i="1" s="1"/>
  <c r="Y880" i="1"/>
  <c r="R878" i="1"/>
  <c r="S1010" i="1"/>
  <c r="T1010" i="1" s="1"/>
  <c r="X1007" i="1"/>
  <c r="Z1007" i="1" s="1"/>
  <c r="S998" i="1"/>
  <c r="T998" i="1" s="1"/>
  <c r="R994" i="1"/>
  <c r="Y968" i="1"/>
  <c r="Y957" i="1"/>
  <c r="S946" i="1"/>
  <c r="T946" i="1" s="1"/>
  <c r="S942" i="1"/>
  <c r="T942" i="1" s="1"/>
  <c r="S938" i="1"/>
  <c r="T938" i="1" s="1"/>
  <c r="X931" i="1"/>
  <c r="Z931" i="1" s="1"/>
  <c r="Z930" i="1"/>
  <c r="X1003" i="1"/>
  <c r="Z1003" i="1" s="1"/>
  <c r="Y996" i="1"/>
  <c r="Y958" i="1"/>
  <c r="X885" i="1"/>
  <c r="Z885" i="1" s="1"/>
  <c r="Y881" i="1"/>
  <c r="Y882" i="1"/>
  <c r="Z880" i="1"/>
  <c r="R876" i="1"/>
  <c r="R1007" i="1"/>
  <c r="S984" i="1"/>
  <c r="T984" i="1" s="1"/>
  <c r="Z981" i="1"/>
  <c r="Z972" i="1"/>
  <c r="Z881" i="1"/>
  <c r="Y1001" i="1"/>
  <c r="R1006" i="1"/>
  <c r="R995" i="1"/>
  <c r="R982" i="1"/>
  <c r="Z967" i="1"/>
  <c r="Y941" i="1"/>
  <c r="X941" i="1"/>
  <c r="Z941" i="1" s="1"/>
  <c r="Y966" i="1"/>
  <c r="X963" i="1"/>
  <c r="Z963" i="1" s="1"/>
  <c r="Z962" i="1"/>
  <c r="R959" i="1"/>
  <c r="S958" i="1"/>
  <c r="T958" i="1" s="1"/>
  <c r="S956" i="1"/>
  <c r="T956" i="1" s="1"/>
  <c r="R955" i="1"/>
  <c r="S954" i="1"/>
  <c r="T954" i="1" s="1"/>
  <c r="S943" i="1"/>
  <c r="T943" i="1" s="1"/>
  <c r="X934" i="1"/>
  <c r="Z934" i="1" s="1"/>
  <c r="Y933" i="1"/>
  <c r="X1014" i="1"/>
  <c r="Z1014" i="1" s="1"/>
  <c r="S1011" i="1"/>
  <c r="T1011" i="1" s="1"/>
  <c r="Z1002" i="1"/>
  <c r="Z1001" i="1"/>
  <c r="S1000" i="1"/>
  <c r="T1000" i="1" s="1"/>
  <c r="R999" i="1"/>
  <c r="S990" i="1"/>
  <c r="T990" i="1" s="1"/>
  <c r="S972" i="1"/>
  <c r="T972" i="1" s="1"/>
  <c r="X965" i="1"/>
  <c r="Z965" i="1" s="1"/>
  <c r="S962" i="1"/>
  <c r="T962" i="1" s="1"/>
  <c r="S951" i="1"/>
  <c r="T951" i="1" s="1"/>
  <c r="S950" i="1"/>
  <c r="T950" i="1" s="1"/>
  <c r="Y939" i="1"/>
  <c r="Y937" i="1"/>
  <c r="S930" i="1"/>
  <c r="T930" i="1" s="1"/>
  <c r="Y895" i="1"/>
  <c r="R893" i="1"/>
  <c r="S880" i="1"/>
  <c r="T880" i="1" s="1"/>
  <c r="S1002" i="1"/>
  <c r="T1002" i="1" s="1"/>
  <c r="R1001" i="1"/>
  <c r="Y988" i="1"/>
  <c r="X987" i="1"/>
  <c r="Z987" i="1" s="1"/>
  <c r="Z978" i="1"/>
  <c r="X976" i="1"/>
  <c r="Z976" i="1" s="1"/>
  <c r="Y975" i="1"/>
  <c r="R973" i="1"/>
  <c r="X970" i="1"/>
  <c r="Z970" i="1" s="1"/>
  <c r="Y960" i="1"/>
  <c r="Y959" i="1"/>
  <c r="R957" i="1"/>
  <c r="Y952" i="1"/>
  <c r="Z951" i="1"/>
  <c r="Y940" i="1"/>
  <c r="S899" i="1"/>
  <c r="T899" i="1" s="1"/>
  <c r="S894" i="1"/>
  <c r="T894" i="1" s="1"/>
  <c r="X876" i="1"/>
  <c r="Z876" i="1" s="1"/>
  <c r="X875" i="1"/>
  <c r="Z875" i="1" s="1"/>
  <c r="Z993" i="1"/>
  <c r="S992" i="1"/>
  <c r="T992" i="1" s="1"/>
  <c r="R991" i="1"/>
  <c r="X983" i="1"/>
  <c r="Z983" i="1" s="1"/>
  <c r="Y951" i="1"/>
  <c r="X947" i="1"/>
  <c r="Z947" i="1" s="1"/>
  <c r="X938" i="1"/>
  <c r="Z938" i="1" s="1"/>
  <c r="Y938" i="1"/>
  <c r="S883" i="1"/>
  <c r="T883" i="1" s="1"/>
  <c r="R879" i="1"/>
  <c r="Y1012" i="1"/>
  <c r="X1011" i="1"/>
  <c r="Z1011" i="1" s="1"/>
  <c r="Y1009" i="1"/>
  <c r="Z1006" i="1"/>
  <c r="R993" i="1"/>
  <c r="Y973" i="1"/>
  <c r="S967" i="1"/>
  <c r="T967" i="1" s="1"/>
  <c r="S964" i="1"/>
  <c r="T964" i="1" s="1"/>
  <c r="X955" i="1"/>
  <c r="Z955" i="1" s="1"/>
  <c r="Y954" i="1"/>
  <c r="X953" i="1"/>
  <c r="Z953" i="1" s="1"/>
  <c r="Y930" i="1"/>
  <c r="S884" i="1"/>
  <c r="T884" i="1" s="1"/>
  <c r="S881" i="1"/>
  <c r="T881" i="1" s="1"/>
  <c r="R881" i="1"/>
  <c r="Z879" i="1"/>
  <c r="X999" i="1"/>
  <c r="Z999" i="1" s="1"/>
  <c r="Y972" i="1"/>
  <c r="S963" i="1"/>
  <c r="T963" i="1" s="1"/>
  <c r="Z958" i="1"/>
  <c r="Z946" i="1"/>
  <c r="R945" i="1"/>
  <c r="S945" i="1"/>
  <c r="T945" i="1" s="1"/>
  <c r="R944" i="1"/>
  <c r="R940" i="1"/>
  <c r="Z940" i="1"/>
  <c r="S940" i="1"/>
  <c r="T940" i="1" s="1"/>
  <c r="X929" i="1"/>
  <c r="Z929" i="1" s="1"/>
  <c r="Y929" i="1"/>
  <c r="X894" i="1"/>
  <c r="Z894" i="1" s="1"/>
  <c r="Y894" i="1"/>
  <c r="Y1006" i="1"/>
  <c r="Y998" i="1"/>
  <c r="Y990" i="1"/>
  <c r="X942" i="1"/>
  <c r="Z942" i="1" s="1"/>
  <c r="S1013" i="1"/>
  <c r="T1013" i="1" s="1"/>
  <c r="Z1008" i="1"/>
  <c r="S1005" i="1"/>
  <c r="T1005" i="1" s="1"/>
  <c r="Z1000" i="1"/>
  <c r="S997" i="1"/>
  <c r="T997" i="1" s="1"/>
  <c r="Z992" i="1"/>
  <c r="S989" i="1"/>
  <c r="T989" i="1" s="1"/>
  <c r="R981" i="1"/>
  <c r="X971" i="1"/>
  <c r="Z971" i="1" s="1"/>
  <c r="S969" i="1"/>
  <c r="T969" i="1" s="1"/>
  <c r="R963" i="1"/>
  <c r="R953" i="1"/>
  <c r="S953" i="1"/>
  <c r="T953" i="1" s="1"/>
  <c r="R952" i="1"/>
  <c r="Z952" i="1"/>
  <c r="Y946" i="1"/>
  <c r="X945" i="1"/>
  <c r="Z945" i="1" s="1"/>
  <c r="S885" i="1"/>
  <c r="T885" i="1" s="1"/>
  <c r="R885" i="1"/>
  <c r="Z1013" i="1"/>
  <c r="Y1008" i="1"/>
  <c r="Z1005" i="1"/>
  <c r="Y1000" i="1"/>
  <c r="Z997" i="1"/>
  <c r="Y992" i="1"/>
  <c r="Z989" i="1"/>
  <c r="Y978" i="1"/>
  <c r="R969" i="1"/>
  <c r="R931" i="1"/>
  <c r="S931" i="1"/>
  <c r="T931" i="1" s="1"/>
  <c r="S877" i="1"/>
  <c r="T877" i="1" s="1"/>
  <c r="R877" i="1"/>
  <c r="Y1013" i="1"/>
  <c r="Y1005" i="1"/>
  <c r="Y997" i="1"/>
  <c r="Y989" i="1"/>
  <c r="Y981" i="1"/>
  <c r="S980" i="1"/>
  <c r="T980" i="1" s="1"/>
  <c r="Y974" i="1"/>
  <c r="R961" i="1"/>
  <c r="S961" i="1"/>
  <c r="T961" i="1" s="1"/>
  <c r="R960" i="1"/>
  <c r="Z960" i="1"/>
  <c r="Y943" i="1"/>
  <c r="X943" i="1"/>
  <c r="Z943" i="1" s="1"/>
  <c r="S1012" i="1"/>
  <c r="T1012" i="1" s="1"/>
  <c r="Y1010" i="1"/>
  <c r="S1004" i="1"/>
  <c r="T1004" i="1" s="1"/>
  <c r="Y1002" i="1"/>
  <c r="S996" i="1"/>
  <c r="T996" i="1" s="1"/>
  <c r="Y994" i="1"/>
  <c r="S988" i="1"/>
  <c r="T988" i="1" s="1"/>
  <c r="Y986" i="1"/>
  <c r="Z980" i="1"/>
  <c r="Y977" i="1"/>
  <c r="X969" i="1"/>
  <c r="Z969" i="1" s="1"/>
  <c r="R968" i="1"/>
  <c r="Z968" i="1"/>
  <c r="X956" i="1"/>
  <c r="Z956" i="1" s="1"/>
  <c r="Y956" i="1"/>
  <c r="Y899" i="1"/>
  <c r="X899" i="1"/>
  <c r="Z899" i="1" s="1"/>
  <c r="S895" i="1"/>
  <c r="T895" i="1" s="1"/>
  <c r="Z895" i="1"/>
  <c r="R895" i="1"/>
  <c r="Z1012" i="1"/>
  <c r="Z996" i="1"/>
  <c r="Z988" i="1"/>
  <c r="S979" i="1"/>
  <c r="T979" i="1" s="1"/>
  <c r="Y962" i="1"/>
  <c r="X961" i="1"/>
  <c r="Z961" i="1" s="1"/>
  <c r="Y950" i="1"/>
  <c r="R949" i="1"/>
  <c r="S944" i="1"/>
  <c r="T944" i="1" s="1"/>
  <c r="R897" i="1"/>
  <c r="S897" i="1"/>
  <c r="T897" i="1" s="1"/>
  <c r="R976" i="1"/>
  <c r="R971" i="1"/>
  <c r="X964" i="1"/>
  <c r="Z964" i="1" s="1"/>
  <c r="Y964" i="1"/>
  <c r="X936" i="1"/>
  <c r="Z936" i="1" s="1"/>
  <c r="Y936" i="1"/>
  <c r="Z937" i="1"/>
  <c r="S933" i="1"/>
  <c r="T933" i="1" s="1"/>
  <c r="Y896" i="1"/>
  <c r="X877" i="1"/>
  <c r="Z877" i="1" s="1"/>
  <c r="S875" i="1"/>
  <c r="T875" i="1" s="1"/>
  <c r="Z933" i="1"/>
  <c r="R929" i="1"/>
  <c r="R1014" i="1"/>
  <c r="R932" i="1"/>
  <c r="R898" i="1"/>
  <c r="Z898" i="1"/>
  <c r="Y948" i="1"/>
  <c r="Y898" i="1"/>
  <c r="X935" i="1"/>
  <c r="Z935" i="1" s="1"/>
  <c r="X893" i="1"/>
  <c r="Z893" i="1" s="1"/>
  <c r="X883" i="1"/>
  <c r="Z883" i="1" s="1"/>
  <c r="R882" i="1"/>
  <c r="Z882" i="1"/>
  <c r="Y878" i="1"/>
  <c r="N4870" i="6" l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K4796" i="6" l="1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AK2" i="1" l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1" i="1"/>
  <c r="AO441" i="1"/>
  <c r="W441" i="1" s="1"/>
  <c r="AP441" i="1"/>
  <c r="AQ441" i="1"/>
  <c r="AR441" i="1"/>
  <c r="AK442" i="1"/>
  <c r="AO442" i="1"/>
  <c r="W442" i="1" s="1"/>
  <c r="AP442" i="1"/>
  <c r="AQ442" i="1"/>
  <c r="AR442" i="1"/>
  <c r="AK443" i="1"/>
  <c r="AO443" i="1"/>
  <c r="W443" i="1" s="1"/>
  <c r="AP443" i="1"/>
  <c r="AQ443" i="1"/>
  <c r="AR443" i="1"/>
  <c r="AU443" i="1"/>
  <c r="AT443" i="1" s="1"/>
  <c r="AV443" i="1"/>
  <c r="AS443" i="1" s="1"/>
  <c r="AK444" i="1"/>
  <c r="AO444" i="1"/>
  <c r="W444" i="1" s="1"/>
  <c r="AP444" i="1"/>
  <c r="AQ444" i="1"/>
  <c r="AR444" i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0" i="1"/>
  <c r="AO450" i="1"/>
  <c r="W450" i="1" s="1"/>
  <c r="AP450" i="1"/>
  <c r="AQ450" i="1"/>
  <c r="AR450" i="1"/>
  <c r="AU450" i="1"/>
  <c r="AT450" i="1" s="1"/>
  <c r="AV450" i="1"/>
  <c r="AS450" i="1" s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AK605" i="1"/>
  <c r="AO605" i="1"/>
  <c r="W605" i="1" s="1"/>
  <c r="AP605" i="1"/>
  <c r="AQ605" i="1"/>
  <c r="AR605" i="1"/>
  <c r="AU605" i="1"/>
  <c r="AT605" i="1" s="1"/>
  <c r="AV605" i="1"/>
  <c r="AS605" i="1" s="1"/>
  <c r="AK440" i="1"/>
  <c r="AO440" i="1"/>
  <c r="W440" i="1" s="1"/>
  <c r="AP440" i="1"/>
  <c r="AQ440" i="1"/>
  <c r="AR440" i="1"/>
  <c r="AU440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AV442" i="1" l="1"/>
  <c r="AS442" i="1" s="1"/>
  <c r="AU442" i="1"/>
  <c r="AT442" i="1" s="1"/>
  <c r="AU441" i="1"/>
  <c r="AT441" i="1" s="1"/>
  <c r="AV444" i="1"/>
  <c r="AS444" i="1" s="1"/>
  <c r="AU444" i="1"/>
  <c r="AT444" i="1" s="1"/>
  <c r="AV547" i="1"/>
  <c r="AS547" i="1" s="1"/>
  <c r="AU546" i="1"/>
  <c r="AT546" i="1" s="1"/>
  <c r="AV545" i="1"/>
  <c r="AS545" i="1" s="1"/>
  <c r="AV544" i="1"/>
  <c r="AS544" i="1" s="1"/>
  <c r="AU519" i="1"/>
  <c r="AT519" i="1" s="1"/>
  <c r="AU518" i="1"/>
  <c r="AT518" i="1" s="1"/>
  <c r="AU516" i="1"/>
  <c r="AT516" i="1" s="1"/>
  <c r="AU515" i="1"/>
  <c r="AT515" i="1" s="1"/>
  <c r="AU514" i="1"/>
  <c r="AT514" i="1" s="1"/>
  <c r="AU513" i="1"/>
  <c r="AT513" i="1" s="1"/>
  <c r="AU512" i="1"/>
  <c r="AT512" i="1" s="1"/>
  <c r="AU511" i="1"/>
  <c r="AT511" i="1" s="1"/>
  <c r="AU510" i="1"/>
  <c r="AT510" i="1" s="1"/>
  <c r="AU509" i="1"/>
  <c r="AT509" i="1" s="1"/>
  <c r="AU507" i="1"/>
  <c r="AT507" i="1" s="1"/>
  <c r="AU502" i="1"/>
  <c r="AT502" i="1" s="1"/>
  <c r="AU501" i="1"/>
  <c r="AT501" i="1" s="1"/>
  <c r="AV485" i="1"/>
  <c r="AS485" i="1" s="1"/>
  <c r="AV484" i="1"/>
  <c r="AS484" i="1" s="1"/>
  <c r="AV483" i="1"/>
  <c r="AS483" i="1" s="1"/>
  <c r="AU481" i="1"/>
  <c r="AT481" i="1" s="1"/>
  <c r="AU480" i="1"/>
  <c r="AT480" i="1" s="1"/>
  <c r="AU479" i="1"/>
  <c r="AT479" i="1" s="1"/>
  <c r="AU478" i="1"/>
  <c r="AT478" i="1" s="1"/>
  <c r="AU477" i="1"/>
  <c r="AT477" i="1" s="1"/>
  <c r="AU476" i="1"/>
  <c r="AT476" i="1" s="1"/>
  <c r="AU475" i="1"/>
  <c r="AT475" i="1" s="1"/>
  <c r="AV474" i="1"/>
  <c r="AS474" i="1" s="1"/>
  <c r="AV473" i="1"/>
  <c r="AS473" i="1" s="1"/>
  <c r="AV472" i="1"/>
  <c r="AS472" i="1" s="1"/>
  <c r="AU471" i="1"/>
  <c r="AT471" i="1" s="1"/>
  <c r="AU470" i="1"/>
  <c r="AT470" i="1" s="1"/>
  <c r="AU469" i="1"/>
  <c r="AT469" i="1" s="1"/>
  <c r="AU468" i="1"/>
  <c r="AT468" i="1" s="1"/>
  <c r="AU467" i="1"/>
  <c r="AT467" i="1" s="1"/>
  <c r="AU466" i="1"/>
  <c r="AT466" i="1" s="1"/>
  <c r="AU464" i="1"/>
  <c r="AT464" i="1" s="1"/>
  <c r="AU463" i="1"/>
  <c r="AT463" i="1" s="1"/>
  <c r="AU462" i="1"/>
  <c r="AT462" i="1" s="1"/>
  <c r="AU461" i="1"/>
  <c r="AT461" i="1" s="1"/>
  <c r="AU460" i="1"/>
  <c r="AT460" i="1" s="1"/>
  <c r="AV440" i="1"/>
  <c r="AS440" i="1" s="1"/>
  <c r="AU550" i="1"/>
  <c r="AT550" i="1" s="1"/>
  <c r="AU541" i="1"/>
  <c r="AT541" i="1" s="1"/>
  <c r="AU540" i="1"/>
  <c r="AT540" i="1" s="1"/>
  <c r="AV441" i="1"/>
  <c r="AS441" i="1" s="1"/>
  <c r="AT440" i="1"/>
  <c r="AU528" i="1"/>
  <c r="AT528" i="1" s="1"/>
  <c r="AU556" i="1"/>
  <c r="AT556" i="1" s="1"/>
  <c r="AU554" i="1"/>
  <c r="AT554" i="1" s="1"/>
  <c r="AV554" i="1"/>
  <c r="AS554" i="1" s="1"/>
  <c r="AU552" i="1"/>
  <c r="AT552" i="1" s="1"/>
  <c r="AU542" i="1"/>
  <c r="AT542" i="1" s="1"/>
  <c r="AU517" i="1"/>
  <c r="AT517" i="1" s="1"/>
  <c r="AU539" i="1"/>
  <c r="AT539" i="1" s="1"/>
  <c r="AU551" i="1"/>
  <c r="AT551" i="1" s="1"/>
  <c r="AU553" i="1"/>
  <c r="AT553" i="1" s="1"/>
  <c r="AU548" i="1"/>
  <c r="AT548" i="1" s="1"/>
  <c r="AU549" i="1"/>
  <c r="AT549" i="1" s="1"/>
  <c r="AU547" i="1"/>
  <c r="AT547" i="1" s="1"/>
  <c r="AU545" i="1"/>
  <c r="AT545" i="1" s="1"/>
  <c r="AU474" i="1"/>
  <c r="AT474" i="1" s="1"/>
  <c r="AU538" i="1"/>
  <c r="AT538" i="1" s="1"/>
  <c r="AU506" i="1"/>
  <c r="AT506" i="1" s="1"/>
  <c r="AV506" i="1"/>
  <c r="AS506" i="1" s="1"/>
  <c r="AU505" i="1"/>
  <c r="AT505" i="1" s="1"/>
  <c r="AU504" i="1"/>
  <c r="AT504" i="1" s="1"/>
  <c r="AU503" i="1"/>
  <c r="AT503" i="1" s="1"/>
  <c r="AV465" i="1"/>
  <c r="AS465" i="1" s="1"/>
  <c r="AU465" i="1"/>
  <c r="AT465" i="1" s="1"/>
  <c r="AU500" i="1"/>
  <c r="AT500" i="1" s="1"/>
  <c r="AU537" i="1"/>
  <c r="AT537" i="1" s="1"/>
  <c r="AU536" i="1"/>
  <c r="AT536" i="1" s="1"/>
  <c r="AV535" i="1"/>
  <c r="AS535" i="1" s="1"/>
  <c r="AU535" i="1"/>
  <c r="AT535" i="1" s="1"/>
  <c r="AU534" i="1"/>
  <c r="AT534" i="1" s="1"/>
  <c r="AU530" i="1"/>
  <c r="AT530" i="1" s="1"/>
  <c r="AU529" i="1"/>
  <c r="AT529" i="1" s="1"/>
  <c r="AV527" i="1"/>
  <c r="AS527" i="1" s="1"/>
  <c r="AU527" i="1"/>
  <c r="AT527" i="1" s="1"/>
  <c r="AU526" i="1"/>
  <c r="AT526" i="1" s="1"/>
  <c r="AU525" i="1"/>
  <c r="AT525" i="1" s="1"/>
  <c r="AV524" i="1"/>
  <c r="AS524" i="1" s="1"/>
  <c r="AU524" i="1"/>
  <c r="AT524" i="1" s="1"/>
  <c r="AU523" i="1"/>
  <c r="AT523" i="1" s="1"/>
  <c r="AV522" i="1"/>
  <c r="AS522" i="1" s="1"/>
  <c r="AU522" i="1"/>
  <c r="AT522" i="1" s="1"/>
  <c r="AV499" i="1"/>
  <c r="AS499" i="1" s="1"/>
  <c r="AU499" i="1"/>
  <c r="AT499" i="1" s="1"/>
  <c r="AU498" i="1"/>
  <c r="AT498" i="1" s="1"/>
  <c r="AV494" i="1"/>
  <c r="AS494" i="1" s="1"/>
  <c r="AU494" i="1"/>
  <c r="AT494" i="1" s="1"/>
  <c r="AU493" i="1"/>
  <c r="AT493" i="1" s="1"/>
  <c r="AU492" i="1"/>
  <c r="AT492" i="1" s="1"/>
  <c r="AV491" i="1"/>
  <c r="AS491" i="1" s="1"/>
  <c r="AU491" i="1"/>
  <c r="AT491" i="1" s="1"/>
  <c r="AU490" i="1"/>
  <c r="AT490" i="1" s="1"/>
  <c r="AV489" i="1"/>
  <c r="AS489" i="1" s="1"/>
  <c r="AU489" i="1"/>
  <c r="AT489" i="1" s="1"/>
  <c r="AV488" i="1"/>
  <c r="AS488" i="1" s="1"/>
  <c r="AU488" i="1"/>
  <c r="AT488" i="1" s="1"/>
  <c r="AV487" i="1"/>
  <c r="AS487" i="1" s="1"/>
  <c r="AU487" i="1"/>
  <c r="AT487" i="1" s="1"/>
  <c r="AU486" i="1"/>
  <c r="AT486" i="1" s="1"/>
  <c r="AV482" i="1"/>
  <c r="AS482" i="1" s="1"/>
  <c r="AU482" i="1"/>
  <c r="AT482" i="1" s="1"/>
  <c r="AV507" i="1"/>
  <c r="AS507" i="1" s="1"/>
  <c r="AU531" i="1"/>
  <c r="AT531" i="1" s="1"/>
  <c r="AU533" i="1"/>
  <c r="AT533" i="1" s="1"/>
  <c r="AU473" i="1"/>
  <c r="AT473" i="1" s="1"/>
  <c r="AU485" i="1"/>
  <c r="AT485" i="1" s="1"/>
  <c r="AU497" i="1"/>
  <c r="AT497" i="1" s="1"/>
  <c r="AU521" i="1"/>
  <c r="AT521" i="1" s="1"/>
  <c r="AU495" i="1"/>
  <c r="AT495" i="1" s="1"/>
  <c r="AU483" i="1"/>
  <c r="AT483" i="1" s="1"/>
  <c r="AU544" i="1"/>
  <c r="AT544" i="1" s="1"/>
  <c r="AV532" i="1"/>
  <c r="AS532" i="1" s="1"/>
  <c r="AU532" i="1"/>
  <c r="AT532" i="1" s="1"/>
  <c r="AU520" i="1"/>
  <c r="AT520" i="1" s="1"/>
  <c r="AU508" i="1"/>
  <c r="AT508" i="1" s="1"/>
  <c r="AU496" i="1"/>
  <c r="AT496" i="1" s="1"/>
  <c r="AU484" i="1"/>
  <c r="AT484" i="1" s="1"/>
  <c r="AU472" i="1"/>
  <c r="AT472" i="1" s="1"/>
  <c r="AU555" i="1"/>
  <c r="AT555" i="1" s="1"/>
  <c r="AU543" i="1"/>
  <c r="AT543" i="1" s="1"/>
  <c r="AV555" i="1"/>
  <c r="AS555" i="1" s="1"/>
  <c r="AV530" i="1"/>
  <c r="AS530" i="1" s="1"/>
  <c r="AV477" i="1"/>
  <c r="AS477" i="1" s="1"/>
  <c r="AV466" i="1"/>
  <c r="AS466" i="1" s="1"/>
  <c r="AV478" i="1"/>
  <c r="AS478" i="1" s="1"/>
  <c r="AV479" i="1"/>
  <c r="AS479" i="1" s="1"/>
  <c r="AV468" i="1"/>
  <c r="AS468" i="1" s="1"/>
  <c r="AV480" i="1"/>
  <c r="AS480" i="1" s="1"/>
  <c r="AV469" i="1"/>
  <c r="AS469" i="1" s="1"/>
  <c r="AV481" i="1"/>
  <c r="AS481" i="1" s="1"/>
  <c r="AV460" i="1"/>
  <c r="AS460" i="1" s="1"/>
  <c r="AV461" i="1"/>
  <c r="AS461" i="1" s="1"/>
  <c r="AV462" i="1"/>
  <c r="AS462" i="1" s="1"/>
  <c r="AV463" i="1"/>
  <c r="AS463" i="1" s="1"/>
  <c r="AV475" i="1"/>
  <c r="AS475" i="1" s="1"/>
  <c r="AV464" i="1"/>
  <c r="AS464" i="1" s="1"/>
  <c r="AV476" i="1"/>
  <c r="AS476" i="1" s="1"/>
  <c r="AV512" i="1"/>
  <c r="AS512" i="1" s="1"/>
  <c r="AV548" i="1"/>
  <c r="AS548" i="1" s="1"/>
  <c r="AV536" i="1"/>
  <c r="AS536" i="1" s="1"/>
  <c r="AV556" i="1"/>
  <c r="AS556" i="1" s="1"/>
  <c r="AV531" i="1"/>
  <c r="AS531" i="1" s="1"/>
  <c r="AV508" i="1"/>
  <c r="AS508" i="1" s="1"/>
  <c r="AV513" i="1"/>
  <c r="AS513" i="1" s="1"/>
  <c r="AV537" i="1"/>
  <c r="AS537" i="1" s="1"/>
  <c r="AV514" i="1"/>
  <c r="AS514" i="1" s="1"/>
  <c r="AV538" i="1"/>
  <c r="AS538" i="1" s="1"/>
  <c r="AV504" i="1"/>
  <c r="AS504" i="1" s="1"/>
  <c r="AV490" i="1"/>
  <c r="AS490" i="1" s="1"/>
  <c r="AV529" i="1"/>
  <c r="AS529" i="1" s="1"/>
  <c r="AV553" i="1"/>
  <c r="AS553" i="1" s="1"/>
  <c r="AV505" i="1"/>
  <c r="AS505" i="1" s="1"/>
  <c r="AV492" i="1"/>
  <c r="AS492" i="1" s="1"/>
  <c r="AV528" i="1"/>
  <c r="AS528" i="1" s="1"/>
  <c r="AV467" i="1"/>
  <c r="AS467" i="1" s="1"/>
  <c r="AV516" i="1"/>
  <c r="AS516" i="1" s="1"/>
  <c r="AV552" i="1"/>
  <c r="AS552" i="1" s="1"/>
  <c r="AV540" i="1"/>
  <c r="AS540" i="1" s="1"/>
  <c r="AV515" i="1"/>
  <c r="AS515" i="1" s="1"/>
  <c r="AV539" i="1"/>
  <c r="AS539" i="1" s="1"/>
  <c r="AV500" i="1"/>
  <c r="AS500" i="1" s="1"/>
  <c r="AV523" i="1"/>
  <c r="AS523" i="1" s="1"/>
  <c r="AV498" i="1"/>
  <c r="AS498" i="1" s="1"/>
  <c r="AV521" i="1"/>
  <c r="AS521" i="1" s="1"/>
  <c r="AV497" i="1"/>
  <c r="AS497" i="1" s="1"/>
  <c r="AV546" i="1"/>
  <c r="AS546" i="1" s="1"/>
  <c r="AV511" i="1"/>
  <c r="AS511" i="1" s="1"/>
  <c r="AV543" i="1"/>
  <c r="AS543" i="1" s="1"/>
  <c r="AV520" i="1"/>
  <c r="AS520" i="1" s="1"/>
  <c r="AV496" i="1"/>
  <c r="AS496" i="1" s="1"/>
  <c r="AV503" i="1"/>
  <c r="AS503" i="1" s="1"/>
  <c r="AV471" i="1"/>
  <c r="AS471" i="1" s="1"/>
  <c r="AV551" i="1"/>
  <c r="AS551" i="1" s="1"/>
  <c r="AV519" i="1"/>
  <c r="AS519" i="1" s="1"/>
  <c r="AV495" i="1"/>
  <c r="AS495" i="1" s="1"/>
  <c r="AV518" i="1"/>
  <c r="AS518" i="1" s="1"/>
  <c r="AV526" i="1"/>
  <c r="AS526" i="1" s="1"/>
  <c r="AV534" i="1"/>
  <c r="AS534" i="1" s="1"/>
  <c r="AV470" i="1"/>
  <c r="AS470" i="1" s="1"/>
  <c r="AV542" i="1"/>
  <c r="AS542" i="1" s="1"/>
  <c r="AV550" i="1"/>
  <c r="AS550" i="1" s="1"/>
  <c r="AV486" i="1"/>
  <c r="AS486" i="1" s="1"/>
  <c r="AV502" i="1"/>
  <c r="AS502" i="1" s="1"/>
  <c r="AV510" i="1"/>
  <c r="AS510" i="1" s="1"/>
  <c r="AV549" i="1"/>
  <c r="AS549" i="1" s="1"/>
  <c r="AV541" i="1"/>
  <c r="AS541" i="1" s="1"/>
  <c r="AV533" i="1"/>
  <c r="AS533" i="1" s="1"/>
  <c r="AV525" i="1"/>
  <c r="AS525" i="1" s="1"/>
  <c r="AV517" i="1"/>
  <c r="AS517" i="1" s="1"/>
  <c r="AV509" i="1"/>
  <c r="AS509" i="1" s="1"/>
  <c r="AV501" i="1"/>
  <c r="AS501" i="1" s="1"/>
  <c r="AV493" i="1"/>
  <c r="AS493" i="1" s="1"/>
  <c r="S75" i="8"/>
  <c r="S69" i="8"/>
  <c r="N4383" i="6"/>
  <c r="N4384" i="6"/>
  <c r="N4385" i="6"/>
  <c r="N4386" i="6"/>
  <c r="N4387" i="6"/>
  <c r="N4115" i="6" l="1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K3756" i="6"/>
  <c r="AK128" i="1" l="1"/>
  <c r="AO128" i="1"/>
  <c r="W128" i="1" s="1"/>
  <c r="AP128" i="1"/>
  <c r="AQ128" i="1"/>
  <c r="AR128" i="1"/>
  <c r="AU128" i="1"/>
  <c r="AK129" i="1"/>
  <c r="AO129" i="1"/>
  <c r="W129" i="1" s="1"/>
  <c r="AP129" i="1"/>
  <c r="AQ129" i="1"/>
  <c r="AR129" i="1"/>
  <c r="AU129" i="1"/>
  <c r="AT129" i="1" s="1"/>
  <c r="AV129" i="1"/>
  <c r="AS129" i="1" s="1"/>
  <c r="AK130" i="1"/>
  <c r="AO130" i="1"/>
  <c r="W130" i="1" s="1"/>
  <c r="AP130" i="1"/>
  <c r="AQ130" i="1"/>
  <c r="AR130" i="1"/>
  <c r="AU130" i="1"/>
  <c r="AK131" i="1"/>
  <c r="AO131" i="1"/>
  <c r="W131" i="1" s="1"/>
  <c r="AP131" i="1"/>
  <c r="AQ131" i="1"/>
  <c r="AR131" i="1"/>
  <c r="AK132" i="1"/>
  <c r="AO132" i="1"/>
  <c r="W132" i="1" s="1"/>
  <c r="AP132" i="1"/>
  <c r="AQ132" i="1"/>
  <c r="AR132" i="1"/>
  <c r="AU132" i="1"/>
  <c r="AK133" i="1"/>
  <c r="AO133" i="1"/>
  <c r="W133" i="1" s="1"/>
  <c r="AP133" i="1"/>
  <c r="AQ133" i="1"/>
  <c r="AR133" i="1"/>
  <c r="AU133" i="1"/>
  <c r="AK134" i="1"/>
  <c r="AO134" i="1"/>
  <c r="W134" i="1" s="1"/>
  <c r="AP134" i="1"/>
  <c r="AQ134" i="1"/>
  <c r="AR134" i="1"/>
  <c r="AK135" i="1"/>
  <c r="AO135" i="1"/>
  <c r="W135" i="1" s="1"/>
  <c r="AP135" i="1"/>
  <c r="AQ135" i="1"/>
  <c r="AR135" i="1"/>
  <c r="AU135" i="1"/>
  <c r="AT135" i="1" s="1"/>
  <c r="AV135" i="1"/>
  <c r="AS135" i="1" s="1"/>
  <c r="AK136" i="1"/>
  <c r="AO136" i="1"/>
  <c r="W136" i="1" s="1"/>
  <c r="AP136" i="1"/>
  <c r="AQ136" i="1"/>
  <c r="AR136" i="1"/>
  <c r="AU136" i="1"/>
  <c r="AT136" i="1" s="1"/>
  <c r="AV136" i="1"/>
  <c r="AS136" i="1" s="1"/>
  <c r="AK137" i="1"/>
  <c r="AO137" i="1"/>
  <c r="W137" i="1" s="1"/>
  <c r="AP137" i="1"/>
  <c r="AQ137" i="1"/>
  <c r="AR137" i="1"/>
  <c r="AU137" i="1"/>
  <c r="AT137" i="1" s="1"/>
  <c r="AV137" i="1"/>
  <c r="AS137" i="1" s="1"/>
  <c r="AK138" i="1"/>
  <c r="AO138" i="1"/>
  <c r="W138" i="1" s="1"/>
  <c r="AP138" i="1"/>
  <c r="AQ138" i="1"/>
  <c r="AR138" i="1"/>
  <c r="AU138" i="1"/>
  <c r="AT138" i="1" s="1"/>
  <c r="AV138" i="1"/>
  <c r="AS138" i="1" s="1"/>
  <c r="AK139" i="1"/>
  <c r="AO139" i="1"/>
  <c r="W139" i="1" s="1"/>
  <c r="AP139" i="1"/>
  <c r="AQ139" i="1"/>
  <c r="AR139" i="1"/>
  <c r="AU139" i="1"/>
  <c r="AT139" i="1" s="1"/>
  <c r="AV139" i="1"/>
  <c r="AS139" i="1" s="1"/>
  <c r="AK140" i="1"/>
  <c r="AO140" i="1"/>
  <c r="W140" i="1" s="1"/>
  <c r="AP140" i="1"/>
  <c r="AQ140" i="1"/>
  <c r="AR140" i="1"/>
  <c r="AU140" i="1"/>
  <c r="AT140" i="1" s="1"/>
  <c r="AV140" i="1"/>
  <c r="AS140" i="1" s="1"/>
  <c r="AK141" i="1"/>
  <c r="AO141" i="1"/>
  <c r="W141" i="1" s="1"/>
  <c r="AP141" i="1"/>
  <c r="AQ141" i="1"/>
  <c r="AR141" i="1"/>
  <c r="AU141" i="1"/>
  <c r="AT141" i="1" s="1"/>
  <c r="AV141" i="1"/>
  <c r="AS141" i="1" s="1"/>
  <c r="AK142" i="1"/>
  <c r="AO142" i="1"/>
  <c r="W142" i="1" s="1"/>
  <c r="AP142" i="1"/>
  <c r="AQ142" i="1"/>
  <c r="AR142" i="1"/>
  <c r="AU142" i="1"/>
  <c r="AT142" i="1" s="1"/>
  <c r="AV142" i="1"/>
  <c r="AS142" i="1" s="1"/>
  <c r="AK143" i="1"/>
  <c r="AO143" i="1"/>
  <c r="W143" i="1" s="1"/>
  <c r="AP143" i="1"/>
  <c r="AQ143" i="1"/>
  <c r="AR143" i="1"/>
  <c r="AU143" i="1"/>
  <c r="AT143" i="1" s="1"/>
  <c r="AV143" i="1"/>
  <c r="AS143" i="1" s="1"/>
  <c r="AK144" i="1"/>
  <c r="AO144" i="1"/>
  <c r="W144" i="1" s="1"/>
  <c r="AP144" i="1"/>
  <c r="AQ144" i="1"/>
  <c r="AR144" i="1"/>
  <c r="AU144" i="1"/>
  <c r="AT144" i="1" s="1"/>
  <c r="AV144" i="1"/>
  <c r="AS144" i="1" s="1"/>
  <c r="AK145" i="1"/>
  <c r="AO145" i="1"/>
  <c r="W145" i="1" s="1"/>
  <c r="AP145" i="1"/>
  <c r="AQ145" i="1"/>
  <c r="AR145" i="1"/>
  <c r="AU145" i="1"/>
  <c r="AT145" i="1" s="1"/>
  <c r="AV145" i="1"/>
  <c r="AS145" i="1" s="1"/>
  <c r="AK146" i="1"/>
  <c r="AO146" i="1"/>
  <c r="W146" i="1" s="1"/>
  <c r="AP146" i="1"/>
  <c r="AQ146" i="1"/>
  <c r="AR146" i="1"/>
  <c r="AU146" i="1"/>
  <c r="AT146" i="1" s="1"/>
  <c r="AV146" i="1"/>
  <c r="AS146" i="1" s="1"/>
  <c r="AK147" i="1"/>
  <c r="AO147" i="1"/>
  <c r="W147" i="1" s="1"/>
  <c r="AP147" i="1"/>
  <c r="AQ147" i="1"/>
  <c r="AR147" i="1"/>
  <c r="AU147" i="1"/>
  <c r="AT147" i="1" s="1"/>
  <c r="AV147" i="1"/>
  <c r="AS147" i="1" s="1"/>
  <c r="AK148" i="1"/>
  <c r="AO148" i="1"/>
  <c r="W148" i="1" s="1"/>
  <c r="AP148" i="1"/>
  <c r="AQ148" i="1"/>
  <c r="AR148" i="1"/>
  <c r="AU148" i="1"/>
  <c r="AT148" i="1" s="1"/>
  <c r="AV148" i="1"/>
  <c r="AS148" i="1" s="1"/>
  <c r="AK149" i="1"/>
  <c r="AO149" i="1"/>
  <c r="W149" i="1" s="1"/>
  <c r="AP149" i="1"/>
  <c r="AQ149" i="1"/>
  <c r="AR149" i="1"/>
  <c r="AU149" i="1"/>
  <c r="AT149" i="1" s="1"/>
  <c r="AV149" i="1"/>
  <c r="AS149" i="1" s="1"/>
  <c r="AK151" i="1"/>
  <c r="AO151" i="1"/>
  <c r="W151" i="1" s="1"/>
  <c r="AP151" i="1"/>
  <c r="AQ151" i="1"/>
  <c r="AR151" i="1"/>
  <c r="AK153" i="1"/>
  <c r="AO153" i="1"/>
  <c r="W153" i="1" s="1"/>
  <c r="AP153" i="1"/>
  <c r="AQ153" i="1"/>
  <c r="AR153" i="1"/>
  <c r="AU153" i="1"/>
  <c r="AT153" i="1" s="1"/>
  <c r="AV153" i="1"/>
  <c r="AS153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AV132" i="1"/>
  <c r="AS132" i="1" s="1"/>
  <c r="AT133" i="1"/>
  <c r="AV133" i="1"/>
  <c r="AS133" i="1" s="1"/>
  <c r="AT132" i="1"/>
  <c r="AV134" i="1"/>
  <c r="AS134" i="1" s="1"/>
  <c r="AU134" i="1"/>
  <c r="AT134" i="1" s="1"/>
  <c r="N3596" i="6" l="1"/>
  <c r="AV127" i="1"/>
  <c r="AS127" i="1" s="1"/>
  <c r="AU127" i="1"/>
  <c r="AT127" i="1" s="1"/>
  <c r="AR127" i="1"/>
  <c r="AQ127" i="1"/>
  <c r="AP127" i="1"/>
  <c r="AO127" i="1"/>
  <c r="W127" i="1" s="1"/>
  <c r="AK127" i="1"/>
  <c r="AV126" i="1"/>
  <c r="AS126" i="1" s="1"/>
  <c r="AU126" i="1"/>
  <c r="AT126" i="1" s="1"/>
  <c r="AR126" i="1"/>
  <c r="AQ126" i="1"/>
  <c r="AP126" i="1"/>
  <c r="AO126" i="1"/>
  <c r="W126" i="1" s="1"/>
  <c r="AK126" i="1"/>
  <c r="AV125" i="1"/>
  <c r="AS125" i="1" s="1"/>
  <c r="AU125" i="1"/>
  <c r="AT125" i="1" s="1"/>
  <c r="AR125" i="1"/>
  <c r="AQ125" i="1"/>
  <c r="AP125" i="1"/>
  <c r="AO125" i="1"/>
  <c r="W125" i="1" s="1"/>
  <c r="AK125" i="1"/>
  <c r="AV124" i="1"/>
  <c r="AS124" i="1" s="1"/>
  <c r="AU124" i="1"/>
  <c r="AT124" i="1" s="1"/>
  <c r="AR124" i="1"/>
  <c r="AQ124" i="1"/>
  <c r="AP124" i="1"/>
  <c r="AO124" i="1"/>
  <c r="W124" i="1" s="1"/>
  <c r="AK124" i="1"/>
  <c r="AV123" i="1"/>
  <c r="AS123" i="1" s="1"/>
  <c r="AU123" i="1"/>
  <c r="AT123" i="1" s="1"/>
  <c r="AR123" i="1"/>
  <c r="AQ123" i="1"/>
  <c r="AP123" i="1"/>
  <c r="AO123" i="1"/>
  <c r="W123" i="1" s="1"/>
  <c r="AK123" i="1"/>
  <c r="AV122" i="1"/>
  <c r="AS122" i="1" s="1"/>
  <c r="AU122" i="1"/>
  <c r="AT122" i="1" s="1"/>
  <c r="AR122" i="1"/>
  <c r="AQ122" i="1"/>
  <c r="AP122" i="1"/>
  <c r="AO122" i="1"/>
  <c r="W122" i="1" s="1"/>
  <c r="AK122" i="1"/>
  <c r="AV121" i="1"/>
  <c r="AS121" i="1" s="1"/>
  <c r="AU121" i="1"/>
  <c r="AT121" i="1" s="1"/>
  <c r="AR121" i="1"/>
  <c r="AQ121" i="1"/>
  <c r="AP121" i="1"/>
  <c r="AO121" i="1"/>
  <c r="W121" i="1" s="1"/>
  <c r="AK121" i="1"/>
  <c r="AV120" i="1"/>
  <c r="AS120" i="1" s="1"/>
  <c r="AU120" i="1"/>
  <c r="AT120" i="1" s="1"/>
  <c r="AR120" i="1"/>
  <c r="AQ120" i="1"/>
  <c r="AP120" i="1"/>
  <c r="AO120" i="1"/>
  <c r="W120" i="1" s="1"/>
  <c r="AK120" i="1"/>
  <c r="AV119" i="1"/>
  <c r="AS119" i="1" s="1"/>
  <c r="AU119" i="1"/>
  <c r="AT119" i="1" s="1"/>
  <c r="AR119" i="1"/>
  <c r="AQ119" i="1"/>
  <c r="AP119" i="1"/>
  <c r="AO119" i="1"/>
  <c r="W119" i="1" s="1"/>
  <c r="AK119" i="1"/>
  <c r="AV118" i="1"/>
  <c r="AS118" i="1" s="1"/>
  <c r="AU118" i="1"/>
  <c r="AT118" i="1" s="1"/>
  <c r="AR118" i="1"/>
  <c r="AQ118" i="1"/>
  <c r="AP118" i="1"/>
  <c r="AO118" i="1"/>
  <c r="W118" i="1" s="1"/>
  <c r="AK118" i="1"/>
  <c r="AV117" i="1"/>
  <c r="AS117" i="1" s="1"/>
  <c r="AU117" i="1"/>
  <c r="AT117" i="1" s="1"/>
  <c r="AR117" i="1"/>
  <c r="AQ117" i="1"/>
  <c r="AP117" i="1"/>
  <c r="AO117" i="1"/>
  <c r="W117" i="1" s="1"/>
  <c r="AK117" i="1"/>
  <c r="AV116" i="1"/>
  <c r="AS116" i="1" s="1"/>
  <c r="AU116" i="1"/>
  <c r="AT116" i="1" s="1"/>
  <c r="AR116" i="1"/>
  <c r="AQ116" i="1"/>
  <c r="AP116" i="1"/>
  <c r="AO116" i="1"/>
  <c r="W116" i="1" s="1"/>
  <c r="AK116" i="1"/>
  <c r="AR115" i="1"/>
  <c r="AQ115" i="1"/>
  <c r="AP115" i="1"/>
  <c r="AO115" i="1"/>
  <c r="W115" i="1" s="1"/>
  <c r="AK115" i="1"/>
  <c r="AR114" i="1"/>
  <c r="AQ114" i="1"/>
  <c r="AP114" i="1"/>
  <c r="AO114" i="1"/>
  <c r="W114" i="1" s="1"/>
  <c r="AK114" i="1"/>
  <c r="AR113" i="1"/>
  <c r="AQ113" i="1"/>
  <c r="AP113" i="1"/>
  <c r="AO113" i="1"/>
  <c r="W113" i="1" s="1"/>
  <c r="AK113" i="1"/>
  <c r="AR112" i="1"/>
  <c r="AQ112" i="1"/>
  <c r="AP112" i="1"/>
  <c r="AO112" i="1"/>
  <c r="W112" i="1" s="1"/>
  <c r="AK112" i="1"/>
  <c r="AR111" i="1"/>
  <c r="AQ111" i="1"/>
  <c r="AP111" i="1"/>
  <c r="AO111" i="1"/>
  <c r="W111" i="1" s="1"/>
  <c r="AK111" i="1"/>
  <c r="AR110" i="1"/>
  <c r="AQ110" i="1"/>
  <c r="AP110" i="1"/>
  <c r="AO110" i="1"/>
  <c r="W110" i="1" s="1"/>
  <c r="AK110" i="1"/>
  <c r="AU109" i="1"/>
  <c r="AR109" i="1"/>
  <c r="AQ109" i="1"/>
  <c r="AP109" i="1"/>
  <c r="AO109" i="1"/>
  <c r="W109" i="1" s="1"/>
  <c r="AK109" i="1"/>
  <c r="AR108" i="1"/>
  <c r="AQ108" i="1"/>
  <c r="AP108" i="1"/>
  <c r="AO108" i="1"/>
  <c r="W108" i="1" s="1"/>
  <c r="AK108" i="1"/>
  <c r="AR107" i="1"/>
  <c r="AQ107" i="1"/>
  <c r="AP107" i="1"/>
  <c r="AO107" i="1"/>
  <c r="W107" i="1" s="1"/>
  <c r="AK107" i="1"/>
  <c r="AR106" i="1"/>
  <c r="AQ106" i="1"/>
  <c r="AP106" i="1"/>
  <c r="AO106" i="1"/>
  <c r="W106" i="1" s="1"/>
  <c r="AK106" i="1"/>
  <c r="AR105" i="1"/>
  <c r="AQ105" i="1"/>
  <c r="AP105" i="1"/>
  <c r="AO105" i="1"/>
  <c r="W105" i="1" s="1"/>
  <c r="AK105" i="1"/>
  <c r="AV104" i="1"/>
  <c r="AS104" i="1" s="1"/>
  <c r="AU104" i="1"/>
  <c r="AT104" i="1" s="1"/>
  <c r="AR104" i="1"/>
  <c r="AQ104" i="1"/>
  <c r="AP104" i="1"/>
  <c r="AO104" i="1"/>
  <c r="W104" i="1" s="1"/>
  <c r="AK104" i="1"/>
  <c r="AR103" i="1"/>
  <c r="AQ103" i="1"/>
  <c r="AP103" i="1"/>
  <c r="AO103" i="1"/>
  <c r="W103" i="1" s="1"/>
  <c r="AK103" i="1"/>
  <c r="AR102" i="1"/>
  <c r="AQ102" i="1"/>
  <c r="AP102" i="1"/>
  <c r="AO102" i="1"/>
  <c r="W102" i="1" s="1"/>
  <c r="AK102" i="1"/>
  <c r="AR101" i="1"/>
  <c r="AQ101" i="1"/>
  <c r="AP101" i="1"/>
  <c r="AO101" i="1"/>
  <c r="W101" i="1" s="1"/>
  <c r="AK101" i="1"/>
  <c r="AV100" i="1"/>
  <c r="AS100" i="1" s="1"/>
  <c r="AU100" i="1"/>
  <c r="AT100" i="1" s="1"/>
  <c r="AR100" i="1"/>
  <c r="AQ100" i="1"/>
  <c r="AP100" i="1"/>
  <c r="AO100" i="1"/>
  <c r="W100" i="1" s="1"/>
  <c r="AK100" i="1"/>
  <c r="AV99" i="1"/>
  <c r="AS99" i="1" s="1"/>
  <c r="AU99" i="1"/>
  <c r="AT99" i="1" s="1"/>
  <c r="AR99" i="1"/>
  <c r="AQ99" i="1"/>
  <c r="AP99" i="1"/>
  <c r="AO99" i="1"/>
  <c r="W99" i="1" s="1"/>
  <c r="AK99" i="1"/>
  <c r="AU98" i="1"/>
  <c r="AR98" i="1"/>
  <c r="AQ98" i="1"/>
  <c r="AP98" i="1"/>
  <c r="AO98" i="1"/>
  <c r="W98" i="1" s="1"/>
  <c r="AK98" i="1"/>
  <c r="AR97" i="1"/>
  <c r="AQ97" i="1"/>
  <c r="AP97" i="1"/>
  <c r="AO97" i="1"/>
  <c r="W97" i="1" s="1"/>
  <c r="AK97" i="1"/>
  <c r="AV96" i="1"/>
  <c r="AS96" i="1" s="1"/>
  <c r="AU96" i="1"/>
  <c r="AT96" i="1" s="1"/>
  <c r="AR96" i="1"/>
  <c r="AQ96" i="1"/>
  <c r="AP96" i="1"/>
  <c r="AO96" i="1"/>
  <c r="W96" i="1" s="1"/>
  <c r="AK96" i="1"/>
  <c r="AV95" i="1"/>
  <c r="AS95" i="1" s="1"/>
  <c r="AU95" i="1"/>
  <c r="AT95" i="1" s="1"/>
  <c r="AR95" i="1"/>
  <c r="AQ95" i="1"/>
  <c r="AP95" i="1"/>
  <c r="AO95" i="1"/>
  <c r="W95" i="1" s="1"/>
  <c r="AK95" i="1"/>
  <c r="AU94" i="1"/>
  <c r="AR94" i="1"/>
  <c r="AQ94" i="1"/>
  <c r="AP94" i="1"/>
  <c r="AO94" i="1"/>
  <c r="W94" i="1" s="1"/>
  <c r="AK94" i="1"/>
  <c r="AV93" i="1"/>
  <c r="AS93" i="1" s="1"/>
  <c r="AU93" i="1"/>
  <c r="AT93" i="1" s="1"/>
  <c r="AR93" i="1"/>
  <c r="AQ93" i="1"/>
  <c r="AP93" i="1"/>
  <c r="AO93" i="1"/>
  <c r="W93" i="1" s="1"/>
  <c r="AK93" i="1"/>
  <c r="AV92" i="1"/>
  <c r="AS92" i="1" s="1"/>
  <c r="AU92" i="1"/>
  <c r="AT92" i="1" s="1"/>
  <c r="AR92" i="1"/>
  <c r="AQ92" i="1"/>
  <c r="AP92" i="1"/>
  <c r="AO92" i="1"/>
  <c r="W92" i="1" s="1"/>
  <c r="AK92" i="1"/>
  <c r="AR91" i="1"/>
  <c r="AQ91" i="1"/>
  <c r="AP91" i="1"/>
  <c r="AO91" i="1"/>
  <c r="W91" i="1" s="1"/>
  <c r="AK91" i="1"/>
  <c r="AU90" i="1"/>
  <c r="AR90" i="1"/>
  <c r="AQ90" i="1"/>
  <c r="AP90" i="1"/>
  <c r="AO90" i="1"/>
  <c r="W90" i="1" s="1"/>
  <c r="AK90" i="1"/>
  <c r="AU89" i="1"/>
  <c r="AR89" i="1"/>
  <c r="AQ89" i="1"/>
  <c r="AP89" i="1"/>
  <c r="AO89" i="1"/>
  <c r="W89" i="1" s="1"/>
  <c r="AK89" i="1"/>
  <c r="AR88" i="1"/>
  <c r="AQ88" i="1"/>
  <c r="AP88" i="1"/>
  <c r="AO88" i="1"/>
  <c r="W88" i="1" s="1"/>
  <c r="AK88" i="1"/>
  <c r="AR87" i="1"/>
  <c r="AQ87" i="1"/>
  <c r="AP87" i="1"/>
  <c r="AO87" i="1"/>
  <c r="W87" i="1" s="1"/>
  <c r="AK87" i="1"/>
  <c r="AU86" i="1"/>
  <c r="AR86" i="1"/>
  <c r="AQ86" i="1"/>
  <c r="AP86" i="1"/>
  <c r="AO86" i="1"/>
  <c r="W86" i="1" s="1"/>
  <c r="AK86" i="1"/>
  <c r="AR85" i="1"/>
  <c r="AQ85" i="1"/>
  <c r="AP85" i="1"/>
  <c r="AO85" i="1"/>
  <c r="W85" i="1" s="1"/>
  <c r="AK85" i="1"/>
  <c r="AR84" i="1"/>
  <c r="AQ84" i="1"/>
  <c r="AP84" i="1"/>
  <c r="AO84" i="1"/>
  <c r="W84" i="1" s="1"/>
  <c r="AK84" i="1"/>
  <c r="AR83" i="1"/>
  <c r="AQ83" i="1"/>
  <c r="AP83" i="1"/>
  <c r="AO83" i="1"/>
  <c r="W83" i="1" s="1"/>
  <c r="AK83" i="1"/>
  <c r="AR82" i="1"/>
  <c r="AQ82" i="1"/>
  <c r="AP82" i="1"/>
  <c r="AO82" i="1"/>
  <c r="W82" i="1" s="1"/>
  <c r="AK82" i="1"/>
  <c r="AU81" i="1"/>
  <c r="AR81" i="1"/>
  <c r="AQ81" i="1"/>
  <c r="AP81" i="1"/>
  <c r="AO81" i="1"/>
  <c r="W81" i="1" s="1"/>
  <c r="AK81" i="1"/>
  <c r="AR80" i="1"/>
  <c r="AQ80" i="1"/>
  <c r="AP80" i="1"/>
  <c r="AO80" i="1"/>
  <c r="W80" i="1" s="1"/>
  <c r="AK80" i="1"/>
  <c r="AR79" i="1"/>
  <c r="AQ79" i="1"/>
  <c r="AP79" i="1"/>
  <c r="AO79" i="1"/>
  <c r="W79" i="1" s="1"/>
  <c r="AK79" i="1"/>
  <c r="AR78" i="1"/>
  <c r="AQ78" i="1"/>
  <c r="AP78" i="1"/>
  <c r="AO78" i="1"/>
  <c r="W78" i="1" s="1"/>
  <c r="AK78" i="1"/>
  <c r="AR77" i="1"/>
  <c r="AQ77" i="1"/>
  <c r="AP77" i="1"/>
  <c r="AO77" i="1"/>
  <c r="W77" i="1" s="1"/>
  <c r="AK77" i="1"/>
  <c r="AR76" i="1"/>
  <c r="AQ76" i="1"/>
  <c r="AP76" i="1"/>
  <c r="AO76" i="1"/>
  <c r="W76" i="1" s="1"/>
  <c r="AK76" i="1"/>
  <c r="AR75" i="1"/>
  <c r="AQ75" i="1"/>
  <c r="AP75" i="1"/>
  <c r="AO75" i="1"/>
  <c r="W75" i="1" s="1"/>
  <c r="AK75" i="1"/>
  <c r="AR74" i="1"/>
  <c r="AQ74" i="1"/>
  <c r="AP74" i="1"/>
  <c r="AO74" i="1"/>
  <c r="W74" i="1" s="1"/>
  <c r="AK74" i="1"/>
  <c r="AR73" i="1"/>
  <c r="AQ73" i="1"/>
  <c r="AP73" i="1"/>
  <c r="AO73" i="1"/>
  <c r="W73" i="1" s="1"/>
  <c r="AK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AR66" i="1"/>
  <c r="AQ66" i="1"/>
  <c r="AP66" i="1"/>
  <c r="AO66" i="1"/>
  <c r="W66" i="1" s="1"/>
  <c r="AK66" i="1"/>
  <c r="AR65" i="1"/>
  <c r="AQ65" i="1"/>
  <c r="AP65" i="1"/>
  <c r="AO65" i="1"/>
  <c r="W65" i="1" s="1"/>
  <c r="AK65" i="1"/>
  <c r="AR64" i="1"/>
  <c r="AQ64" i="1"/>
  <c r="AP64" i="1"/>
  <c r="AO64" i="1"/>
  <c r="W64" i="1" s="1"/>
  <c r="AK64" i="1"/>
  <c r="AR63" i="1"/>
  <c r="AQ63" i="1"/>
  <c r="AP63" i="1"/>
  <c r="AO63" i="1"/>
  <c r="W63" i="1" s="1"/>
  <c r="AK63" i="1"/>
  <c r="AR62" i="1"/>
  <c r="AQ62" i="1"/>
  <c r="AP62" i="1"/>
  <c r="AO62" i="1"/>
  <c r="W62" i="1" s="1"/>
  <c r="AK62" i="1"/>
  <c r="AR61" i="1"/>
  <c r="AQ61" i="1"/>
  <c r="AP61" i="1"/>
  <c r="AO61" i="1"/>
  <c r="W61" i="1" s="1"/>
  <c r="AK61" i="1"/>
  <c r="AR60" i="1"/>
  <c r="AQ60" i="1"/>
  <c r="AP60" i="1"/>
  <c r="AO60" i="1"/>
  <c r="W60" i="1" s="1"/>
  <c r="AK60" i="1"/>
  <c r="AR59" i="1"/>
  <c r="AQ59" i="1"/>
  <c r="AP59" i="1"/>
  <c r="AO59" i="1"/>
  <c r="W59" i="1" s="1"/>
  <c r="AK59" i="1"/>
  <c r="AR58" i="1"/>
  <c r="AQ58" i="1"/>
  <c r="AP58" i="1"/>
  <c r="AO58" i="1"/>
  <c r="W58" i="1" s="1"/>
  <c r="AK58" i="1"/>
  <c r="AR57" i="1"/>
  <c r="AQ57" i="1"/>
  <c r="AP57" i="1"/>
  <c r="AO57" i="1"/>
  <c r="W57" i="1" s="1"/>
  <c r="AK57" i="1"/>
  <c r="AR56" i="1"/>
  <c r="AQ56" i="1"/>
  <c r="AP56" i="1"/>
  <c r="AO56" i="1"/>
  <c r="W56" i="1" s="1"/>
  <c r="AK56" i="1"/>
  <c r="AU55" i="1"/>
  <c r="AR55" i="1"/>
  <c r="AQ55" i="1"/>
  <c r="AP55" i="1"/>
  <c r="AO55" i="1"/>
  <c r="W55" i="1" s="1"/>
  <c r="AK55" i="1"/>
  <c r="AU54" i="1"/>
  <c r="AR54" i="1"/>
  <c r="AQ54" i="1"/>
  <c r="AP54" i="1"/>
  <c r="AO54" i="1"/>
  <c r="W54" i="1" s="1"/>
  <c r="AK54" i="1"/>
  <c r="AR53" i="1"/>
  <c r="AQ53" i="1"/>
  <c r="AP53" i="1"/>
  <c r="AO53" i="1"/>
  <c r="W53" i="1" s="1"/>
  <c r="AK53" i="1"/>
  <c r="AV52" i="1"/>
  <c r="AS52" i="1" s="1"/>
  <c r="AU52" i="1"/>
  <c r="AT52" i="1" s="1"/>
  <c r="AR52" i="1"/>
  <c r="AQ52" i="1"/>
  <c r="AP52" i="1"/>
  <c r="AO52" i="1"/>
  <c r="W52" i="1" s="1"/>
  <c r="AK52" i="1"/>
  <c r="AV51" i="1"/>
  <c r="AS51" i="1" s="1"/>
  <c r="AU51" i="1"/>
  <c r="AT51" i="1" s="1"/>
  <c r="AR51" i="1"/>
  <c r="AQ51" i="1"/>
  <c r="AP51" i="1"/>
  <c r="AO51" i="1"/>
  <c r="W51" i="1" s="1"/>
  <c r="AK51" i="1"/>
  <c r="AU50" i="1"/>
  <c r="AR50" i="1"/>
  <c r="AQ50" i="1"/>
  <c r="AP50" i="1"/>
  <c r="AO50" i="1"/>
  <c r="W50" i="1" s="1"/>
  <c r="AK50" i="1"/>
  <c r="AR49" i="1"/>
  <c r="AQ49" i="1"/>
  <c r="AP49" i="1"/>
  <c r="AO49" i="1"/>
  <c r="W49" i="1" s="1"/>
  <c r="AK49" i="1"/>
  <c r="AR48" i="1"/>
  <c r="AQ48" i="1"/>
  <c r="AP48" i="1"/>
  <c r="AO48" i="1"/>
  <c r="W48" i="1" s="1"/>
  <c r="AK48" i="1"/>
  <c r="AR47" i="1"/>
  <c r="AQ47" i="1"/>
  <c r="AP47" i="1"/>
  <c r="AO47" i="1"/>
  <c r="W47" i="1" s="1"/>
  <c r="AK47" i="1"/>
  <c r="AR46" i="1"/>
  <c r="AQ46" i="1"/>
  <c r="AP46" i="1"/>
  <c r="AO46" i="1"/>
  <c r="W46" i="1" s="1"/>
  <c r="AK46" i="1"/>
  <c r="AR45" i="1"/>
  <c r="AQ45" i="1"/>
  <c r="AP45" i="1"/>
  <c r="AO45" i="1"/>
  <c r="W45" i="1" s="1"/>
  <c r="AK45" i="1"/>
  <c r="AR44" i="1"/>
  <c r="AQ44" i="1"/>
  <c r="AP44" i="1"/>
  <c r="AO44" i="1"/>
  <c r="W44" i="1" s="1"/>
  <c r="AK44" i="1"/>
  <c r="AR43" i="1"/>
  <c r="AQ43" i="1"/>
  <c r="AP43" i="1"/>
  <c r="AO43" i="1"/>
  <c r="W43" i="1" s="1"/>
  <c r="AK43" i="1"/>
  <c r="AR42" i="1"/>
  <c r="AQ42" i="1"/>
  <c r="AP42" i="1"/>
  <c r="AO42" i="1"/>
  <c r="W42" i="1" s="1"/>
  <c r="AK42" i="1"/>
  <c r="AR41" i="1"/>
  <c r="AQ41" i="1"/>
  <c r="AP41" i="1"/>
  <c r="AO41" i="1"/>
  <c r="W41" i="1" s="1"/>
  <c r="AK41" i="1"/>
  <c r="AR40" i="1"/>
  <c r="AQ40" i="1"/>
  <c r="AP40" i="1"/>
  <c r="AO40" i="1"/>
  <c r="W40" i="1" s="1"/>
  <c r="AK40" i="1"/>
  <c r="AR39" i="1"/>
  <c r="AQ39" i="1"/>
  <c r="AP39" i="1"/>
  <c r="AO39" i="1"/>
  <c r="W39" i="1" s="1"/>
  <c r="AK39" i="1"/>
  <c r="AR38" i="1"/>
  <c r="AQ38" i="1"/>
  <c r="AP38" i="1"/>
  <c r="AO38" i="1"/>
  <c r="W38" i="1" s="1"/>
  <c r="AK38" i="1"/>
  <c r="AR37" i="1"/>
  <c r="AQ37" i="1"/>
  <c r="AP37" i="1"/>
  <c r="AO37" i="1"/>
  <c r="W37" i="1" s="1"/>
  <c r="AK37" i="1"/>
  <c r="AV36" i="1"/>
  <c r="AS36" i="1" s="1"/>
  <c r="AU36" i="1"/>
  <c r="AT36" i="1" s="1"/>
  <c r="AR36" i="1"/>
  <c r="AQ36" i="1"/>
  <c r="AP36" i="1"/>
  <c r="AO36" i="1"/>
  <c r="W36" i="1" s="1"/>
  <c r="AK36" i="1"/>
  <c r="AR35" i="1"/>
  <c r="AQ35" i="1"/>
  <c r="AP35" i="1"/>
  <c r="AO35" i="1"/>
  <c r="AK35" i="1"/>
  <c r="AR34" i="1"/>
  <c r="AQ34" i="1"/>
  <c r="AP34" i="1"/>
  <c r="AO34" i="1"/>
  <c r="AK34" i="1"/>
  <c r="AR33" i="1"/>
  <c r="AQ33" i="1"/>
  <c r="AP33" i="1"/>
  <c r="AO33" i="1"/>
  <c r="AK33" i="1"/>
  <c r="AR32" i="1"/>
  <c r="AQ32" i="1"/>
  <c r="AP32" i="1"/>
  <c r="AO32" i="1"/>
  <c r="AK32" i="1"/>
  <c r="AR31" i="1"/>
  <c r="AQ31" i="1"/>
  <c r="AP31" i="1"/>
  <c r="AO31" i="1"/>
  <c r="AK31" i="1"/>
  <c r="AR30" i="1"/>
  <c r="AQ30" i="1"/>
  <c r="AP30" i="1"/>
  <c r="AO30" i="1"/>
  <c r="AK30" i="1"/>
  <c r="AR29" i="1"/>
  <c r="AQ29" i="1"/>
  <c r="AP29" i="1"/>
  <c r="AO29" i="1"/>
  <c r="AK29" i="1"/>
  <c r="AR28" i="1"/>
  <c r="AQ28" i="1"/>
  <c r="AP28" i="1"/>
  <c r="AO28" i="1"/>
  <c r="AK28" i="1"/>
  <c r="AV353" i="1"/>
  <c r="AS353" i="1" s="1"/>
  <c r="AU353" i="1"/>
  <c r="AT353" i="1" s="1"/>
  <c r="AR353" i="1"/>
  <c r="AQ353" i="1"/>
  <c r="AP353" i="1"/>
  <c r="AO353" i="1"/>
  <c r="AK353" i="1"/>
  <c r="AV352" i="1"/>
  <c r="AS352" i="1" s="1"/>
  <c r="AU352" i="1"/>
  <c r="AT352" i="1" s="1"/>
  <c r="AR352" i="1"/>
  <c r="AQ352" i="1"/>
  <c r="AP352" i="1"/>
  <c r="AO352" i="1"/>
  <c r="AK352" i="1"/>
  <c r="AV351" i="1"/>
  <c r="AS351" i="1" s="1"/>
  <c r="AU351" i="1"/>
  <c r="AT351" i="1" s="1"/>
  <c r="AR351" i="1"/>
  <c r="AQ351" i="1"/>
  <c r="AP351" i="1"/>
  <c r="AO351" i="1"/>
  <c r="AK351" i="1"/>
  <c r="AV350" i="1"/>
  <c r="AS350" i="1" s="1"/>
  <c r="AU350" i="1"/>
  <c r="AT350" i="1" s="1"/>
  <c r="AR350" i="1"/>
  <c r="AQ350" i="1"/>
  <c r="AP350" i="1"/>
  <c r="AO350" i="1"/>
  <c r="AK350" i="1"/>
  <c r="AV349" i="1"/>
  <c r="AS349" i="1" s="1"/>
  <c r="AU349" i="1"/>
  <c r="AT349" i="1" s="1"/>
  <c r="AR349" i="1"/>
  <c r="AQ349" i="1"/>
  <c r="AP349" i="1"/>
  <c r="AO349" i="1"/>
  <c r="AK349" i="1"/>
  <c r="AV348" i="1"/>
  <c r="AS348" i="1" s="1"/>
  <c r="AU348" i="1"/>
  <c r="AT348" i="1" s="1"/>
  <c r="AR348" i="1"/>
  <c r="AQ348" i="1"/>
  <c r="AP348" i="1"/>
  <c r="AO348" i="1"/>
  <c r="AK348" i="1"/>
  <c r="AV347" i="1"/>
  <c r="AS347" i="1" s="1"/>
  <c r="AU347" i="1"/>
  <c r="AT347" i="1" s="1"/>
  <c r="AR347" i="1"/>
  <c r="AQ347" i="1"/>
  <c r="AP347" i="1"/>
  <c r="AO347" i="1"/>
  <c r="AK347" i="1"/>
  <c r="AV346" i="1"/>
  <c r="AS346" i="1" s="1"/>
  <c r="AU346" i="1"/>
  <c r="AT346" i="1" s="1"/>
  <c r="AR346" i="1"/>
  <c r="AQ346" i="1"/>
  <c r="AP346" i="1"/>
  <c r="AO346" i="1"/>
  <c r="AK346" i="1"/>
  <c r="AV345" i="1"/>
  <c r="AS345" i="1" s="1"/>
  <c r="AU345" i="1"/>
  <c r="AT345" i="1" s="1"/>
  <c r="AR345" i="1"/>
  <c r="AQ345" i="1"/>
  <c r="AP345" i="1"/>
  <c r="AO345" i="1"/>
  <c r="AK345" i="1"/>
  <c r="AV344" i="1"/>
  <c r="AS344" i="1" s="1"/>
  <c r="AU344" i="1"/>
  <c r="AT344" i="1" s="1"/>
  <c r="AR344" i="1"/>
  <c r="AQ344" i="1"/>
  <c r="AP344" i="1"/>
  <c r="AO344" i="1"/>
  <c r="AK344" i="1"/>
  <c r="AV343" i="1"/>
  <c r="AS343" i="1" s="1"/>
  <c r="AU343" i="1"/>
  <c r="AT343" i="1" s="1"/>
  <c r="AR343" i="1"/>
  <c r="AQ343" i="1"/>
  <c r="AP343" i="1"/>
  <c r="AO343" i="1"/>
  <c r="AK343" i="1"/>
  <c r="AV342" i="1"/>
  <c r="AS342" i="1" s="1"/>
  <c r="AU342" i="1"/>
  <c r="AT342" i="1" s="1"/>
  <c r="AR342" i="1"/>
  <c r="AQ342" i="1"/>
  <c r="AP342" i="1"/>
  <c r="AO342" i="1"/>
  <c r="AK342" i="1"/>
  <c r="AV341" i="1"/>
  <c r="AS341" i="1" s="1"/>
  <c r="AU341" i="1"/>
  <c r="AT341" i="1" s="1"/>
  <c r="AR341" i="1"/>
  <c r="AQ341" i="1"/>
  <c r="AP341" i="1"/>
  <c r="AO341" i="1"/>
  <c r="AK341" i="1"/>
  <c r="AV340" i="1"/>
  <c r="AS340" i="1" s="1"/>
  <c r="AU340" i="1"/>
  <c r="AT340" i="1" s="1"/>
  <c r="AR340" i="1"/>
  <c r="AQ340" i="1"/>
  <c r="AP340" i="1"/>
  <c r="AO340" i="1"/>
  <c r="AK340" i="1"/>
  <c r="AV339" i="1"/>
  <c r="AS339" i="1" s="1"/>
  <c r="AU339" i="1"/>
  <c r="AT339" i="1" s="1"/>
  <c r="AR339" i="1"/>
  <c r="AQ339" i="1"/>
  <c r="AP339" i="1"/>
  <c r="AO339" i="1"/>
  <c r="AK339" i="1"/>
  <c r="AV338" i="1"/>
  <c r="AS338" i="1" s="1"/>
  <c r="AU338" i="1"/>
  <c r="AT338" i="1" s="1"/>
  <c r="AR338" i="1"/>
  <c r="AQ338" i="1"/>
  <c r="AP338" i="1"/>
  <c r="AO338" i="1"/>
  <c r="AK338" i="1"/>
  <c r="AV337" i="1"/>
  <c r="AS337" i="1" s="1"/>
  <c r="AU337" i="1"/>
  <c r="AT337" i="1" s="1"/>
  <c r="AR337" i="1"/>
  <c r="AQ337" i="1"/>
  <c r="AP337" i="1"/>
  <c r="AO337" i="1"/>
  <c r="AK337" i="1"/>
  <c r="AV336" i="1"/>
  <c r="AS336" i="1" s="1"/>
  <c r="AU336" i="1"/>
  <c r="AT336" i="1" s="1"/>
  <c r="AR336" i="1"/>
  <c r="AQ336" i="1"/>
  <c r="AP336" i="1"/>
  <c r="AO336" i="1"/>
  <c r="AK336" i="1"/>
  <c r="AV335" i="1"/>
  <c r="AS335" i="1" s="1"/>
  <c r="AU335" i="1"/>
  <c r="AT335" i="1" s="1"/>
  <c r="AR335" i="1"/>
  <c r="AQ335" i="1"/>
  <c r="AP335" i="1"/>
  <c r="AO335" i="1"/>
  <c r="AK335" i="1"/>
  <c r="AV334" i="1"/>
  <c r="AS334" i="1" s="1"/>
  <c r="AU334" i="1"/>
  <c r="AT334" i="1" s="1"/>
  <c r="AR334" i="1"/>
  <c r="AQ334" i="1"/>
  <c r="AP334" i="1"/>
  <c r="AO334" i="1"/>
  <c r="AK334" i="1"/>
  <c r="AV333" i="1"/>
  <c r="AS333" i="1" s="1"/>
  <c r="AU333" i="1"/>
  <c r="AT333" i="1" s="1"/>
  <c r="AR333" i="1"/>
  <c r="AQ333" i="1"/>
  <c r="AP333" i="1"/>
  <c r="AO333" i="1"/>
  <c r="AK333" i="1"/>
  <c r="AV332" i="1"/>
  <c r="AS332" i="1" s="1"/>
  <c r="AU332" i="1"/>
  <c r="AT332" i="1" s="1"/>
  <c r="AR332" i="1"/>
  <c r="AQ332" i="1"/>
  <c r="AP332" i="1"/>
  <c r="AO332" i="1"/>
  <c r="AK332" i="1"/>
  <c r="AV331" i="1"/>
  <c r="AS331" i="1" s="1"/>
  <c r="AU331" i="1"/>
  <c r="AT331" i="1" s="1"/>
  <c r="AR331" i="1"/>
  <c r="AQ331" i="1"/>
  <c r="AP331" i="1"/>
  <c r="AO331" i="1"/>
  <c r="AK331" i="1"/>
  <c r="AV330" i="1"/>
  <c r="AS330" i="1" s="1"/>
  <c r="AU330" i="1"/>
  <c r="AT330" i="1" s="1"/>
  <c r="AR330" i="1"/>
  <c r="AQ330" i="1"/>
  <c r="AP330" i="1"/>
  <c r="AO330" i="1"/>
  <c r="AK330" i="1"/>
  <c r="AV329" i="1"/>
  <c r="AS329" i="1" s="1"/>
  <c r="AU329" i="1"/>
  <c r="AT329" i="1" s="1"/>
  <c r="AR329" i="1"/>
  <c r="AQ329" i="1"/>
  <c r="AP329" i="1"/>
  <c r="AO329" i="1"/>
  <c r="AK329" i="1"/>
  <c r="AV328" i="1"/>
  <c r="AS328" i="1" s="1"/>
  <c r="AU328" i="1"/>
  <c r="AT328" i="1" s="1"/>
  <c r="AR328" i="1"/>
  <c r="AQ328" i="1"/>
  <c r="AP328" i="1"/>
  <c r="AO328" i="1"/>
  <c r="AK328" i="1"/>
  <c r="AV327" i="1"/>
  <c r="AS327" i="1" s="1"/>
  <c r="AU327" i="1"/>
  <c r="AT327" i="1" s="1"/>
  <c r="AR327" i="1"/>
  <c r="AQ327" i="1"/>
  <c r="AP327" i="1"/>
  <c r="AO327" i="1"/>
  <c r="AK327" i="1"/>
  <c r="AV326" i="1"/>
  <c r="AS326" i="1" s="1"/>
  <c r="AU326" i="1"/>
  <c r="AT326" i="1" s="1"/>
  <c r="AR326" i="1"/>
  <c r="AQ326" i="1"/>
  <c r="AP326" i="1"/>
  <c r="AO326" i="1"/>
  <c r="AK326" i="1"/>
  <c r="AV325" i="1"/>
  <c r="AS325" i="1" s="1"/>
  <c r="AU325" i="1"/>
  <c r="AT325" i="1" s="1"/>
  <c r="AR325" i="1"/>
  <c r="AQ325" i="1"/>
  <c r="AP325" i="1"/>
  <c r="AO325" i="1"/>
  <c r="AK325" i="1"/>
  <c r="AV324" i="1"/>
  <c r="AS324" i="1" s="1"/>
  <c r="AU324" i="1"/>
  <c r="AT324" i="1" s="1"/>
  <c r="AR324" i="1"/>
  <c r="AQ324" i="1"/>
  <c r="AP324" i="1"/>
  <c r="AO324" i="1"/>
  <c r="AK324" i="1"/>
  <c r="AV323" i="1"/>
  <c r="AS323" i="1" s="1"/>
  <c r="AU323" i="1"/>
  <c r="AT323" i="1" s="1"/>
  <c r="AR323" i="1"/>
  <c r="AQ323" i="1"/>
  <c r="AP323" i="1"/>
  <c r="AO323" i="1"/>
  <c r="AK323" i="1"/>
  <c r="AV322" i="1"/>
  <c r="AS322" i="1" s="1"/>
  <c r="AU322" i="1"/>
  <c r="AT322" i="1" s="1"/>
  <c r="AR322" i="1"/>
  <c r="AQ322" i="1"/>
  <c r="AP322" i="1"/>
  <c r="AO322" i="1"/>
  <c r="AK322" i="1"/>
  <c r="AV321" i="1"/>
  <c r="AS321" i="1" s="1"/>
  <c r="AU321" i="1"/>
  <c r="AT321" i="1" s="1"/>
  <c r="AR321" i="1"/>
  <c r="AQ321" i="1"/>
  <c r="AP321" i="1"/>
  <c r="AO321" i="1"/>
  <c r="AK321" i="1"/>
  <c r="AV320" i="1"/>
  <c r="AS320" i="1" s="1"/>
  <c r="AU320" i="1"/>
  <c r="AT320" i="1" s="1"/>
  <c r="AR320" i="1"/>
  <c r="AQ320" i="1"/>
  <c r="AP320" i="1"/>
  <c r="AO320" i="1"/>
  <c r="AK320" i="1"/>
  <c r="AV319" i="1"/>
  <c r="AS319" i="1" s="1"/>
  <c r="AU319" i="1"/>
  <c r="AT319" i="1" s="1"/>
  <c r="AR319" i="1"/>
  <c r="AQ319" i="1"/>
  <c r="AP319" i="1"/>
  <c r="AO319" i="1"/>
  <c r="AK319" i="1"/>
  <c r="AV318" i="1"/>
  <c r="AS318" i="1" s="1"/>
  <c r="AU318" i="1"/>
  <c r="AT318" i="1" s="1"/>
  <c r="AR318" i="1"/>
  <c r="AQ318" i="1"/>
  <c r="AP318" i="1"/>
  <c r="AO318" i="1"/>
  <c r="AK318" i="1"/>
  <c r="AV317" i="1"/>
  <c r="AS317" i="1" s="1"/>
  <c r="AU317" i="1"/>
  <c r="AT317" i="1" s="1"/>
  <c r="AR317" i="1"/>
  <c r="AQ317" i="1"/>
  <c r="AP317" i="1"/>
  <c r="AO317" i="1"/>
  <c r="AK317" i="1"/>
  <c r="AV316" i="1"/>
  <c r="AS316" i="1" s="1"/>
  <c r="AU316" i="1"/>
  <c r="AT316" i="1" s="1"/>
  <c r="AR316" i="1"/>
  <c r="AQ316" i="1"/>
  <c r="AP316" i="1"/>
  <c r="AO316" i="1"/>
  <c r="AK316" i="1"/>
  <c r="AV315" i="1"/>
  <c r="AS315" i="1" s="1"/>
  <c r="AU315" i="1"/>
  <c r="AT315" i="1" s="1"/>
  <c r="AR315" i="1"/>
  <c r="AQ315" i="1"/>
  <c r="AP315" i="1"/>
  <c r="AO315" i="1"/>
  <c r="AK315" i="1"/>
  <c r="AV314" i="1"/>
  <c r="AS314" i="1" s="1"/>
  <c r="AU314" i="1"/>
  <c r="AT314" i="1" s="1"/>
  <c r="AR314" i="1"/>
  <c r="AQ314" i="1"/>
  <c r="AP314" i="1"/>
  <c r="AO314" i="1"/>
  <c r="AK314" i="1"/>
  <c r="AV313" i="1"/>
  <c r="AS313" i="1" s="1"/>
  <c r="AU313" i="1"/>
  <c r="AT313" i="1" s="1"/>
  <c r="AR313" i="1"/>
  <c r="AQ313" i="1"/>
  <c r="AP313" i="1"/>
  <c r="AO313" i="1"/>
  <c r="AK313" i="1"/>
  <c r="AV312" i="1"/>
  <c r="AS312" i="1" s="1"/>
  <c r="AU312" i="1"/>
  <c r="AT312" i="1" s="1"/>
  <c r="AR312" i="1"/>
  <c r="AQ312" i="1"/>
  <c r="AP312" i="1"/>
  <c r="AO312" i="1"/>
  <c r="AK312" i="1"/>
  <c r="AV311" i="1"/>
  <c r="AS311" i="1" s="1"/>
  <c r="AU311" i="1"/>
  <c r="AT311" i="1" s="1"/>
  <c r="AR311" i="1"/>
  <c r="AQ311" i="1"/>
  <c r="AP311" i="1"/>
  <c r="AO311" i="1"/>
  <c r="AK311" i="1"/>
  <c r="AV310" i="1"/>
  <c r="AS310" i="1" s="1"/>
  <c r="AU310" i="1"/>
  <c r="AT310" i="1" s="1"/>
  <c r="AR310" i="1"/>
  <c r="AQ310" i="1"/>
  <c r="AP310" i="1"/>
  <c r="AO310" i="1"/>
  <c r="AK310" i="1"/>
  <c r="AV309" i="1"/>
  <c r="AS309" i="1" s="1"/>
  <c r="AU309" i="1"/>
  <c r="AT309" i="1" s="1"/>
  <c r="AR309" i="1"/>
  <c r="AQ309" i="1"/>
  <c r="AP309" i="1"/>
  <c r="AO309" i="1"/>
  <c r="AK309" i="1"/>
  <c r="AV308" i="1"/>
  <c r="AS308" i="1" s="1"/>
  <c r="AU308" i="1"/>
  <c r="AT308" i="1" s="1"/>
  <c r="AR308" i="1"/>
  <c r="AQ308" i="1"/>
  <c r="AP308" i="1"/>
  <c r="AO308" i="1"/>
  <c r="AK308" i="1"/>
  <c r="AV307" i="1"/>
  <c r="AS307" i="1" s="1"/>
  <c r="AU307" i="1"/>
  <c r="AT307" i="1" s="1"/>
  <c r="AR307" i="1"/>
  <c r="AQ307" i="1"/>
  <c r="AP307" i="1"/>
  <c r="AO307" i="1"/>
  <c r="AK307" i="1"/>
  <c r="AV306" i="1"/>
  <c r="AS306" i="1" s="1"/>
  <c r="AU306" i="1"/>
  <c r="AT306" i="1" s="1"/>
  <c r="AR306" i="1"/>
  <c r="AQ306" i="1"/>
  <c r="AP306" i="1"/>
  <c r="AO306" i="1"/>
  <c r="AK306" i="1"/>
  <c r="AV305" i="1"/>
  <c r="AS305" i="1" s="1"/>
  <c r="AU305" i="1"/>
  <c r="AT305" i="1" s="1"/>
  <c r="AR305" i="1"/>
  <c r="AQ305" i="1"/>
  <c r="AP305" i="1"/>
  <c r="AO305" i="1"/>
  <c r="AK305" i="1"/>
  <c r="AV304" i="1"/>
  <c r="AS304" i="1" s="1"/>
  <c r="AU304" i="1"/>
  <c r="AT304" i="1" s="1"/>
  <c r="AR304" i="1"/>
  <c r="AQ304" i="1"/>
  <c r="AP304" i="1"/>
  <c r="AO304" i="1"/>
  <c r="AK304" i="1"/>
  <c r="AV303" i="1"/>
  <c r="AS303" i="1" s="1"/>
  <c r="AU303" i="1"/>
  <c r="AT303" i="1" s="1"/>
  <c r="AR303" i="1"/>
  <c r="AQ303" i="1"/>
  <c r="AP303" i="1"/>
  <c r="AO303" i="1"/>
  <c r="AK303" i="1"/>
  <c r="AV302" i="1"/>
  <c r="AS302" i="1" s="1"/>
  <c r="AU302" i="1"/>
  <c r="AT302" i="1" s="1"/>
  <c r="AR302" i="1"/>
  <c r="AQ302" i="1"/>
  <c r="AP302" i="1"/>
  <c r="AO302" i="1"/>
  <c r="AK302" i="1"/>
  <c r="AV301" i="1"/>
  <c r="AS301" i="1" s="1"/>
  <c r="AU301" i="1"/>
  <c r="AT301" i="1" s="1"/>
  <c r="AR301" i="1"/>
  <c r="AQ301" i="1"/>
  <c r="AP301" i="1"/>
  <c r="AO301" i="1"/>
  <c r="AK301" i="1"/>
  <c r="AV300" i="1"/>
  <c r="AS300" i="1" s="1"/>
  <c r="AU300" i="1"/>
  <c r="AT300" i="1" s="1"/>
  <c r="AR300" i="1"/>
  <c r="AQ300" i="1"/>
  <c r="AP300" i="1"/>
  <c r="AO300" i="1"/>
  <c r="AK300" i="1"/>
  <c r="AU299" i="1"/>
  <c r="AR299" i="1"/>
  <c r="AQ299" i="1"/>
  <c r="AP299" i="1"/>
  <c r="AO299" i="1"/>
  <c r="AK299" i="1"/>
  <c r="AU298" i="1"/>
  <c r="AR298" i="1"/>
  <c r="AQ298" i="1"/>
  <c r="AP298" i="1"/>
  <c r="AO298" i="1"/>
  <c r="AK298" i="1"/>
  <c r="AU297" i="1"/>
  <c r="AR297" i="1"/>
  <c r="AQ297" i="1"/>
  <c r="AP297" i="1"/>
  <c r="AO297" i="1"/>
  <c r="AK297" i="1"/>
  <c r="AU296" i="1"/>
  <c r="AR296" i="1"/>
  <c r="AQ296" i="1"/>
  <c r="AP296" i="1"/>
  <c r="AO296" i="1"/>
  <c r="AK296" i="1"/>
  <c r="AU295" i="1"/>
  <c r="AR295" i="1"/>
  <c r="AQ295" i="1"/>
  <c r="AP295" i="1"/>
  <c r="AO295" i="1"/>
  <c r="AK295" i="1"/>
  <c r="AU294" i="1"/>
  <c r="AR294" i="1"/>
  <c r="AQ294" i="1"/>
  <c r="AP294" i="1"/>
  <c r="AO294" i="1"/>
  <c r="AK294" i="1"/>
  <c r="AU293" i="1"/>
  <c r="AR293" i="1"/>
  <c r="AQ293" i="1"/>
  <c r="AP293" i="1"/>
  <c r="AO293" i="1"/>
  <c r="AK293" i="1"/>
  <c r="AU292" i="1"/>
  <c r="AR292" i="1"/>
  <c r="AQ292" i="1"/>
  <c r="AP292" i="1"/>
  <c r="AO292" i="1"/>
  <c r="AK292" i="1"/>
  <c r="AU291" i="1"/>
  <c r="AR291" i="1"/>
  <c r="AQ291" i="1"/>
  <c r="AP291" i="1"/>
  <c r="AO291" i="1"/>
  <c r="AK291" i="1"/>
  <c r="AU290" i="1"/>
  <c r="AR290" i="1"/>
  <c r="AQ290" i="1"/>
  <c r="AP290" i="1"/>
  <c r="AO290" i="1"/>
  <c r="AK290" i="1"/>
  <c r="AU289" i="1"/>
  <c r="AR289" i="1"/>
  <c r="AQ289" i="1"/>
  <c r="AP289" i="1"/>
  <c r="AO289" i="1"/>
  <c r="AK289" i="1"/>
  <c r="AU288" i="1"/>
  <c r="AR288" i="1"/>
  <c r="AQ288" i="1"/>
  <c r="AP288" i="1"/>
  <c r="AO288" i="1"/>
  <c r="AK288" i="1"/>
  <c r="AU287" i="1"/>
  <c r="AR287" i="1"/>
  <c r="AQ287" i="1"/>
  <c r="AP287" i="1"/>
  <c r="AO287" i="1"/>
  <c r="AK287" i="1"/>
  <c r="AU286" i="1"/>
  <c r="AR286" i="1"/>
  <c r="AQ286" i="1"/>
  <c r="AP286" i="1"/>
  <c r="AO286" i="1"/>
  <c r="AK286" i="1"/>
  <c r="AU285" i="1"/>
  <c r="AR285" i="1"/>
  <c r="AQ285" i="1"/>
  <c r="AP285" i="1"/>
  <c r="AO285" i="1"/>
  <c r="AK285" i="1"/>
  <c r="AU284" i="1"/>
  <c r="AR284" i="1"/>
  <c r="AQ284" i="1"/>
  <c r="AP284" i="1"/>
  <c r="AO284" i="1"/>
  <c r="AK284" i="1"/>
  <c r="AU283" i="1"/>
  <c r="AR283" i="1"/>
  <c r="AQ283" i="1"/>
  <c r="AP283" i="1"/>
  <c r="AO283" i="1"/>
  <c r="AK283" i="1"/>
  <c r="AU282" i="1"/>
  <c r="AR282" i="1"/>
  <c r="AQ282" i="1"/>
  <c r="AP282" i="1"/>
  <c r="AO282" i="1"/>
  <c r="AK282" i="1"/>
  <c r="AU281" i="1"/>
  <c r="AR281" i="1"/>
  <c r="AQ281" i="1"/>
  <c r="AP281" i="1"/>
  <c r="AO281" i="1"/>
  <c r="AK281" i="1"/>
  <c r="AU280" i="1"/>
  <c r="AR280" i="1"/>
  <c r="AQ280" i="1"/>
  <c r="AP280" i="1"/>
  <c r="AO280" i="1"/>
  <c r="AK280" i="1"/>
  <c r="AU279" i="1"/>
  <c r="AR279" i="1"/>
  <c r="AQ279" i="1"/>
  <c r="AP279" i="1"/>
  <c r="AO279" i="1"/>
  <c r="AK279" i="1"/>
  <c r="AU278" i="1"/>
  <c r="AR278" i="1"/>
  <c r="AQ278" i="1"/>
  <c r="AP278" i="1"/>
  <c r="AO278" i="1"/>
  <c r="AK278" i="1"/>
  <c r="AU277" i="1"/>
  <c r="AR277" i="1"/>
  <c r="AQ277" i="1"/>
  <c r="AP277" i="1"/>
  <c r="AO277" i="1"/>
  <c r="AK277" i="1"/>
  <c r="AU276" i="1"/>
  <c r="AR276" i="1"/>
  <c r="AQ276" i="1"/>
  <c r="AP276" i="1"/>
  <c r="AO276" i="1"/>
  <c r="AK276" i="1"/>
  <c r="AU275" i="1"/>
  <c r="AR275" i="1"/>
  <c r="AQ275" i="1"/>
  <c r="AP275" i="1"/>
  <c r="AO275" i="1"/>
  <c r="AK275" i="1"/>
  <c r="AU274" i="1"/>
  <c r="AR274" i="1"/>
  <c r="AQ274" i="1"/>
  <c r="AP274" i="1"/>
  <c r="AO274" i="1"/>
  <c r="AK274" i="1"/>
  <c r="AU273" i="1"/>
  <c r="AR273" i="1"/>
  <c r="AQ273" i="1"/>
  <c r="AP273" i="1"/>
  <c r="AO273" i="1"/>
  <c r="AK273" i="1"/>
  <c r="AU272" i="1"/>
  <c r="AR272" i="1"/>
  <c r="AQ272" i="1"/>
  <c r="AP272" i="1"/>
  <c r="AO272" i="1"/>
  <c r="AK272" i="1"/>
  <c r="AU271" i="1"/>
  <c r="AR271" i="1"/>
  <c r="AQ271" i="1"/>
  <c r="AP271" i="1"/>
  <c r="AO271" i="1"/>
  <c r="AK271" i="1"/>
  <c r="AU270" i="1"/>
  <c r="AR270" i="1"/>
  <c r="AQ270" i="1"/>
  <c r="AP270" i="1"/>
  <c r="AO270" i="1"/>
  <c r="AK270" i="1"/>
  <c r="AU269" i="1"/>
  <c r="AR269" i="1"/>
  <c r="AQ269" i="1"/>
  <c r="AP269" i="1"/>
  <c r="AO269" i="1"/>
  <c r="AK269" i="1"/>
  <c r="AU268" i="1"/>
  <c r="AR268" i="1"/>
  <c r="AQ268" i="1"/>
  <c r="AP268" i="1"/>
  <c r="AO268" i="1"/>
  <c r="AK268" i="1"/>
  <c r="AU267" i="1"/>
  <c r="AR267" i="1"/>
  <c r="AQ267" i="1"/>
  <c r="AP267" i="1"/>
  <c r="AO267" i="1"/>
  <c r="AK267" i="1"/>
  <c r="AU266" i="1"/>
  <c r="AR266" i="1"/>
  <c r="AQ266" i="1"/>
  <c r="AP266" i="1"/>
  <c r="AO266" i="1"/>
  <c r="AK266" i="1"/>
  <c r="AU265" i="1"/>
  <c r="AR265" i="1"/>
  <c r="AQ265" i="1"/>
  <c r="AP265" i="1"/>
  <c r="AO265" i="1"/>
  <c r="AK265" i="1"/>
  <c r="AU264" i="1"/>
  <c r="AR264" i="1"/>
  <c r="AQ264" i="1"/>
  <c r="AP264" i="1"/>
  <c r="AO264" i="1"/>
  <c r="AK264" i="1"/>
  <c r="AU263" i="1"/>
  <c r="AR263" i="1"/>
  <c r="AQ263" i="1"/>
  <c r="AP263" i="1"/>
  <c r="AO263" i="1"/>
  <c r="AK263" i="1"/>
  <c r="AU262" i="1"/>
  <c r="AR262" i="1"/>
  <c r="AQ262" i="1"/>
  <c r="AP262" i="1"/>
  <c r="AO262" i="1"/>
  <c r="AK262" i="1"/>
  <c r="AU261" i="1"/>
  <c r="AR261" i="1"/>
  <c r="AQ261" i="1"/>
  <c r="AP261" i="1"/>
  <c r="AO261" i="1"/>
  <c r="AK261" i="1"/>
  <c r="AU260" i="1"/>
  <c r="AR260" i="1"/>
  <c r="AQ260" i="1"/>
  <c r="AP260" i="1"/>
  <c r="AO260" i="1"/>
  <c r="AK260" i="1"/>
  <c r="AU259" i="1"/>
  <c r="AR259" i="1"/>
  <c r="AQ259" i="1"/>
  <c r="AP259" i="1"/>
  <c r="AO259" i="1"/>
  <c r="AK259" i="1"/>
  <c r="AU258" i="1"/>
  <c r="AR258" i="1"/>
  <c r="AQ258" i="1"/>
  <c r="AP258" i="1"/>
  <c r="AO258" i="1"/>
  <c r="AK258" i="1"/>
  <c r="AU257" i="1"/>
  <c r="AR257" i="1"/>
  <c r="AQ257" i="1"/>
  <c r="AP257" i="1"/>
  <c r="AO257" i="1"/>
  <c r="AK257" i="1"/>
  <c r="AU256" i="1"/>
  <c r="AR256" i="1"/>
  <c r="AQ256" i="1"/>
  <c r="AP256" i="1"/>
  <c r="AO256" i="1"/>
  <c r="AK256" i="1"/>
  <c r="AU255" i="1"/>
  <c r="AR255" i="1"/>
  <c r="AQ255" i="1"/>
  <c r="AP255" i="1"/>
  <c r="AO255" i="1"/>
  <c r="AK255" i="1"/>
  <c r="AU254" i="1"/>
  <c r="AR254" i="1"/>
  <c r="AQ254" i="1"/>
  <c r="AP254" i="1"/>
  <c r="AO254" i="1"/>
  <c r="AK254" i="1"/>
  <c r="AU253" i="1"/>
  <c r="AR253" i="1"/>
  <c r="AQ253" i="1"/>
  <c r="AP253" i="1"/>
  <c r="AO253" i="1"/>
  <c r="AK253" i="1"/>
  <c r="AU252" i="1"/>
  <c r="AR252" i="1"/>
  <c r="AQ252" i="1"/>
  <c r="AP252" i="1"/>
  <c r="AO252" i="1"/>
  <c r="AK252" i="1"/>
  <c r="AU251" i="1"/>
  <c r="AR251" i="1"/>
  <c r="AQ251" i="1"/>
  <c r="AP251" i="1"/>
  <c r="AO251" i="1"/>
  <c r="AK251" i="1"/>
  <c r="AU250" i="1"/>
  <c r="AR250" i="1"/>
  <c r="AQ250" i="1"/>
  <c r="AP250" i="1"/>
  <c r="AO250" i="1"/>
  <c r="AK250" i="1"/>
  <c r="AU249" i="1"/>
  <c r="AR249" i="1"/>
  <c r="AQ249" i="1"/>
  <c r="AP249" i="1"/>
  <c r="AO249" i="1"/>
  <c r="AK249" i="1"/>
  <c r="AU248" i="1"/>
  <c r="AR248" i="1"/>
  <c r="AQ248" i="1"/>
  <c r="AP248" i="1"/>
  <c r="AO248" i="1"/>
  <c r="AK248" i="1"/>
  <c r="AU247" i="1"/>
  <c r="AR247" i="1"/>
  <c r="AQ247" i="1"/>
  <c r="AP247" i="1"/>
  <c r="AO247" i="1"/>
  <c r="AK247" i="1"/>
  <c r="AU246" i="1"/>
  <c r="AR246" i="1"/>
  <c r="AQ246" i="1"/>
  <c r="AP246" i="1"/>
  <c r="AO246" i="1"/>
  <c r="AK246" i="1"/>
  <c r="AU245" i="1"/>
  <c r="AR245" i="1"/>
  <c r="AQ245" i="1"/>
  <c r="AP245" i="1"/>
  <c r="AO245" i="1"/>
  <c r="AK245" i="1"/>
  <c r="AU244" i="1"/>
  <c r="AR244" i="1"/>
  <c r="AQ244" i="1"/>
  <c r="AP244" i="1"/>
  <c r="AO244" i="1"/>
  <c r="AK244" i="1"/>
  <c r="AU243" i="1"/>
  <c r="AR243" i="1"/>
  <c r="AQ243" i="1"/>
  <c r="AP243" i="1"/>
  <c r="AO243" i="1"/>
  <c r="AK243" i="1"/>
  <c r="AU242" i="1"/>
  <c r="AR242" i="1"/>
  <c r="AQ242" i="1"/>
  <c r="AP242" i="1"/>
  <c r="AO242" i="1"/>
  <c r="AK242" i="1"/>
  <c r="AU241" i="1"/>
  <c r="AR241" i="1"/>
  <c r="AQ241" i="1"/>
  <c r="AP241" i="1"/>
  <c r="AO241" i="1"/>
  <c r="AK241" i="1"/>
  <c r="AU240" i="1"/>
  <c r="AR240" i="1"/>
  <c r="AQ240" i="1"/>
  <c r="AP240" i="1"/>
  <c r="AO240" i="1"/>
  <c r="AK240" i="1"/>
  <c r="AU239" i="1"/>
  <c r="AR239" i="1"/>
  <c r="AQ239" i="1"/>
  <c r="AP239" i="1"/>
  <c r="AO239" i="1"/>
  <c r="AK239" i="1"/>
  <c r="AU238" i="1"/>
  <c r="AR238" i="1"/>
  <c r="AQ238" i="1"/>
  <c r="AP238" i="1"/>
  <c r="AO238" i="1"/>
  <c r="AK238" i="1"/>
  <c r="AU237" i="1"/>
  <c r="AR237" i="1"/>
  <c r="AQ237" i="1"/>
  <c r="AP237" i="1"/>
  <c r="AO237" i="1"/>
  <c r="AK237" i="1"/>
  <c r="AU236" i="1"/>
  <c r="AR236" i="1"/>
  <c r="AQ236" i="1"/>
  <c r="AP236" i="1"/>
  <c r="AO236" i="1"/>
  <c r="AK236" i="1"/>
  <c r="AU235" i="1"/>
  <c r="AR235" i="1"/>
  <c r="AQ235" i="1"/>
  <c r="AP235" i="1"/>
  <c r="AO235" i="1"/>
  <c r="AK235" i="1"/>
  <c r="AU234" i="1"/>
  <c r="AR234" i="1"/>
  <c r="AQ234" i="1"/>
  <c r="AP234" i="1"/>
  <c r="AO234" i="1"/>
  <c r="AK234" i="1"/>
  <c r="AU233" i="1"/>
  <c r="AR233" i="1"/>
  <c r="AQ233" i="1"/>
  <c r="AP233" i="1"/>
  <c r="AO233" i="1"/>
  <c r="AK233" i="1"/>
  <c r="AU232" i="1"/>
  <c r="AR232" i="1"/>
  <c r="AQ232" i="1"/>
  <c r="AP232" i="1"/>
  <c r="AO232" i="1"/>
  <c r="AK232" i="1"/>
  <c r="AU231" i="1"/>
  <c r="AR231" i="1"/>
  <c r="AQ231" i="1"/>
  <c r="AP231" i="1"/>
  <c r="AO231" i="1"/>
  <c r="AK231" i="1"/>
  <c r="AU230" i="1"/>
  <c r="AR230" i="1"/>
  <c r="AQ230" i="1"/>
  <c r="AP230" i="1"/>
  <c r="AO230" i="1"/>
  <c r="AK230" i="1"/>
  <c r="AU229" i="1"/>
  <c r="AR229" i="1"/>
  <c r="AQ229" i="1"/>
  <c r="AP229" i="1"/>
  <c r="AO229" i="1"/>
  <c r="AK229" i="1"/>
  <c r="AU228" i="1"/>
  <c r="AR228" i="1"/>
  <c r="AQ228" i="1"/>
  <c r="AP228" i="1"/>
  <c r="AO228" i="1"/>
  <c r="AK228" i="1"/>
  <c r="AU227" i="1"/>
  <c r="AR227" i="1"/>
  <c r="AQ227" i="1"/>
  <c r="AP227" i="1"/>
  <c r="AO227" i="1"/>
  <c r="AK227" i="1"/>
  <c r="AU226" i="1"/>
  <c r="AR226" i="1"/>
  <c r="AQ226" i="1"/>
  <c r="AP226" i="1"/>
  <c r="AO226" i="1"/>
  <c r="AK226" i="1"/>
  <c r="AU225" i="1"/>
  <c r="AR225" i="1"/>
  <c r="AQ225" i="1"/>
  <c r="AP225" i="1"/>
  <c r="AO225" i="1"/>
  <c r="AK225" i="1"/>
  <c r="AU224" i="1"/>
  <c r="AR224" i="1"/>
  <c r="AQ224" i="1"/>
  <c r="AP224" i="1"/>
  <c r="AO224" i="1"/>
  <c r="AK224" i="1"/>
  <c r="AU223" i="1"/>
  <c r="AR223" i="1"/>
  <c r="AQ223" i="1"/>
  <c r="AP223" i="1"/>
  <c r="AO223" i="1"/>
  <c r="AK223" i="1"/>
  <c r="AU222" i="1"/>
  <c r="AR222" i="1"/>
  <c r="AQ222" i="1"/>
  <c r="AP222" i="1"/>
  <c r="AO222" i="1"/>
  <c r="AK222" i="1"/>
  <c r="AU221" i="1"/>
  <c r="AR221" i="1"/>
  <c r="AQ221" i="1"/>
  <c r="AP221" i="1"/>
  <c r="AO221" i="1"/>
  <c r="AK221" i="1"/>
  <c r="AU220" i="1"/>
  <c r="AR220" i="1"/>
  <c r="AQ220" i="1"/>
  <c r="AP220" i="1"/>
  <c r="AO220" i="1"/>
  <c r="AK220" i="1"/>
  <c r="AU219" i="1"/>
  <c r="AR219" i="1"/>
  <c r="AQ219" i="1"/>
  <c r="AP219" i="1"/>
  <c r="AO219" i="1"/>
  <c r="AK219" i="1"/>
  <c r="AU218" i="1"/>
  <c r="AR218" i="1"/>
  <c r="AQ218" i="1"/>
  <c r="AP218" i="1"/>
  <c r="AO218" i="1"/>
  <c r="AK218" i="1"/>
  <c r="AU217" i="1"/>
  <c r="AR217" i="1"/>
  <c r="AQ217" i="1"/>
  <c r="AP217" i="1"/>
  <c r="AO217" i="1"/>
  <c r="AK217" i="1"/>
  <c r="AU216" i="1"/>
  <c r="AR216" i="1"/>
  <c r="AQ216" i="1"/>
  <c r="AP216" i="1"/>
  <c r="AO216" i="1"/>
  <c r="AK216" i="1"/>
  <c r="AU215" i="1"/>
  <c r="AR215" i="1"/>
  <c r="AQ215" i="1"/>
  <c r="AP215" i="1"/>
  <c r="AO215" i="1"/>
  <c r="AK215" i="1"/>
  <c r="AU214" i="1"/>
  <c r="AR214" i="1"/>
  <c r="AQ214" i="1"/>
  <c r="AP214" i="1"/>
  <c r="AO214" i="1"/>
  <c r="AK214" i="1"/>
  <c r="AU213" i="1"/>
  <c r="AR213" i="1"/>
  <c r="AQ213" i="1"/>
  <c r="AP213" i="1"/>
  <c r="AO213" i="1"/>
  <c r="AK213" i="1"/>
  <c r="AU212" i="1"/>
  <c r="AR212" i="1"/>
  <c r="AQ212" i="1"/>
  <c r="AP212" i="1"/>
  <c r="AO212" i="1"/>
  <c r="AK212" i="1"/>
  <c r="AU211" i="1"/>
  <c r="AR211" i="1"/>
  <c r="AQ211" i="1"/>
  <c r="AP211" i="1"/>
  <c r="AO211" i="1"/>
  <c r="AK211" i="1"/>
  <c r="AU210" i="1"/>
  <c r="AR210" i="1"/>
  <c r="AQ210" i="1"/>
  <c r="AP210" i="1"/>
  <c r="AO210" i="1"/>
  <c r="AK210" i="1"/>
  <c r="AU209" i="1"/>
  <c r="AR209" i="1"/>
  <c r="AQ209" i="1"/>
  <c r="AP209" i="1"/>
  <c r="AO209" i="1"/>
  <c r="AK209" i="1"/>
  <c r="AU208" i="1"/>
  <c r="AR208" i="1"/>
  <c r="AQ208" i="1"/>
  <c r="AP208" i="1"/>
  <c r="AO208" i="1"/>
  <c r="AK208" i="1"/>
  <c r="AU207" i="1"/>
  <c r="AR207" i="1"/>
  <c r="AQ207" i="1"/>
  <c r="AP207" i="1"/>
  <c r="AO207" i="1"/>
  <c r="AK207" i="1"/>
  <c r="AU206" i="1"/>
  <c r="AR206" i="1"/>
  <c r="AQ206" i="1"/>
  <c r="AP206" i="1"/>
  <c r="AO206" i="1"/>
  <c r="AK206" i="1"/>
  <c r="AU205" i="1"/>
  <c r="AR205" i="1"/>
  <c r="AQ205" i="1"/>
  <c r="AP205" i="1"/>
  <c r="AO205" i="1"/>
  <c r="AK205" i="1"/>
  <c r="AU204" i="1"/>
  <c r="AR204" i="1"/>
  <c r="AQ204" i="1"/>
  <c r="AP204" i="1"/>
  <c r="AO204" i="1"/>
  <c r="AK204" i="1"/>
  <c r="AU203" i="1"/>
  <c r="AR203" i="1"/>
  <c r="AQ203" i="1"/>
  <c r="AP203" i="1"/>
  <c r="AO203" i="1"/>
  <c r="AK203" i="1"/>
  <c r="AU202" i="1"/>
  <c r="AR202" i="1"/>
  <c r="AQ202" i="1"/>
  <c r="AP202" i="1"/>
  <c r="AO202" i="1"/>
  <c r="AK202" i="1"/>
  <c r="AU201" i="1"/>
  <c r="AR201" i="1"/>
  <c r="AQ201" i="1"/>
  <c r="AP201" i="1"/>
  <c r="AO201" i="1"/>
  <c r="AK201" i="1"/>
  <c r="AU200" i="1"/>
  <c r="AR200" i="1"/>
  <c r="AQ200" i="1"/>
  <c r="AP200" i="1"/>
  <c r="AO200" i="1"/>
  <c r="AK200" i="1"/>
  <c r="AU199" i="1"/>
  <c r="AR199" i="1"/>
  <c r="AQ199" i="1"/>
  <c r="AP199" i="1"/>
  <c r="AO199" i="1"/>
  <c r="AK199" i="1"/>
  <c r="AU198" i="1"/>
  <c r="AR198" i="1"/>
  <c r="AQ198" i="1"/>
  <c r="AP198" i="1"/>
  <c r="AO198" i="1"/>
  <c r="AK198" i="1"/>
  <c r="AU197" i="1"/>
  <c r="AR197" i="1"/>
  <c r="AQ197" i="1"/>
  <c r="AP197" i="1"/>
  <c r="AO197" i="1"/>
  <c r="AK197" i="1"/>
  <c r="AU196" i="1"/>
  <c r="AR196" i="1"/>
  <c r="AQ196" i="1"/>
  <c r="AP196" i="1"/>
  <c r="AO196" i="1"/>
  <c r="AK196" i="1"/>
  <c r="AU195" i="1"/>
  <c r="AR195" i="1"/>
  <c r="AQ195" i="1"/>
  <c r="AP195" i="1"/>
  <c r="AO195" i="1"/>
  <c r="AK195" i="1"/>
  <c r="AU194" i="1"/>
  <c r="AR194" i="1"/>
  <c r="AQ194" i="1"/>
  <c r="AP194" i="1"/>
  <c r="AO194" i="1"/>
  <c r="AK194" i="1"/>
  <c r="AU193" i="1"/>
  <c r="AR193" i="1"/>
  <c r="AQ193" i="1"/>
  <c r="AP193" i="1"/>
  <c r="AO193" i="1"/>
  <c r="AK193" i="1"/>
  <c r="AU192" i="1"/>
  <c r="AR192" i="1"/>
  <c r="AQ192" i="1"/>
  <c r="AP192" i="1"/>
  <c r="AO192" i="1"/>
  <c r="AK192" i="1"/>
  <c r="AU191" i="1"/>
  <c r="AR191" i="1"/>
  <c r="AQ191" i="1"/>
  <c r="AP191" i="1"/>
  <c r="AO191" i="1"/>
  <c r="AK191" i="1"/>
  <c r="AU190" i="1"/>
  <c r="AR190" i="1"/>
  <c r="AQ190" i="1"/>
  <c r="AP190" i="1"/>
  <c r="AO190" i="1"/>
  <c r="AK190" i="1"/>
  <c r="AU189" i="1"/>
  <c r="AR189" i="1"/>
  <c r="AQ189" i="1"/>
  <c r="AP189" i="1"/>
  <c r="AO189" i="1"/>
  <c r="AK189" i="1"/>
  <c r="AU188" i="1"/>
  <c r="AR188" i="1"/>
  <c r="AQ188" i="1"/>
  <c r="AP188" i="1"/>
  <c r="AO188" i="1"/>
  <c r="AK188" i="1"/>
  <c r="AU187" i="1"/>
  <c r="AR187" i="1"/>
  <c r="AQ187" i="1"/>
  <c r="AP187" i="1"/>
  <c r="AO187" i="1"/>
  <c r="AK187" i="1"/>
  <c r="AU186" i="1"/>
  <c r="AR186" i="1"/>
  <c r="AQ186" i="1"/>
  <c r="AP186" i="1"/>
  <c r="AO186" i="1"/>
  <c r="AK186" i="1"/>
  <c r="AU185" i="1"/>
  <c r="AR185" i="1"/>
  <c r="AQ185" i="1"/>
  <c r="AP185" i="1"/>
  <c r="AO185" i="1"/>
  <c r="AK185" i="1"/>
  <c r="AU184" i="1"/>
  <c r="AR184" i="1"/>
  <c r="AQ184" i="1"/>
  <c r="AP184" i="1"/>
  <c r="AO184" i="1"/>
  <c r="AK184" i="1"/>
  <c r="AU183" i="1"/>
  <c r="AR183" i="1"/>
  <c r="AQ183" i="1"/>
  <c r="AP183" i="1"/>
  <c r="AO183" i="1"/>
  <c r="AK183" i="1"/>
  <c r="AU182" i="1"/>
  <c r="AR182" i="1"/>
  <c r="AQ182" i="1"/>
  <c r="AP182" i="1"/>
  <c r="AO182" i="1"/>
  <c r="AK182" i="1"/>
  <c r="AU181" i="1"/>
  <c r="AR181" i="1"/>
  <c r="AQ181" i="1"/>
  <c r="AP181" i="1"/>
  <c r="AO181" i="1"/>
  <c r="AK181" i="1"/>
  <c r="AU180" i="1"/>
  <c r="AR180" i="1"/>
  <c r="AQ180" i="1"/>
  <c r="AP180" i="1"/>
  <c r="AO180" i="1"/>
  <c r="AK180" i="1"/>
  <c r="AU179" i="1"/>
  <c r="AR179" i="1"/>
  <c r="AQ179" i="1"/>
  <c r="AP179" i="1"/>
  <c r="AO179" i="1"/>
  <c r="AK179" i="1"/>
  <c r="AU178" i="1"/>
  <c r="AR178" i="1"/>
  <c r="AQ178" i="1"/>
  <c r="AP178" i="1"/>
  <c r="AO178" i="1"/>
  <c r="AK178" i="1"/>
  <c r="AU177" i="1"/>
  <c r="AR177" i="1"/>
  <c r="AQ177" i="1"/>
  <c r="AP177" i="1"/>
  <c r="AO177" i="1"/>
  <c r="AK177" i="1"/>
  <c r="AU176" i="1"/>
  <c r="AR176" i="1"/>
  <c r="AQ176" i="1"/>
  <c r="AP176" i="1"/>
  <c r="AO176" i="1"/>
  <c r="AK176" i="1"/>
  <c r="AU175" i="1"/>
  <c r="AR175" i="1"/>
  <c r="AQ175" i="1"/>
  <c r="AP175" i="1"/>
  <c r="AO175" i="1"/>
  <c r="AK175" i="1"/>
  <c r="AU174" i="1"/>
  <c r="AR174" i="1"/>
  <c r="AQ174" i="1"/>
  <c r="AP174" i="1"/>
  <c r="AO174" i="1"/>
  <c r="AK174" i="1"/>
  <c r="AU173" i="1"/>
  <c r="AR173" i="1"/>
  <c r="AQ173" i="1"/>
  <c r="AP173" i="1"/>
  <c r="AO173" i="1"/>
  <c r="AK173" i="1"/>
  <c r="AU172" i="1"/>
  <c r="AR172" i="1"/>
  <c r="AQ172" i="1"/>
  <c r="AP172" i="1"/>
  <c r="AO172" i="1"/>
  <c r="AK172" i="1"/>
  <c r="AV171" i="1"/>
  <c r="AS171" i="1" s="1"/>
  <c r="AU171" i="1"/>
  <c r="AT171" i="1" s="1"/>
  <c r="AR171" i="1"/>
  <c r="AQ171" i="1"/>
  <c r="AP171" i="1"/>
  <c r="AO171" i="1"/>
  <c r="AK171" i="1"/>
  <c r="AV170" i="1"/>
  <c r="AS170" i="1" s="1"/>
  <c r="AU170" i="1"/>
  <c r="AT170" i="1" s="1"/>
  <c r="AR170" i="1"/>
  <c r="AQ170" i="1"/>
  <c r="AP170" i="1"/>
  <c r="AO170" i="1"/>
  <c r="AK170" i="1"/>
  <c r="AR169" i="1"/>
  <c r="AQ169" i="1"/>
  <c r="AP169" i="1"/>
  <c r="AO169" i="1"/>
  <c r="AK169" i="1"/>
  <c r="AV168" i="1"/>
  <c r="AS168" i="1" s="1"/>
  <c r="AU168" i="1"/>
  <c r="AT168" i="1" s="1"/>
  <c r="AR168" i="1"/>
  <c r="AQ168" i="1"/>
  <c r="AP168" i="1"/>
  <c r="AO168" i="1"/>
  <c r="AK168" i="1"/>
  <c r="AV167" i="1"/>
  <c r="AS167" i="1" s="1"/>
  <c r="AU167" i="1"/>
  <c r="AT167" i="1" s="1"/>
  <c r="AR167" i="1"/>
  <c r="AQ167" i="1"/>
  <c r="AP167" i="1"/>
  <c r="AO167" i="1"/>
  <c r="AK167" i="1"/>
  <c r="AR166" i="1"/>
  <c r="AQ166" i="1"/>
  <c r="AP166" i="1"/>
  <c r="AO166" i="1"/>
  <c r="AK166" i="1"/>
  <c r="AU165" i="1"/>
  <c r="AR165" i="1"/>
  <c r="AQ165" i="1"/>
  <c r="AP165" i="1"/>
  <c r="AO165" i="1"/>
  <c r="AK165" i="1"/>
  <c r="AR164" i="1"/>
  <c r="AQ164" i="1"/>
  <c r="AP164" i="1"/>
  <c r="AO164" i="1"/>
  <c r="AK164" i="1"/>
  <c r="AU163" i="1"/>
  <c r="AR163" i="1"/>
  <c r="AQ163" i="1"/>
  <c r="AP163" i="1"/>
  <c r="AO163" i="1"/>
  <c r="AK163" i="1"/>
  <c r="AU162" i="1"/>
  <c r="AR162" i="1"/>
  <c r="AQ162" i="1"/>
  <c r="AP162" i="1"/>
  <c r="AO162" i="1"/>
  <c r="AK162" i="1"/>
  <c r="AU161" i="1"/>
  <c r="AR161" i="1"/>
  <c r="AQ161" i="1"/>
  <c r="AP161" i="1"/>
  <c r="AO161" i="1"/>
  <c r="AK161" i="1"/>
  <c r="AR160" i="1"/>
  <c r="AQ160" i="1"/>
  <c r="AP160" i="1"/>
  <c r="AO160" i="1"/>
  <c r="AK160" i="1"/>
  <c r="AU159" i="1"/>
  <c r="AR159" i="1"/>
  <c r="AQ159" i="1"/>
  <c r="AP159" i="1"/>
  <c r="AO159" i="1"/>
  <c r="AK159" i="1"/>
  <c r="AU158" i="1"/>
  <c r="AR158" i="1"/>
  <c r="AQ158" i="1"/>
  <c r="AP158" i="1"/>
  <c r="AO158" i="1"/>
  <c r="AK158" i="1"/>
  <c r="AU157" i="1"/>
  <c r="AR157" i="1"/>
  <c r="AQ157" i="1"/>
  <c r="AP157" i="1"/>
  <c r="AO157" i="1"/>
  <c r="AK157" i="1"/>
  <c r="AU156" i="1"/>
  <c r="AR156" i="1"/>
  <c r="AQ156" i="1"/>
  <c r="AP156" i="1"/>
  <c r="AO156" i="1"/>
  <c r="AK156" i="1"/>
  <c r="AR155" i="1"/>
  <c r="AQ155" i="1"/>
  <c r="AP155" i="1"/>
  <c r="AO155" i="1"/>
  <c r="AK155" i="1"/>
  <c r="AU439" i="1"/>
  <c r="AR439" i="1"/>
  <c r="AQ439" i="1"/>
  <c r="AP439" i="1"/>
  <c r="AO439" i="1"/>
  <c r="AK439" i="1"/>
  <c r="AU438" i="1"/>
  <c r="AR438" i="1"/>
  <c r="AQ438" i="1"/>
  <c r="AP438" i="1"/>
  <c r="AO438" i="1"/>
  <c r="AK438" i="1"/>
  <c r="AU437" i="1"/>
  <c r="AR437" i="1"/>
  <c r="AQ437" i="1"/>
  <c r="AP437" i="1"/>
  <c r="AO437" i="1"/>
  <c r="AK437" i="1"/>
  <c r="AU436" i="1"/>
  <c r="AR436" i="1"/>
  <c r="AQ436" i="1"/>
  <c r="AP436" i="1"/>
  <c r="AO436" i="1"/>
  <c r="AK436" i="1"/>
  <c r="AU435" i="1"/>
  <c r="AR435" i="1"/>
  <c r="AQ435" i="1"/>
  <c r="AP435" i="1"/>
  <c r="AO435" i="1"/>
  <c r="AK435" i="1"/>
  <c r="AU434" i="1"/>
  <c r="AR434" i="1"/>
  <c r="AQ434" i="1"/>
  <c r="AP434" i="1"/>
  <c r="AO434" i="1"/>
  <c r="AK434" i="1"/>
  <c r="AU433" i="1"/>
  <c r="AR433" i="1"/>
  <c r="AQ433" i="1"/>
  <c r="AP433" i="1"/>
  <c r="AO433" i="1"/>
  <c r="AK433" i="1"/>
  <c r="AU432" i="1"/>
  <c r="AR432" i="1"/>
  <c r="AQ432" i="1"/>
  <c r="AP432" i="1"/>
  <c r="AO432" i="1"/>
  <c r="AK432" i="1"/>
  <c r="AU431" i="1"/>
  <c r="AR431" i="1"/>
  <c r="AQ431" i="1"/>
  <c r="AP431" i="1"/>
  <c r="AO431" i="1"/>
  <c r="AK431" i="1"/>
  <c r="AU430" i="1"/>
  <c r="AR430" i="1"/>
  <c r="AQ430" i="1"/>
  <c r="AP430" i="1"/>
  <c r="AO430" i="1"/>
  <c r="AK430" i="1"/>
  <c r="AU429" i="1"/>
  <c r="AR429" i="1"/>
  <c r="AQ429" i="1"/>
  <c r="AP429" i="1"/>
  <c r="AO429" i="1"/>
  <c r="AK429" i="1"/>
  <c r="AU428" i="1"/>
  <c r="AR428" i="1"/>
  <c r="AQ428" i="1"/>
  <c r="AP428" i="1"/>
  <c r="AO428" i="1"/>
  <c r="AK428" i="1"/>
  <c r="AU427" i="1"/>
  <c r="AR427" i="1"/>
  <c r="AQ427" i="1"/>
  <c r="AP427" i="1"/>
  <c r="AO427" i="1"/>
  <c r="AK427" i="1"/>
  <c r="AU426" i="1"/>
  <c r="AR426" i="1"/>
  <c r="AQ426" i="1"/>
  <c r="AP426" i="1"/>
  <c r="AO426" i="1"/>
  <c r="AK426" i="1"/>
  <c r="AU425" i="1"/>
  <c r="AR425" i="1"/>
  <c r="AQ425" i="1"/>
  <c r="AP425" i="1"/>
  <c r="AO425" i="1"/>
  <c r="AK425" i="1"/>
  <c r="AU424" i="1"/>
  <c r="AR424" i="1"/>
  <c r="AQ424" i="1"/>
  <c r="AP424" i="1"/>
  <c r="AO424" i="1"/>
  <c r="AK424" i="1"/>
  <c r="AU423" i="1"/>
  <c r="AR423" i="1"/>
  <c r="AQ423" i="1"/>
  <c r="AP423" i="1"/>
  <c r="AO423" i="1"/>
  <c r="AK423" i="1"/>
  <c r="AU422" i="1"/>
  <c r="AR422" i="1"/>
  <c r="AQ422" i="1"/>
  <c r="AP422" i="1"/>
  <c r="AO422" i="1"/>
  <c r="AK422" i="1"/>
  <c r="AU421" i="1"/>
  <c r="AR421" i="1"/>
  <c r="AQ421" i="1"/>
  <c r="AP421" i="1"/>
  <c r="AO421" i="1"/>
  <c r="AK421" i="1"/>
  <c r="AU420" i="1"/>
  <c r="AR420" i="1"/>
  <c r="AQ420" i="1"/>
  <c r="AP420" i="1"/>
  <c r="AO420" i="1"/>
  <c r="AK420" i="1"/>
  <c r="AU419" i="1"/>
  <c r="AR419" i="1"/>
  <c r="AQ419" i="1"/>
  <c r="AP419" i="1"/>
  <c r="AO419" i="1"/>
  <c r="AK419" i="1"/>
  <c r="AU418" i="1"/>
  <c r="AR418" i="1"/>
  <c r="AQ418" i="1"/>
  <c r="AP418" i="1"/>
  <c r="AO418" i="1"/>
  <c r="AK418" i="1"/>
  <c r="AU417" i="1"/>
  <c r="AR417" i="1"/>
  <c r="AQ417" i="1"/>
  <c r="AP417" i="1"/>
  <c r="AO417" i="1"/>
  <c r="AK417" i="1"/>
  <c r="AU416" i="1"/>
  <c r="AR416" i="1"/>
  <c r="AQ416" i="1"/>
  <c r="AP416" i="1"/>
  <c r="AO416" i="1"/>
  <c r="AK416" i="1"/>
  <c r="AU415" i="1"/>
  <c r="AR415" i="1"/>
  <c r="AQ415" i="1"/>
  <c r="AP415" i="1"/>
  <c r="AO415" i="1"/>
  <c r="AK415" i="1"/>
  <c r="AU414" i="1"/>
  <c r="AR414" i="1"/>
  <c r="AQ414" i="1"/>
  <c r="AP414" i="1"/>
  <c r="AO414" i="1"/>
  <c r="AK414" i="1"/>
  <c r="AU413" i="1"/>
  <c r="AR413" i="1"/>
  <c r="AQ413" i="1"/>
  <c r="AP413" i="1"/>
  <c r="AO413" i="1"/>
  <c r="AK413" i="1"/>
  <c r="AU412" i="1"/>
  <c r="AR412" i="1"/>
  <c r="AQ412" i="1"/>
  <c r="AP412" i="1"/>
  <c r="AO412" i="1"/>
  <c r="AK412" i="1"/>
  <c r="AU411" i="1"/>
  <c r="AR411" i="1"/>
  <c r="AQ411" i="1"/>
  <c r="AP411" i="1"/>
  <c r="AO411" i="1"/>
  <c r="AK411" i="1"/>
  <c r="AU410" i="1"/>
  <c r="AR410" i="1"/>
  <c r="AQ410" i="1"/>
  <c r="AP410" i="1"/>
  <c r="AO410" i="1"/>
  <c r="AK410" i="1"/>
  <c r="AU409" i="1"/>
  <c r="AR409" i="1"/>
  <c r="AQ409" i="1"/>
  <c r="AP409" i="1"/>
  <c r="AO409" i="1"/>
  <c r="AK409" i="1"/>
  <c r="AU408" i="1"/>
  <c r="AR408" i="1"/>
  <c r="AQ408" i="1"/>
  <c r="AP408" i="1"/>
  <c r="AO408" i="1"/>
  <c r="AK408" i="1"/>
  <c r="AU407" i="1"/>
  <c r="AR407" i="1"/>
  <c r="AQ407" i="1"/>
  <c r="AP407" i="1"/>
  <c r="AO407" i="1"/>
  <c r="AK407" i="1"/>
  <c r="AU406" i="1"/>
  <c r="AR406" i="1"/>
  <c r="AQ406" i="1"/>
  <c r="AP406" i="1"/>
  <c r="AO406" i="1"/>
  <c r="AK406" i="1"/>
  <c r="AU405" i="1"/>
  <c r="AR405" i="1"/>
  <c r="AQ405" i="1"/>
  <c r="AP405" i="1"/>
  <c r="AO405" i="1"/>
  <c r="AK405" i="1"/>
  <c r="AU404" i="1"/>
  <c r="AR404" i="1"/>
  <c r="AQ404" i="1"/>
  <c r="AP404" i="1"/>
  <c r="AO404" i="1"/>
  <c r="AK404" i="1"/>
  <c r="AU403" i="1"/>
  <c r="AR403" i="1"/>
  <c r="AQ403" i="1"/>
  <c r="AP403" i="1"/>
  <c r="AO403" i="1"/>
  <c r="AK403" i="1"/>
  <c r="AU402" i="1"/>
  <c r="AR402" i="1"/>
  <c r="AQ402" i="1"/>
  <c r="AP402" i="1"/>
  <c r="AO402" i="1"/>
  <c r="AK402" i="1"/>
  <c r="AU401" i="1"/>
  <c r="AR401" i="1"/>
  <c r="AQ401" i="1"/>
  <c r="AP401" i="1"/>
  <c r="AO401" i="1"/>
  <c r="AK401" i="1"/>
  <c r="AU400" i="1"/>
  <c r="AR400" i="1"/>
  <c r="AQ400" i="1"/>
  <c r="AP400" i="1"/>
  <c r="AO400" i="1"/>
  <c r="AK400" i="1"/>
  <c r="AU399" i="1"/>
  <c r="AR399" i="1"/>
  <c r="AQ399" i="1"/>
  <c r="AP399" i="1"/>
  <c r="AO399" i="1"/>
  <c r="AK399" i="1"/>
  <c r="AU398" i="1"/>
  <c r="AR398" i="1"/>
  <c r="AQ398" i="1"/>
  <c r="AP398" i="1"/>
  <c r="AO398" i="1"/>
  <c r="AK398" i="1"/>
  <c r="AU397" i="1"/>
  <c r="AR397" i="1"/>
  <c r="AQ397" i="1"/>
  <c r="AP397" i="1"/>
  <c r="AO397" i="1"/>
  <c r="AK397" i="1"/>
  <c r="AU396" i="1"/>
  <c r="AR396" i="1"/>
  <c r="AQ396" i="1"/>
  <c r="AP396" i="1"/>
  <c r="AO396" i="1"/>
  <c r="AK396" i="1"/>
  <c r="AU395" i="1"/>
  <c r="AR395" i="1"/>
  <c r="AQ395" i="1"/>
  <c r="AP395" i="1"/>
  <c r="AO395" i="1"/>
  <c r="AK395" i="1"/>
  <c r="AU394" i="1"/>
  <c r="AR394" i="1"/>
  <c r="AQ394" i="1"/>
  <c r="AP394" i="1"/>
  <c r="AO394" i="1"/>
  <c r="AK394" i="1"/>
  <c r="AU393" i="1"/>
  <c r="AR393" i="1"/>
  <c r="AQ393" i="1"/>
  <c r="AP393" i="1"/>
  <c r="AO393" i="1"/>
  <c r="AK393" i="1"/>
  <c r="AU392" i="1"/>
  <c r="AR392" i="1"/>
  <c r="AQ392" i="1"/>
  <c r="AP392" i="1"/>
  <c r="AO392" i="1"/>
  <c r="AK392" i="1"/>
  <c r="AU391" i="1"/>
  <c r="AR391" i="1"/>
  <c r="AQ391" i="1"/>
  <c r="AP391" i="1"/>
  <c r="AO391" i="1"/>
  <c r="AK391" i="1"/>
  <c r="AU390" i="1"/>
  <c r="AR390" i="1"/>
  <c r="AQ390" i="1"/>
  <c r="AP390" i="1"/>
  <c r="AO390" i="1"/>
  <c r="AK390" i="1"/>
  <c r="AU389" i="1"/>
  <c r="AR389" i="1"/>
  <c r="AQ389" i="1"/>
  <c r="AP389" i="1"/>
  <c r="AO389" i="1"/>
  <c r="AK389" i="1"/>
  <c r="AU388" i="1"/>
  <c r="AR388" i="1"/>
  <c r="AQ388" i="1"/>
  <c r="AP388" i="1"/>
  <c r="AO388" i="1"/>
  <c r="AK388" i="1"/>
  <c r="AU387" i="1"/>
  <c r="AR387" i="1"/>
  <c r="AQ387" i="1"/>
  <c r="AP387" i="1"/>
  <c r="AO387" i="1"/>
  <c r="AK387" i="1"/>
  <c r="AU386" i="1"/>
  <c r="AR386" i="1"/>
  <c r="AQ386" i="1"/>
  <c r="AP386" i="1"/>
  <c r="AO386" i="1"/>
  <c r="AK386" i="1"/>
  <c r="AU385" i="1"/>
  <c r="AR385" i="1"/>
  <c r="AQ385" i="1"/>
  <c r="AP385" i="1"/>
  <c r="AO385" i="1"/>
  <c r="AK385" i="1"/>
  <c r="AU384" i="1"/>
  <c r="AR384" i="1"/>
  <c r="AQ384" i="1"/>
  <c r="AP384" i="1"/>
  <c r="AO384" i="1"/>
  <c r="AK384" i="1"/>
  <c r="AU383" i="1"/>
  <c r="AR383" i="1"/>
  <c r="AQ383" i="1"/>
  <c r="AP383" i="1"/>
  <c r="AO383" i="1"/>
  <c r="AK383" i="1"/>
  <c r="AU382" i="1"/>
  <c r="AR382" i="1"/>
  <c r="AQ382" i="1"/>
  <c r="AP382" i="1"/>
  <c r="AO382" i="1"/>
  <c r="AK382" i="1"/>
  <c r="AU381" i="1"/>
  <c r="AR381" i="1"/>
  <c r="AQ381" i="1"/>
  <c r="AP381" i="1"/>
  <c r="AO381" i="1"/>
  <c r="AK381" i="1"/>
  <c r="AU380" i="1"/>
  <c r="AR380" i="1"/>
  <c r="AQ380" i="1"/>
  <c r="AP380" i="1"/>
  <c r="AO380" i="1"/>
  <c r="AK380" i="1"/>
  <c r="AU379" i="1"/>
  <c r="AR379" i="1"/>
  <c r="AQ379" i="1"/>
  <c r="AP379" i="1"/>
  <c r="AO379" i="1"/>
  <c r="AK379" i="1"/>
  <c r="AU378" i="1"/>
  <c r="AR378" i="1"/>
  <c r="AQ378" i="1"/>
  <c r="AP378" i="1"/>
  <c r="AO378" i="1"/>
  <c r="AK378" i="1"/>
  <c r="AU377" i="1"/>
  <c r="AR377" i="1"/>
  <c r="AQ377" i="1"/>
  <c r="AP377" i="1"/>
  <c r="AO377" i="1"/>
  <c r="AK377" i="1"/>
  <c r="AU376" i="1"/>
  <c r="AR376" i="1"/>
  <c r="AQ376" i="1"/>
  <c r="AP376" i="1"/>
  <c r="AO376" i="1"/>
  <c r="AK376" i="1"/>
  <c r="AU375" i="1"/>
  <c r="AR375" i="1"/>
  <c r="AQ375" i="1"/>
  <c r="AP375" i="1"/>
  <c r="AO375" i="1"/>
  <c r="AK375" i="1"/>
  <c r="AU374" i="1"/>
  <c r="AR374" i="1"/>
  <c r="AQ374" i="1"/>
  <c r="AP374" i="1"/>
  <c r="AO374" i="1"/>
  <c r="AK374" i="1"/>
  <c r="AU373" i="1"/>
  <c r="AR373" i="1"/>
  <c r="AQ373" i="1"/>
  <c r="AP373" i="1"/>
  <c r="AO373" i="1"/>
  <c r="AK373" i="1"/>
  <c r="AU372" i="1"/>
  <c r="AR372" i="1"/>
  <c r="AQ372" i="1"/>
  <c r="AP372" i="1"/>
  <c r="AO372" i="1"/>
  <c r="AK372" i="1"/>
  <c r="AU371" i="1"/>
  <c r="AR371" i="1"/>
  <c r="AQ371" i="1"/>
  <c r="AP371" i="1"/>
  <c r="AO371" i="1"/>
  <c r="AK371" i="1"/>
  <c r="AU370" i="1"/>
  <c r="AR370" i="1"/>
  <c r="AQ370" i="1"/>
  <c r="AP370" i="1"/>
  <c r="AO370" i="1"/>
  <c r="AK370" i="1"/>
  <c r="AU369" i="1"/>
  <c r="AR369" i="1"/>
  <c r="AQ369" i="1"/>
  <c r="AP369" i="1"/>
  <c r="AO369" i="1"/>
  <c r="AK369" i="1"/>
  <c r="AU368" i="1"/>
  <c r="AR368" i="1"/>
  <c r="AQ368" i="1"/>
  <c r="AP368" i="1"/>
  <c r="AO368" i="1"/>
  <c r="AK368" i="1"/>
  <c r="AU367" i="1"/>
  <c r="AR367" i="1"/>
  <c r="AQ367" i="1"/>
  <c r="AP367" i="1"/>
  <c r="AO367" i="1"/>
  <c r="AK367" i="1"/>
  <c r="AU366" i="1"/>
  <c r="AR366" i="1"/>
  <c r="AQ366" i="1"/>
  <c r="AP366" i="1"/>
  <c r="AO366" i="1"/>
  <c r="AK366" i="1"/>
  <c r="AU365" i="1"/>
  <c r="AR365" i="1"/>
  <c r="AQ365" i="1"/>
  <c r="AP365" i="1"/>
  <c r="AO365" i="1"/>
  <c r="AK365" i="1"/>
  <c r="AU364" i="1"/>
  <c r="AR364" i="1"/>
  <c r="AQ364" i="1"/>
  <c r="AP364" i="1"/>
  <c r="AO364" i="1"/>
  <c r="AK364" i="1"/>
  <c r="AU363" i="1"/>
  <c r="AR363" i="1"/>
  <c r="AQ363" i="1"/>
  <c r="AP363" i="1"/>
  <c r="AO363" i="1"/>
  <c r="AK363" i="1"/>
  <c r="AU362" i="1"/>
  <c r="AR362" i="1"/>
  <c r="AQ362" i="1"/>
  <c r="AP362" i="1"/>
  <c r="AO362" i="1"/>
  <c r="AK362" i="1"/>
  <c r="AU361" i="1"/>
  <c r="AR361" i="1"/>
  <c r="AQ361" i="1"/>
  <c r="AP361" i="1"/>
  <c r="AO361" i="1"/>
  <c r="AK361" i="1"/>
  <c r="AU360" i="1"/>
  <c r="AR360" i="1"/>
  <c r="AQ360" i="1"/>
  <c r="AP360" i="1"/>
  <c r="AO360" i="1"/>
  <c r="AK360" i="1"/>
  <c r="AU359" i="1"/>
  <c r="AR359" i="1"/>
  <c r="AQ359" i="1"/>
  <c r="AP359" i="1"/>
  <c r="AO359" i="1"/>
  <c r="AK359" i="1"/>
  <c r="AU358" i="1"/>
  <c r="AR358" i="1"/>
  <c r="AQ358" i="1"/>
  <c r="AP358" i="1"/>
  <c r="AO358" i="1"/>
  <c r="AK358" i="1"/>
  <c r="AU357" i="1"/>
  <c r="AR357" i="1"/>
  <c r="AQ357" i="1"/>
  <c r="AP357" i="1"/>
  <c r="AO357" i="1"/>
  <c r="AK357" i="1"/>
  <c r="AU356" i="1"/>
  <c r="AR356" i="1"/>
  <c r="AQ356" i="1"/>
  <c r="AP356" i="1"/>
  <c r="AO356" i="1"/>
  <c r="AK356" i="1"/>
  <c r="AU355" i="1"/>
  <c r="AR355" i="1"/>
  <c r="AQ355" i="1"/>
  <c r="AP355" i="1"/>
  <c r="AO355" i="1"/>
  <c r="AK355" i="1"/>
  <c r="AU354" i="1"/>
  <c r="AR354" i="1"/>
  <c r="AQ354" i="1"/>
  <c r="AP354" i="1"/>
  <c r="AO354" i="1"/>
  <c r="AK354" i="1"/>
  <c r="AR27" i="1"/>
  <c r="AQ27" i="1"/>
  <c r="AP27" i="1"/>
  <c r="AO27" i="1"/>
  <c r="AK27" i="1"/>
  <c r="AR26" i="1"/>
  <c r="AQ26" i="1"/>
  <c r="AP26" i="1"/>
  <c r="AO26" i="1"/>
  <c r="AK26" i="1"/>
  <c r="AV25" i="1"/>
  <c r="AS25" i="1" s="1"/>
  <c r="AU25" i="1"/>
  <c r="AT25" i="1" s="1"/>
  <c r="AR25" i="1"/>
  <c r="AQ25" i="1"/>
  <c r="AP25" i="1"/>
  <c r="AO25" i="1"/>
  <c r="AK25" i="1"/>
  <c r="AV24" i="1"/>
  <c r="AS24" i="1" s="1"/>
  <c r="AU24" i="1"/>
  <c r="AT24" i="1" s="1"/>
  <c r="AR24" i="1"/>
  <c r="AQ24" i="1"/>
  <c r="AP24" i="1"/>
  <c r="AO24" i="1"/>
  <c r="AK24" i="1"/>
  <c r="AR23" i="1"/>
  <c r="AQ23" i="1"/>
  <c r="AP23" i="1"/>
  <c r="AO23" i="1"/>
  <c r="AK23" i="1"/>
  <c r="AR22" i="1"/>
  <c r="AQ22" i="1"/>
  <c r="AP22" i="1"/>
  <c r="AO22" i="1"/>
  <c r="AK22" i="1"/>
  <c r="AR21" i="1"/>
  <c r="AQ21" i="1"/>
  <c r="AP21" i="1"/>
  <c r="AO21" i="1"/>
  <c r="AK21" i="1"/>
  <c r="AR20" i="1"/>
  <c r="AQ20" i="1"/>
  <c r="AP20" i="1"/>
  <c r="AO20" i="1"/>
  <c r="AK20" i="1"/>
  <c r="AR19" i="1"/>
  <c r="AQ19" i="1"/>
  <c r="AP19" i="1"/>
  <c r="AO19" i="1"/>
  <c r="AK19" i="1"/>
  <c r="AR18" i="1"/>
  <c r="AQ18" i="1"/>
  <c r="AP18" i="1"/>
  <c r="AO18" i="1"/>
  <c r="AK18" i="1"/>
  <c r="AR17" i="1"/>
  <c r="AQ17" i="1"/>
  <c r="AP17" i="1"/>
  <c r="AO17" i="1"/>
  <c r="AK17" i="1"/>
  <c r="AR16" i="1"/>
  <c r="AQ16" i="1"/>
  <c r="AP16" i="1"/>
  <c r="AO16" i="1"/>
  <c r="AK16" i="1"/>
  <c r="AR15" i="1"/>
  <c r="AQ15" i="1"/>
  <c r="AP15" i="1"/>
  <c r="AO15" i="1"/>
  <c r="AK15" i="1"/>
  <c r="AR14" i="1"/>
  <c r="AQ14" i="1"/>
  <c r="AP14" i="1"/>
  <c r="AO14" i="1"/>
  <c r="AK14" i="1"/>
  <c r="AR13" i="1"/>
  <c r="AQ13" i="1"/>
  <c r="AP13" i="1"/>
  <c r="AO13" i="1"/>
  <c r="AK13" i="1"/>
  <c r="AR12" i="1"/>
  <c r="AQ12" i="1"/>
  <c r="AP12" i="1"/>
  <c r="AO12" i="1"/>
  <c r="AK12" i="1"/>
  <c r="AR11" i="1"/>
  <c r="AQ11" i="1"/>
  <c r="AP11" i="1"/>
  <c r="AO11" i="1"/>
  <c r="AK11" i="1"/>
  <c r="AR10" i="1"/>
  <c r="AQ10" i="1"/>
  <c r="AP10" i="1"/>
  <c r="AO10" i="1"/>
  <c r="AK10" i="1"/>
  <c r="AV9" i="1"/>
  <c r="AS9" i="1" s="1"/>
  <c r="AU9" i="1"/>
  <c r="AT9" i="1" s="1"/>
  <c r="AR9" i="1"/>
  <c r="AQ9" i="1"/>
  <c r="AP9" i="1"/>
  <c r="AO9" i="1"/>
  <c r="AK9" i="1"/>
  <c r="AV8" i="1"/>
  <c r="AS8" i="1" s="1"/>
  <c r="AU8" i="1"/>
  <c r="AT8" i="1" s="1"/>
  <c r="AR8" i="1"/>
  <c r="AQ8" i="1"/>
  <c r="AP8" i="1"/>
  <c r="AO8" i="1"/>
  <c r="AK8" i="1"/>
  <c r="AR7" i="1"/>
  <c r="AQ7" i="1"/>
  <c r="AP7" i="1"/>
  <c r="AO7" i="1"/>
  <c r="AK7" i="1"/>
  <c r="AR6" i="1"/>
  <c r="AQ6" i="1"/>
  <c r="AP6" i="1"/>
  <c r="AO6" i="1"/>
  <c r="AK6" i="1"/>
  <c r="AR5" i="1"/>
  <c r="AQ5" i="1"/>
  <c r="AP5" i="1"/>
  <c r="AO5" i="1"/>
  <c r="AK5" i="1"/>
  <c r="AR4" i="1"/>
  <c r="AQ4" i="1"/>
  <c r="AP4" i="1"/>
  <c r="AO4" i="1"/>
  <c r="AK4" i="1"/>
  <c r="AR3" i="1"/>
  <c r="AQ3" i="1"/>
  <c r="AP3" i="1"/>
  <c r="AO3" i="1"/>
  <c r="AK3" i="1"/>
  <c r="AR2" i="1"/>
  <c r="AU115" i="1" l="1"/>
  <c r="AT115" i="1" s="1"/>
  <c r="AU35" i="1"/>
  <c r="AT35" i="1" s="1"/>
  <c r="AU97" i="1"/>
  <c r="AT97" i="1" s="1"/>
  <c r="AU91" i="1"/>
  <c r="AT91" i="1" s="1"/>
  <c r="AU88" i="1"/>
  <c r="AT88" i="1" s="1"/>
  <c r="AU87" i="1"/>
  <c r="AT87" i="1" s="1"/>
  <c r="AU85" i="1"/>
  <c r="AT85" i="1" s="1"/>
  <c r="AU84" i="1"/>
  <c r="AT84" i="1" s="1"/>
  <c r="AU83" i="1"/>
  <c r="AT83" i="1" s="1"/>
  <c r="AU82" i="1"/>
  <c r="AT82" i="1" s="1"/>
  <c r="AU53" i="1"/>
  <c r="AT53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AU34" i="1"/>
  <c r="AT34" i="1" s="1"/>
  <c r="AU33" i="1"/>
  <c r="AT33" i="1" s="1"/>
  <c r="AU32" i="1"/>
  <c r="AT32" i="1" s="1"/>
  <c r="AU31" i="1"/>
  <c r="AT31" i="1" s="1"/>
  <c r="AU30" i="1"/>
  <c r="AT30" i="1" s="1"/>
  <c r="AU29" i="1"/>
  <c r="AT29" i="1" s="1"/>
  <c r="AU68" i="1"/>
  <c r="AT68" i="1" s="1"/>
  <c r="AU69" i="1"/>
  <c r="AT69" i="1" s="1"/>
  <c r="AU113" i="1"/>
  <c r="AT113" i="1" s="1"/>
  <c r="AU111" i="1"/>
  <c r="AT111" i="1" s="1"/>
  <c r="AU110" i="1"/>
  <c r="AT110" i="1" s="1"/>
  <c r="AU108" i="1"/>
  <c r="AT108" i="1" s="1"/>
  <c r="AU107" i="1"/>
  <c r="AT107" i="1" s="1"/>
  <c r="AV81" i="1"/>
  <c r="AS81" i="1" s="1"/>
  <c r="AU66" i="1"/>
  <c r="AT66" i="1" s="1"/>
  <c r="AU64" i="1"/>
  <c r="AT64" i="1" s="1"/>
  <c r="AU63" i="1"/>
  <c r="AT63" i="1" s="1"/>
  <c r="AU58" i="1"/>
  <c r="AT58" i="1" s="1"/>
  <c r="AU57" i="1"/>
  <c r="AT57" i="1" s="1"/>
  <c r="AU28" i="1"/>
  <c r="AT28" i="1" s="1"/>
  <c r="AV115" i="1"/>
  <c r="AS115" i="1" s="1"/>
  <c r="AV80" i="1"/>
  <c r="AS80" i="1" s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AV37" i="1"/>
  <c r="AS37" i="1" s="1"/>
  <c r="AU37" i="1"/>
  <c r="AT37" i="1" s="1"/>
  <c r="AV94" i="1"/>
  <c r="AS94" i="1" s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AV164" i="1"/>
  <c r="AS164" i="1" s="1"/>
  <c r="AV169" i="1"/>
  <c r="AS169" i="1" s="1"/>
  <c r="AV46" i="1"/>
  <c r="AS46" i="1" s="1"/>
  <c r="AV158" i="1"/>
  <c r="AS158" i="1" s="1"/>
  <c r="AV160" i="1"/>
  <c r="AS160" i="1" s="1"/>
  <c r="AV172" i="1"/>
  <c r="AS172" i="1" s="1"/>
  <c r="AV173" i="1"/>
  <c r="AS173" i="1" s="1"/>
  <c r="AV181" i="1"/>
  <c r="AS181" i="1" s="1"/>
  <c r="AV183" i="1"/>
  <c r="AS183" i="1" s="1"/>
  <c r="AV185" i="1"/>
  <c r="AS185" i="1" s="1"/>
  <c r="AV189" i="1"/>
  <c r="AS189" i="1" s="1"/>
  <c r="AV191" i="1"/>
  <c r="AS191" i="1" s="1"/>
  <c r="AV193" i="1"/>
  <c r="AS193" i="1" s="1"/>
  <c r="AV197" i="1"/>
  <c r="AS197" i="1" s="1"/>
  <c r="AV199" i="1"/>
  <c r="AS199" i="1" s="1"/>
  <c r="AV201" i="1"/>
  <c r="AS201" i="1" s="1"/>
  <c r="AV205" i="1"/>
  <c r="AS205" i="1" s="1"/>
  <c r="AV207" i="1"/>
  <c r="AS207" i="1" s="1"/>
  <c r="AV209" i="1"/>
  <c r="AS209" i="1" s="1"/>
  <c r="AV210" i="1"/>
  <c r="AS210" i="1" s="1"/>
  <c r="AV211" i="1"/>
  <c r="AS211" i="1" s="1"/>
  <c r="AV216" i="1"/>
  <c r="AS216" i="1" s="1"/>
  <c r="AV218" i="1"/>
  <c r="AS218" i="1" s="1"/>
  <c r="AV220" i="1"/>
  <c r="AS220" i="1" s="1"/>
  <c r="AV222" i="1"/>
  <c r="AS222" i="1" s="1"/>
  <c r="AV226" i="1"/>
  <c r="AS226" i="1" s="1"/>
  <c r="AV228" i="1"/>
  <c r="AS228" i="1" s="1"/>
  <c r="AV230" i="1"/>
  <c r="AS230" i="1" s="1"/>
  <c r="AV232" i="1"/>
  <c r="AS232" i="1" s="1"/>
  <c r="AV236" i="1"/>
  <c r="AS236" i="1" s="1"/>
  <c r="AV254" i="1"/>
  <c r="AS254" i="1" s="1"/>
  <c r="AV256" i="1"/>
  <c r="AS256" i="1" s="1"/>
  <c r="AV263" i="1"/>
  <c r="AS263" i="1" s="1"/>
  <c r="AV264" i="1"/>
  <c r="AS264" i="1" s="1"/>
  <c r="AV266" i="1"/>
  <c r="AS266" i="1" s="1"/>
  <c r="AV270" i="1"/>
  <c r="AS270" i="1" s="1"/>
  <c r="AV271" i="1"/>
  <c r="AS271" i="1" s="1"/>
  <c r="AV274" i="1"/>
  <c r="AS274" i="1" s="1"/>
  <c r="AV278" i="1"/>
  <c r="AS278" i="1" s="1"/>
  <c r="AV279" i="1"/>
  <c r="AS279" i="1" s="1"/>
  <c r="AV280" i="1"/>
  <c r="AS280" i="1" s="1"/>
  <c r="AV283" i="1"/>
  <c r="AS283" i="1" s="1"/>
  <c r="AV287" i="1"/>
  <c r="AS287" i="1" s="1"/>
  <c r="AV291" i="1"/>
  <c r="AS291" i="1" s="1"/>
  <c r="AV296" i="1"/>
  <c r="AS296" i="1" s="1"/>
  <c r="AV359" i="1"/>
  <c r="AS359" i="1" s="1"/>
  <c r="AV366" i="1"/>
  <c r="AS366" i="1" s="1"/>
  <c r="AV367" i="1"/>
  <c r="AS367" i="1" s="1"/>
  <c r="AV383" i="1"/>
  <c r="AS383" i="1" s="1"/>
  <c r="AV384" i="1"/>
  <c r="AS384" i="1" s="1"/>
  <c r="AV390" i="1"/>
  <c r="AS390" i="1" s="1"/>
  <c r="AV391" i="1"/>
  <c r="AS391" i="1" s="1"/>
  <c r="AV392" i="1"/>
  <c r="AS392" i="1" s="1"/>
  <c r="AV397" i="1"/>
  <c r="AS397" i="1" s="1"/>
  <c r="AV399" i="1"/>
  <c r="AS399" i="1" s="1"/>
  <c r="AV408" i="1"/>
  <c r="AS408" i="1" s="1"/>
  <c r="AV412" i="1"/>
  <c r="AS412" i="1" s="1"/>
  <c r="AV415" i="1"/>
  <c r="AS415" i="1" s="1"/>
  <c r="AV416" i="1"/>
  <c r="AS416" i="1" s="1"/>
  <c r="AV417" i="1"/>
  <c r="AS417" i="1" s="1"/>
  <c r="AV419" i="1"/>
  <c r="AS419" i="1" s="1"/>
  <c r="AV424" i="1"/>
  <c r="AS424" i="1" s="1"/>
  <c r="AV425" i="1"/>
  <c r="AS425" i="1" s="1"/>
  <c r="AV428" i="1"/>
  <c r="AS428" i="1" s="1"/>
  <c r="AV432" i="1"/>
  <c r="AS432" i="1" s="1"/>
  <c r="AV434" i="1"/>
  <c r="AS434" i="1" s="1"/>
  <c r="AV436" i="1"/>
  <c r="AS436" i="1" s="1"/>
  <c r="AV165" i="1"/>
  <c r="AS165" i="1" s="1"/>
  <c r="AV41" i="1"/>
  <c r="AS41" i="1" s="1"/>
  <c r="AV103" i="1"/>
  <c r="AS103" i="1" s="1"/>
  <c r="AV47" i="1"/>
  <c r="AS47" i="1" s="1"/>
  <c r="AT424" i="1"/>
  <c r="AT189" i="1"/>
  <c r="AT234" i="1"/>
  <c r="AT215" i="1"/>
  <c r="AV426" i="1"/>
  <c r="AT382" i="1"/>
  <c r="AV255" i="1"/>
  <c r="AS255" i="1" s="1"/>
  <c r="AT386" i="1"/>
  <c r="AT358" i="1"/>
  <c r="AT202" i="1"/>
  <c r="AT165" i="1"/>
  <c r="AT177" i="1"/>
  <c r="AT273" i="1"/>
  <c r="AV405" i="1"/>
  <c r="AT366" i="1"/>
  <c r="AT190" i="1"/>
  <c r="AT194" i="1"/>
  <c r="AT290" i="1"/>
  <c r="AT412" i="1"/>
  <c r="AT172" i="1"/>
  <c r="AT158" i="1"/>
  <c r="AT437" i="1"/>
  <c r="AU155" i="1"/>
  <c r="AT195" i="1"/>
  <c r="AT428" i="1"/>
  <c r="AV435" i="1"/>
  <c r="AT381" i="1"/>
  <c r="AT408" i="1"/>
  <c r="AT416" i="1"/>
  <c r="AV272" i="1"/>
  <c r="AS272" i="1" s="1"/>
  <c r="AT299" i="1"/>
  <c r="AT239" i="1"/>
  <c r="AT287" i="1"/>
  <c r="AV292" i="1"/>
  <c r="AT214" i="1"/>
  <c r="AT257" i="1"/>
  <c r="AT203" i="1"/>
  <c r="AT206" i="1"/>
  <c r="AT216" i="1"/>
  <c r="AV242" i="1"/>
  <c r="AT198" i="1"/>
  <c r="AT218" i="1"/>
  <c r="AT243" i="1"/>
  <c r="AT265" i="1"/>
  <c r="AT288" i="1"/>
  <c r="AT268" i="1"/>
  <c r="AV360" i="1"/>
  <c r="AV382" i="1"/>
  <c r="AS382" i="1" s="1"/>
  <c r="AV398" i="1"/>
  <c r="AS398" i="1" s="1"/>
  <c r="AV433" i="1"/>
  <c r="AS433" i="1" s="1"/>
  <c r="AT433" i="1"/>
  <c r="AV358" i="1"/>
  <c r="AS358" i="1" s="1"/>
  <c r="AT385" i="1"/>
  <c r="AT400" i="1"/>
  <c r="AT176" i="1"/>
  <c r="AT373" i="1"/>
  <c r="AT401" i="1"/>
  <c r="AV157" i="1"/>
  <c r="AS157" i="1" s="1"/>
  <c r="AT370" i="1"/>
  <c r="AV374" i="1"/>
  <c r="AS374" i="1" s="1"/>
  <c r="AT439" i="1"/>
  <c r="AT377" i="1"/>
  <c r="AV161" i="1"/>
  <c r="AS161" i="1" s="1"/>
  <c r="AT354" i="1"/>
  <c r="AT374" i="1"/>
  <c r="AT378" i="1"/>
  <c r="AT389" i="1"/>
  <c r="AV404" i="1"/>
  <c r="AS404" i="1" s="1"/>
  <c r="AT404" i="1"/>
  <c r="AT431" i="1"/>
  <c r="AV420" i="1"/>
  <c r="AS420" i="1" s="1"/>
  <c r="AT420" i="1"/>
  <c r="AV375" i="1"/>
  <c r="AS375" i="1" s="1"/>
  <c r="AT407" i="1"/>
  <c r="AT413" i="1"/>
  <c r="AT417" i="1"/>
  <c r="AT365" i="1"/>
  <c r="AT429" i="1"/>
  <c r="AT156" i="1"/>
  <c r="AU164" i="1"/>
  <c r="AT164" i="1" s="1"/>
  <c r="AT173" i="1"/>
  <c r="AT181" i="1"/>
  <c r="AT186" i="1"/>
  <c r="AT187" i="1"/>
  <c r="AT192" i="1"/>
  <c r="AT200" i="1"/>
  <c r="AT223" i="1"/>
  <c r="AT357" i="1"/>
  <c r="AT369" i="1"/>
  <c r="AT397" i="1"/>
  <c r="AT432" i="1"/>
  <c r="AV175" i="1"/>
  <c r="AT178" i="1"/>
  <c r="AT179" i="1"/>
  <c r="AV262" i="1"/>
  <c r="AS262" i="1" s="1"/>
  <c r="AT262" i="1"/>
  <c r="AT210" i="1"/>
  <c r="AV238" i="1"/>
  <c r="AT157" i="1"/>
  <c r="AT436" i="1"/>
  <c r="AT394" i="1"/>
  <c r="AV234" i="1"/>
  <c r="AV248" i="1"/>
  <c r="AS248" i="1" s="1"/>
  <c r="AV251" i="1"/>
  <c r="AS251" i="1" s="1"/>
  <c r="AT362" i="1"/>
  <c r="AT390" i="1"/>
  <c r="AT421" i="1"/>
  <c r="AU169" i="1"/>
  <c r="AT169" i="1" s="1"/>
  <c r="AT197" i="1"/>
  <c r="AT205" i="1"/>
  <c r="AV214" i="1"/>
  <c r="AS214" i="1" s="1"/>
  <c r="AT226" i="1"/>
  <c r="AT231" i="1"/>
  <c r="AT361" i="1"/>
  <c r="AT393" i="1"/>
  <c r="AV177" i="1"/>
  <c r="AS177" i="1" s="1"/>
  <c r="AT208" i="1"/>
  <c r="AV243" i="1"/>
  <c r="AS243" i="1" s="1"/>
  <c r="AT295" i="1"/>
  <c r="AT260" i="1"/>
  <c r="AT296" i="1"/>
  <c r="AT248" i="1"/>
  <c r="AT254" i="1"/>
  <c r="AV284" i="1"/>
  <c r="AS284" i="1" s="1"/>
  <c r="AT276" i="1"/>
  <c r="AT282" i="1"/>
  <c r="AT291" i="1"/>
  <c r="AT256" i="1"/>
  <c r="AT264" i="1"/>
  <c r="AT270" i="1"/>
  <c r="AT283" i="1"/>
  <c r="AT272" i="1"/>
  <c r="AT278" i="1"/>
  <c r="AT280" i="1"/>
  <c r="AT376" i="1"/>
  <c r="AT368" i="1"/>
  <c r="AT360" i="1"/>
  <c r="AV376" i="1"/>
  <c r="AS376" i="1" s="1"/>
  <c r="AV368" i="1"/>
  <c r="AS368" i="1" s="1"/>
  <c r="AT384" i="1"/>
  <c r="AT392" i="1"/>
  <c r="AT399" i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2" i="1"/>
  <c r="AV403" i="1"/>
  <c r="AS403" i="1" s="1"/>
  <c r="AV406" i="1"/>
  <c r="AS406" i="1" s="1"/>
  <c r="AT427" i="1"/>
  <c r="AV354" i="1"/>
  <c r="AS354" i="1" s="1"/>
  <c r="AT356" i="1"/>
  <c r="AV362" i="1"/>
  <c r="AS362" i="1" s="1"/>
  <c r="AT364" i="1"/>
  <c r="AV370" i="1"/>
  <c r="AS370" i="1" s="1"/>
  <c r="AT372" i="1"/>
  <c r="AV378" i="1"/>
  <c r="AS378" i="1" s="1"/>
  <c r="AT380" i="1"/>
  <c r="AV386" i="1"/>
  <c r="AS386" i="1" s="1"/>
  <c r="AT388" i="1"/>
  <c r="AV394" i="1"/>
  <c r="AS394" i="1" s="1"/>
  <c r="AT396" i="1"/>
  <c r="AV401" i="1"/>
  <c r="AS401" i="1" s="1"/>
  <c r="AT405" i="1"/>
  <c r="AV410" i="1"/>
  <c r="AS410" i="1" s="1"/>
  <c r="AT426" i="1"/>
  <c r="AU160" i="1"/>
  <c r="AT160" i="1" s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V402" i="1"/>
  <c r="AS402" i="1" s="1"/>
  <c r="AT411" i="1"/>
  <c r="AT435" i="1"/>
  <c r="AV356" i="1"/>
  <c r="AS356" i="1" s="1"/>
  <c r="AV364" i="1"/>
  <c r="AS364" i="1" s="1"/>
  <c r="AV372" i="1"/>
  <c r="AS372" i="1" s="1"/>
  <c r="AV380" i="1"/>
  <c r="AS380" i="1" s="1"/>
  <c r="AV388" i="1"/>
  <c r="AS388" i="1" s="1"/>
  <c r="AV396" i="1"/>
  <c r="AS396" i="1" s="1"/>
  <c r="AT409" i="1"/>
  <c r="AT434" i="1"/>
  <c r="AV357" i="1"/>
  <c r="AS357" i="1" s="1"/>
  <c r="AT359" i="1"/>
  <c r="AV365" i="1"/>
  <c r="AS365" i="1" s="1"/>
  <c r="AT367" i="1"/>
  <c r="AV373" i="1"/>
  <c r="AS373" i="1" s="1"/>
  <c r="AT375" i="1"/>
  <c r="AV381" i="1"/>
  <c r="AS381" i="1" s="1"/>
  <c r="AT383" i="1"/>
  <c r="AV389" i="1"/>
  <c r="AS389" i="1" s="1"/>
  <c r="AT391" i="1"/>
  <c r="AT398" i="1"/>
  <c r="AT406" i="1"/>
  <c r="AV411" i="1"/>
  <c r="AS411" i="1" s="1"/>
  <c r="AT418" i="1"/>
  <c r="AV423" i="1"/>
  <c r="AS423" i="1" s="1"/>
  <c r="AT423" i="1"/>
  <c r="AV407" i="1"/>
  <c r="AS407" i="1" s="1"/>
  <c r="AV409" i="1"/>
  <c r="AS409" i="1" s="1"/>
  <c r="AV418" i="1"/>
  <c r="AS418" i="1" s="1"/>
  <c r="AV427" i="1"/>
  <c r="AS427" i="1" s="1"/>
  <c r="AT403" i="1"/>
  <c r="AT410" i="1"/>
  <c r="AT415" i="1"/>
  <c r="AT419" i="1"/>
  <c r="AV162" i="1"/>
  <c r="AS162" i="1" s="1"/>
  <c r="AT162" i="1"/>
  <c r="AT174" i="1"/>
  <c r="AV174" i="1"/>
  <c r="AS174" i="1" s="1"/>
  <c r="AV159" i="1"/>
  <c r="AS159" i="1" s="1"/>
  <c r="AV213" i="1"/>
  <c r="AS213" i="1" s="1"/>
  <c r="AT213" i="1"/>
  <c r="AT414" i="1"/>
  <c r="AT422" i="1"/>
  <c r="AT430" i="1"/>
  <c r="AT438" i="1"/>
  <c r="AV163" i="1"/>
  <c r="AS163" i="1" s="1"/>
  <c r="AV413" i="1"/>
  <c r="AS413" i="1" s="1"/>
  <c r="AV421" i="1"/>
  <c r="AS421" i="1" s="1"/>
  <c r="AV429" i="1"/>
  <c r="AS429" i="1" s="1"/>
  <c r="AV437" i="1"/>
  <c r="AS437" i="1" s="1"/>
  <c r="AU166" i="1"/>
  <c r="AT166" i="1" s="1"/>
  <c r="AT185" i="1"/>
  <c r="AV414" i="1"/>
  <c r="AS414" i="1" s="1"/>
  <c r="AV422" i="1"/>
  <c r="AS422" i="1" s="1"/>
  <c r="AV430" i="1"/>
  <c r="AS430" i="1" s="1"/>
  <c r="AV438" i="1"/>
  <c r="AS438" i="1" s="1"/>
  <c r="AV155" i="1"/>
  <c r="AS155" i="1" s="1"/>
  <c r="AT175" i="1"/>
  <c r="AT425" i="1"/>
  <c r="AV431" i="1"/>
  <c r="AS431" i="1" s="1"/>
  <c r="AV439" i="1"/>
  <c r="AS439" i="1" s="1"/>
  <c r="AV156" i="1"/>
  <c r="AS156" i="1" s="1"/>
  <c r="AV166" i="1"/>
  <c r="AS166" i="1" s="1"/>
  <c r="AV176" i="1"/>
  <c r="AS176" i="1" s="1"/>
  <c r="AT193" i="1"/>
  <c r="AT159" i="1"/>
  <c r="AT161" i="1"/>
  <c r="AT201" i="1"/>
  <c r="AT209" i="1"/>
  <c r="AT163" i="1"/>
  <c r="AT224" i="1"/>
  <c r="AV224" i="1"/>
  <c r="AS224" i="1" s="1"/>
  <c r="AV184" i="1"/>
  <c r="AS184" i="1" s="1"/>
  <c r="AV192" i="1"/>
  <c r="AS192" i="1" s="1"/>
  <c r="AV200" i="1"/>
  <c r="AS200" i="1" s="1"/>
  <c r="AV208" i="1"/>
  <c r="AS208" i="1" s="1"/>
  <c r="AV212" i="1"/>
  <c r="AS212" i="1" s="1"/>
  <c r="AT240" i="1"/>
  <c r="AT258" i="1"/>
  <c r="AV258" i="1"/>
  <c r="AS258" i="1" s="1"/>
  <c r="AV178" i="1"/>
  <c r="AS178" i="1" s="1"/>
  <c r="AT180" i="1"/>
  <c r="AV186" i="1"/>
  <c r="AS186" i="1" s="1"/>
  <c r="AT188" i="1"/>
  <c r="AV194" i="1"/>
  <c r="AS194" i="1" s="1"/>
  <c r="AT196" i="1"/>
  <c r="AV202" i="1"/>
  <c r="AS202" i="1" s="1"/>
  <c r="AT204" i="1"/>
  <c r="AT211" i="1"/>
  <c r="AV179" i="1"/>
  <c r="AS179" i="1" s="1"/>
  <c r="AV187" i="1"/>
  <c r="AS187" i="1" s="1"/>
  <c r="AV195" i="1"/>
  <c r="AS195" i="1" s="1"/>
  <c r="AV203" i="1"/>
  <c r="AS203" i="1" s="1"/>
  <c r="AT244" i="1"/>
  <c r="AV244" i="1"/>
  <c r="AS244" i="1" s="1"/>
  <c r="AV180" i="1"/>
  <c r="AS180" i="1" s="1"/>
  <c r="AT182" i="1"/>
  <c r="AV188" i="1"/>
  <c r="AS188" i="1" s="1"/>
  <c r="AV196" i="1"/>
  <c r="AS196" i="1" s="1"/>
  <c r="AV204" i="1"/>
  <c r="AS204" i="1" s="1"/>
  <c r="AT232" i="1"/>
  <c r="AT183" i="1"/>
  <c r="AT191" i="1"/>
  <c r="AT199" i="1"/>
  <c r="AT207" i="1"/>
  <c r="AV240" i="1"/>
  <c r="AS240" i="1" s="1"/>
  <c r="AV182" i="1"/>
  <c r="AS182" i="1" s="1"/>
  <c r="AT184" i="1"/>
  <c r="AV190" i="1"/>
  <c r="AS190" i="1" s="1"/>
  <c r="AV198" i="1"/>
  <c r="AS198" i="1" s="1"/>
  <c r="AV206" i="1"/>
  <c r="AS206" i="1" s="1"/>
  <c r="AT212" i="1"/>
  <c r="AV245" i="1"/>
  <c r="AS245" i="1" s="1"/>
  <c r="AT245" i="1"/>
  <c r="AV215" i="1"/>
  <c r="AS215" i="1" s="1"/>
  <c r="AT217" i="1"/>
  <c r="AV223" i="1"/>
  <c r="AS223" i="1" s="1"/>
  <c r="AT225" i="1"/>
  <c r="AV231" i="1"/>
  <c r="AS231" i="1" s="1"/>
  <c r="AT233" i="1"/>
  <c r="AV239" i="1"/>
  <c r="AS239" i="1" s="1"/>
  <c r="AT241" i="1"/>
  <c r="AV246" i="1"/>
  <c r="AS246" i="1" s="1"/>
  <c r="AT247" i="1"/>
  <c r="AT253" i="1"/>
  <c r="AV217" i="1"/>
  <c r="AS217" i="1" s="1"/>
  <c r="AT219" i="1"/>
  <c r="AV225" i="1"/>
  <c r="AS225" i="1" s="1"/>
  <c r="AT227" i="1"/>
  <c r="AV233" i="1"/>
  <c r="AS233" i="1" s="1"/>
  <c r="AT235" i="1"/>
  <c r="AV241" i="1"/>
  <c r="AS241" i="1" s="1"/>
  <c r="AT246" i="1"/>
  <c r="AV247" i="1"/>
  <c r="AS247" i="1" s="1"/>
  <c r="AT249" i="1"/>
  <c r="AV250" i="1"/>
  <c r="AS250" i="1" s="1"/>
  <c r="AT252" i="1"/>
  <c r="AV286" i="1"/>
  <c r="AS286" i="1" s="1"/>
  <c r="AT286" i="1"/>
  <c r="AT220" i="1"/>
  <c r="AT228" i="1"/>
  <c r="AT236" i="1"/>
  <c r="AT242" i="1"/>
  <c r="AT263" i="1"/>
  <c r="AT289" i="1"/>
  <c r="AV289" i="1"/>
  <c r="AS289" i="1" s="1"/>
  <c r="AV219" i="1"/>
  <c r="AS219" i="1" s="1"/>
  <c r="AT221" i="1"/>
  <c r="AV227" i="1"/>
  <c r="AS227" i="1" s="1"/>
  <c r="AT229" i="1"/>
  <c r="AV235" i="1"/>
  <c r="AS235" i="1" s="1"/>
  <c r="AT237" i="1"/>
  <c r="AV249" i="1"/>
  <c r="AS249" i="1" s="1"/>
  <c r="AT251" i="1"/>
  <c r="AV252" i="1"/>
  <c r="AS252" i="1" s="1"/>
  <c r="AT222" i="1"/>
  <c r="AT230" i="1"/>
  <c r="AT238" i="1"/>
  <c r="AT250" i="1"/>
  <c r="AV253" i="1"/>
  <c r="AS253" i="1" s="1"/>
  <c r="AT255" i="1"/>
  <c r="AT266" i="1"/>
  <c r="AT271" i="1"/>
  <c r="AV221" i="1"/>
  <c r="AS221" i="1" s="1"/>
  <c r="AV229" i="1"/>
  <c r="AS229" i="1" s="1"/>
  <c r="AV237" i="1"/>
  <c r="AS237" i="1" s="1"/>
  <c r="AT279" i="1"/>
  <c r="AT274" i="1"/>
  <c r="AV281" i="1"/>
  <c r="AS281" i="1" s="1"/>
  <c r="AT293" i="1"/>
  <c r="AV293" i="1"/>
  <c r="AS293" i="1" s="1"/>
  <c r="AV257" i="1"/>
  <c r="AS257" i="1" s="1"/>
  <c r="AT259" i="1"/>
  <c r="AV265" i="1"/>
  <c r="AS265" i="1" s="1"/>
  <c r="AT267" i="1"/>
  <c r="AV273" i="1"/>
  <c r="AS273" i="1" s="1"/>
  <c r="AT275" i="1"/>
  <c r="AT284" i="1"/>
  <c r="AT294" i="1"/>
  <c r="AT297" i="1"/>
  <c r="AV259" i="1"/>
  <c r="AS259" i="1" s="1"/>
  <c r="AT261" i="1"/>
  <c r="AV267" i="1"/>
  <c r="AS267" i="1" s="1"/>
  <c r="AT269" i="1"/>
  <c r="AV275" i="1"/>
  <c r="AS275" i="1" s="1"/>
  <c r="AT277" i="1"/>
  <c r="AV294" i="1"/>
  <c r="AS294" i="1" s="1"/>
  <c r="AV260" i="1"/>
  <c r="AS260" i="1" s="1"/>
  <c r="AV268" i="1"/>
  <c r="AS268" i="1" s="1"/>
  <c r="AV276" i="1"/>
  <c r="AS276" i="1" s="1"/>
  <c r="AV297" i="1"/>
  <c r="AS297" i="1" s="1"/>
  <c r="AV261" i="1"/>
  <c r="AS261" i="1" s="1"/>
  <c r="AV269" i="1"/>
  <c r="AS269" i="1" s="1"/>
  <c r="AV277" i="1"/>
  <c r="AS277" i="1" s="1"/>
  <c r="AT285" i="1"/>
  <c r="AT292" i="1"/>
  <c r="AT298" i="1"/>
  <c r="AT281" i="1"/>
  <c r="AV285" i="1"/>
  <c r="AS285" i="1" s="1"/>
  <c r="AV288" i="1"/>
  <c r="AS288" i="1" s="1"/>
  <c r="AV282" i="1"/>
  <c r="AS282" i="1" s="1"/>
  <c r="AV290" i="1"/>
  <c r="AS290" i="1" s="1"/>
  <c r="AV298" i="1"/>
  <c r="AS298" i="1" s="1"/>
  <c r="AV299" i="1"/>
  <c r="AS299" i="1" s="1"/>
  <c r="AV295" i="1"/>
  <c r="AS295" i="1" s="1"/>
  <c r="AU39" i="1" l="1"/>
  <c r="AT39" i="1" s="1"/>
  <c r="AU76" i="1"/>
  <c r="AT76" i="1" s="1"/>
  <c r="AS426" i="1"/>
  <c r="AS175" i="1"/>
  <c r="AS238" i="1"/>
  <c r="AS360" i="1"/>
  <c r="AS435" i="1"/>
  <c r="AT155" i="1"/>
  <c r="AS234" i="1"/>
  <c r="AS242" i="1"/>
  <c r="AS405" i="1"/>
  <c r="AS292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<sst xmlns="http://schemas.openxmlformats.org/spreadsheetml/2006/main" count="39394" uniqueCount="6680">
  <si>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</si>
  <si>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</si>
  <si>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</si>
  <si>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</si>
  <si>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</si>
  <si>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</si>
  <si>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</si>
  <si>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</si>
  <si>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</si>
  <si>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</si>
  <si>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</si>
  <si>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</si>
  <si>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</si>
  <si>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</si>
  <si>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</si>
  <si>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</si>
  <si>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</si>
  <si>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</si>
  <si>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</si>
  <si>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</si>
  <si>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</si>
  <si>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</si>
  <si>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</si>
  <si>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</si>
  <si>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</si>
  <si>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</si>
  <si>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</si>
  <si>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</si>
  <si>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</si>
  <si>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</si>
  <si>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</si>
  <si>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</si>
  <si>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</si>
  <si>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</si>
  <si>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</si>
  <si>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</si>
  <si>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</si>
  <si>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</si>
  <si>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</si>
  <si>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</si>
  <si>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</si>
  <si>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</si>
  <si>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</si>
  <si>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</si>
  <si>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</si>
  <si>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</si>
  <si>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</si>
  <si>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</si>
  <si>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</si>
  <si>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</si>
  <si>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</si>
  <si>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</si>
  <si>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</si>
  <si>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</si>
  <si>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</si>
  <si>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</si>
  <si>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</si>
  <si>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</si>
  <si>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</si>
  <si>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</si>
  <si>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</si>
  <si>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</si>
  <si>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</si>
  <si>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</si>
  <si>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</si>
  <si>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</si>
  <si>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</si>
  <si>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</si>
  <si>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</si>
  <si>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</si>
  <si>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</si>
  <si>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</si>
  <si>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</si>
  <si>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</si>
  <si>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</si>
  <si>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</si>
  <si>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</si>
  <si>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</si>
  <si>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</si>
  <si>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</si>
  <si>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</si>
  <si>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</si>
  <si>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</si>
  <si>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</si>
  <si>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</si>
  <si>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</si>
  <si>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</si>
  <si>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</si>
  <si>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</si>
  <si>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</si>
  <si>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</si>
  <si>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</si>
  <si>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</si>
  <si>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</si>
  <si>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</si>
  <si>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</si>
  <si>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</si>
  <si>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</si>
  <si>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</si>
  <si>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</si>
  <si>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</si>
  <si>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</si>
  <si>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</si>
  <si>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</si>
  <si>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</si>
  <si>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</si>
  <si>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</si>
  <si>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</si>
  <si>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</si>
  <si>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</si>
  <si>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</si>
  <si>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</si>
  <si>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</si>
  <si>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</si>
  <si>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</si>
  <si>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</si>
  <si>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</si>
  <si>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</si>
  <si>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</si>
  <si>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</si>
  <si>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</si>
  <si>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</si>
  <si>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</si>
  <si>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</si>
  <si>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</si>
  <si>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</si>
  <si>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</si>
  <si>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</si>
  <si>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</si>
  <si>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</si>
  <si>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</si>
  <si>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</si>
  <si>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</si>
  <si>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</si>
  <si>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</si>
  <si>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</si>
  <si>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</si>
  <si>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</si>
  <si>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</si>
  <si>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</si>
  <si>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</si>
  <si>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</si>
  <si>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</si>
  <si>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</si>
  <si>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</si>
  <si>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</si>
  <si>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</si>
  <si>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</si>
  <si>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</si>
  <si>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</si>
  <si>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</si>
  <si>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</si>
  <si>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</si>
  <si>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</si>
  <si>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</si>
  <si>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</si>
  <si>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</si>
  <si>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</si>
  <si>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</si>
  <si>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</si>
  <si>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</si>
  <si>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</si>
  <si>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</si>
  <si>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</si>
  <si>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</si>
  <si>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</si>
  <si>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</si>
  <si>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</si>
  <si>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</si>
  <si>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</si>
  <si>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</si>
  <si>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</si>
  <si>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</si>
  <si>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</si>
  <si>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</si>
  <si>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</si>
  <si>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</si>
  <si>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</si>
  <si>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</si>
  <si>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</si>
  <si>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</si>
  <si>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</si>
  <si>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</si>
  <si>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</si>
  <si>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</si>
  <si>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</si>
  <si>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</si>
  <si>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</si>
  <si>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</si>
  <si>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</si>
  <si>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</si>
  <si>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</si>
  <si>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</si>
  <si>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</si>
  <si>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</si>
  <si>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</si>
  <si>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</si>
  <si>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</si>
  <si>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</si>
  <si>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</si>
  <si>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</si>
  <si>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</si>
  <si>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</si>
  <si>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</si>
  <si>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</si>
  <si>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</si>
  <si>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</si>
  <si>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</si>
  <si>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</si>
  <si>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</si>
  <si>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</si>
  <si>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</si>
  <si>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</si>
  <si>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</si>
  <si>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</si>
  <si>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</si>
  <si>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</si>
  <si>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</si>
  <si>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</si>
  <si>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</si>
  <si>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</si>
  <si>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</si>
  <si>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</si>
  <si>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</si>
  <si>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</si>
  <si>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</si>
  <si>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</si>
  <si>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</si>
  <si>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</si>
  <si>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</si>
  <si>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</si>
  <si>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</si>
  <si>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</si>
  <si>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</si>
  <si>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</si>
  <si>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</si>
  <si>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</si>
  <si>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</si>
  <si>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</si>
  <si>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</si>
  <si>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</si>
  <si>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</si>
  <si>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</si>
  <si>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</si>
  <si>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</si>
  <si>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</si>
  <si>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</si>
  <si>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</si>
  <si>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</si>
  <si>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</si>
  <si>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</si>
  <si>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</si>
  <si>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</si>
  <si>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</si>
  <si>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</si>
  <si>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</si>
  <si>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</si>
  <si>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</si>
  <si>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</si>
  <si>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</si>
  <si>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</si>
  <si>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</si>
  <si>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</si>
  <si>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</si>
  <si>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</si>
  <si>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</si>
  <si>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</si>
  <si>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</si>
  <si>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</si>
  <si>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</si>
  <si>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</si>
  <si>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</si>
  <si>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</si>
  <si>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</si>
  <si>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</si>
  <si>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</si>
  <si>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</si>
  <si>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</si>
  <si>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</si>
  <si>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</si>
  <si>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</si>
  <si>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</si>
  <si>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</si>
  <si>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</si>
  <si>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</si>
  <si>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</si>
  <si>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</si>
  <si>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</si>
  <si>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</si>
  <si>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</si>
  <si>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</si>
  <si>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</si>
  <si>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</si>
  <si>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</si>
  <si>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</si>
  <si>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</si>
  <si>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</si>
  <si>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</si>
  <si>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</si>
  <si>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</si>
  <si>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</si>
  <si>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</si>
  <si>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</si>
  <si>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</si>
  <si>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</si>
  <si>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</si>
  <si>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</si>
  <si>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</si>
  <si>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</si>
  <si>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</si>
  <si>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</si>
  <si>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</si>
  <si>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</si>
  <si>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</si>
  <si>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</si>
  <si>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</si>
  <si>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</si>
  <si>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</si>
  <si>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</si>
  <si>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</si>
  <si>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</si>
  <si>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</si>
  <si>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</si>
  <si>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</si>
  <si>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</si>
  <si>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</si>
  <si>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</si>
  <si>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</si>
  <si>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</si>
  <si>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</si>
  <si>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</si>
  <si>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</si>
  <si>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</si>
  <si>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</si>
  <si>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</si>
  <si>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</si>
  <si>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</si>
  <si>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</si>
  <si>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</si>
  <si>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</si>
  <si>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</si>
  <si>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</si>
  <si>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</si>
  <si>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</si>
  <si>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</si>
  <si>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</si>
  <si>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</si>
  <si>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</si>
  <si>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</si>
  <si>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</si>
  <si>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</si>
  <si>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</si>
  <si>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</si>
  <si>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</si>
  <si>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</si>
  <si>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</si>
  <si>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</si>
  <si>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</si>
  <si>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</si>
  <si>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</si>
  <si>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</si>
  <si>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</si>
  <si>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</si>
  <si>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</si>
  <si>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</si>
  <si>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</si>
  <si>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</si>
  <si>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</si>
  <si>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</si>
  <si>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</si>
  <si>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</si>
  <si>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</si>
  <si>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</si>
  <si>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</si>
  <si>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</si>
  <si>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</si>
  <si>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</si>
  <si>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</si>
  <si>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</si>
  <si>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</si>
  <si>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</si>
  <si>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</si>
  <si>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</si>
  <si>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</si>
  <si>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</si>
  <si>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</si>
  <si>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</si>
  <si>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</si>
  <si>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</si>
  <si>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</si>
  <si>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</si>
  <si>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</si>
  <si>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</si>
  <si>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</si>
  <si>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</si>
  <si>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</si>
  <si>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</si>
  <si>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</si>
  <si>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</si>
  <si>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</si>
  <si>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</si>
  <si>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</si>
  <si>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</si>
  <si>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</si>
  <si>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</si>
  <si>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</si>
  <si>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</si>
  <si>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</si>
  <si>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</si>
  <si>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</si>
  <si>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</si>
  <si>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</si>
  <si>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</si>
  <si>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</si>
  <si>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</si>
  <si>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</si>
  <si>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</si>
  <si>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</si>
  <si>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</si>
  <si>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</si>
  <si>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</si>
  <si>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</si>
  <si>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</si>
  <si>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</si>
  <si>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</si>
  <si>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</si>
  <si>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</si>
  <si>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</si>
  <si>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</si>
  <si>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</si>
  <si>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</si>
  <si>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</si>
  <si>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</si>
  <si>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</si>
  <si>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</si>
  <si>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</si>
  <si>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</si>
  <si>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</si>
  <si>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</si>
  <si>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</si>
  <si>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</si>
  <si>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</si>
  <si>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</si>
  <si>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</si>
  <si>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</si>
  <si>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</si>
  <si>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</si>
  <si>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</si>
  <si>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</si>
  <si>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</si>
  <si>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</si>
  <si>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</si>
  <si>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</si>
  <si>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</si>
  <si>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</si>
  <si>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</si>
  <si>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</si>
  <si>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</si>
  <si>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</si>
  <si>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</si>
  <si>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</si>
  <si>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</si>
  <si>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</si>
  <si>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</si>
  <si>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</si>
  <si>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</si>
  <si>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</si>
  <si>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</si>
  <si>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</si>
  <si>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</si>
  <si>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</si>
  <si>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</si>
  <si>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</si>
  <si>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</si>
  <si>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</si>
  <si>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</si>
  <si>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</si>
  <si>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</si>
  <si>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</si>
  <si>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</si>
  <si>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</si>
  <si>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</si>
  <si>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</si>
  <si>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</si>
  <si>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</si>
  <si>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</si>
  <si>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</si>
  <si>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</si>
  <si>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</si>
  <si>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</si>
  <si>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</si>
  <si>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</si>
  <si>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</si>
  <si>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</si>
  <si>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</si>
  <si>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</si>
  <si>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</si>
  <si>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</si>
  <si>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</si>
  <si>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</si>
  <si>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</si>
  <si>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</si>
  <si>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</si>
  <si>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</si>
  <si>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</si>
  <si>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</si>
  <si>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</si>
  <si>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</si>
  <si>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</si>
  <si>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</si>
  <si>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</si>
  <si>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</si>
  <si>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</si>
  <si>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</si>
  <si>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</si>
  <si>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</si>
  <si>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</si>
  <si>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</si>
  <si>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</si>
  <si>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</si>
  <si>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</si>
  <si>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</si>
  <si>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</si>
  <si>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</si>
  <si>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</si>
  <si>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</si>
  <si>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</si>
  <si>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</si>
  <si>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</si>
  <si>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</si>
  <si>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</si>
  <si>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</si>
  <si>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</si>
  <si>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</si>
  <si>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</si>
  <si>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</si>
  <si>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</si>
  <si>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</si>
  <si>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</si>
  <si>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</si>
  <si>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</si>
  <si>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</si>
  <si>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</si>
  <si>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</si>
  <si>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</si>
  <si>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</si>
  <si>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</si>
  <si>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</si>
  <si>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</si>
  <si>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</si>
  <si>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</si>
  <si>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</si>
  <si>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</si>
  <si>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</si>
  <si>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</si>
  <si>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</si>
  <si>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</si>
  <si>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</si>
  <si>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</si>
  <si>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</si>
  <si>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</si>
  <si>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</si>
  <si>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</si>
  <si>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</si>
  <si>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</si>
  <si>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</si>
  <si>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</si>
  <si>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</si>
  <si>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</si>
  <si>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</si>
  <si>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</si>
  <si>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</si>
  <si>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</si>
  <si>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</si>
  <si>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</si>
  <si>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</si>
  <si>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</si>
  <si>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</si>
  <si>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</si>
  <si>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</si>
  <si>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</si>
  <si>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</si>
  <si>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</si>
  <si>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</si>
  <si>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</si>
  <si>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</si>
  <si>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</si>
  <si>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</si>
  <si>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</si>
  <si>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</si>
  <si>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</si>
  <si>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</si>
  <si>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</si>
  <si>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</si>
  <si>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</si>
  <si>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</si>
  <si>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</si>
  <si>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</si>
  <si>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</si>
  <si>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</si>
  <si>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</si>
  <si>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</si>
  <si>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</si>
  <si>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</si>
  <si>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</si>
  <si>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</si>
  <si>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</si>
  <si>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</si>
  <si>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</si>
  <si>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</si>
  <si>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</si>
  <si>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</si>
  <si>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</si>
  <si>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</si>
  <si>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</si>
  <si>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</si>
  <si>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</si>
  <si>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</si>
  <si>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</si>
  <si>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</si>
  <si>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</si>
  <si>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</si>
  <si>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</si>
  <si>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</si>
  <si>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</si>
  <si>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</si>
  <si>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</si>
  <si>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</si>
  <si>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</si>
  <si>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</si>
  <si>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</si>
  <si>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</si>
  <si>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</si>
  <si>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</si>
  <si>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</si>
  <si>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</si>
  <si>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</si>
  <si>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</si>
  <si>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</si>
  <si>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</si>
  <si>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</si>
  <si>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</si>
  <si>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</si>
  <si>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</si>
  <si>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</si>
  <si>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</si>
  <si>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</si>
  <si>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</si>
  <si>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</si>
  <si>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</si>
  <si>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</si>
  <si>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</si>
  <si>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</si>
  <si>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</si>
  <si>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</si>
  <si>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</si>
  <si>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</si>
  <si>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</si>
  <si>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</si>
  <si>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</si>
  <si>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</si>
  <si>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</si>
  <si>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</si>
  <si>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</si>
  <si>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</si>
  <si>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</si>
  <si>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</si>
  <si>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</si>
  <si>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</si>
  <si>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</si>
  <si>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</si>
  <si>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</si>
  <si>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</si>
  <si>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</si>
  <si>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</si>
  <si>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</si>
  <si>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</si>
  <si>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</si>
  <si>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</si>
  <si>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</si>
  <si>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</si>
  <si>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</si>
  <si>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</si>
  <si>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</si>
  <si>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</si>
  <si>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</si>
  <si>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</si>
  <si>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</si>
  <si>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</si>
  <si>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</si>
  <si>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</si>
  <si>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</si>
  <si>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</si>
  <si>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</si>
  <si>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</si>
  <si>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</si>
  <si>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</si>
  <si>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</si>
  <si>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</si>
  <si>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</si>
  <si>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</si>
  <si>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</si>
  <si>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</si>
  <si>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</si>
  <si>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</si>
  <si>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</si>
  <si>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</si>
  <si>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</si>
  <si>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</si>
  <si>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</si>
  <si>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</si>
  <si>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</si>
  <si>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</si>
  <si>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</si>
  <si>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</si>
  <si>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</si>
  <si>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</si>
  <si>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</si>
  <si>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</si>
  <si>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</si>
  <si>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</si>
  <si>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</si>
  <si>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</si>
  <si>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</si>
  <si>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</si>
  <si>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</si>
  <si>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</si>
  <si>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</si>
  <si>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</si>
  <si>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</si>
  <si>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</si>
  <si>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</si>
  <si>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</si>
  <si>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</si>
  <si>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</si>
  <si>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</si>
  <si>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</si>
  <si>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</si>
  <si>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</si>
  <si>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</si>
  <si>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</si>
  <si>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</si>
  <si>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</si>
  <si>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</si>
  <si>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</si>
  <si>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</si>
  <si>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</si>
  <si>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</si>
  <si>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</si>
  <si>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</si>
  <si>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</si>
  <si>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</si>
  <si>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</si>
  <si>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</si>
  <si>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</si>
  <si>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</si>
  <si>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</si>
  <si>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</si>
  <si>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</si>
  <si>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</si>
  <si>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</si>
  <si>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</si>
  <si>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</si>
  <si>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</si>
  <si>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</si>
  <si>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</si>
  <si>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</si>
  <si>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</si>
  <si>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</si>
  <si>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</si>
  <si>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</si>
  <si>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</si>
  <si>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</si>
  <si>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</si>
  <si>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</si>
  <si>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</si>
  <si>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</si>
  <si>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</si>
  <si>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</si>
  <si>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</si>
  <si>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</si>
  <si>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</si>
  <si>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</si>
  <si>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</si>
  <si>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</si>
  <si>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</si>
  <si>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</si>
  <si>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</si>
  <si>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</si>
  <si>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</si>
  <si>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</si>
  <si>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</si>
  <si>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</si>
  <si>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</si>
  <si>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</si>
  <si>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</si>
  <si>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</si>
  <si>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</si>
  <si>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</si>
  <si>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</si>
  <si>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</si>
  <si>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</si>
  <si>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</si>
  <si>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</si>
  <si>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</si>
  <si>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</si>
  <si>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</si>
  <si>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</si>
  <si>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</si>
  <si>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</si>
  <si>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</si>
  <si>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</si>
  <si>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</si>
  <si>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</si>
  <si>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</si>
  <si>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</si>
  <si>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</si>
  <si>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</si>
  <si>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</si>
  <si>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</si>
  <si>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</si>
  <si>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</si>
  <si>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</si>
  <si>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</si>
  <si>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</si>
  <si>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</si>
  <si>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</si>
  <si>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</si>
  <si>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</si>
  <si>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</si>
  <si>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</si>
  <si>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</si>
  <si>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</si>
  <si>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</si>
  <si>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</si>
  <si>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</si>
  <si>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</si>
  <si>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</si>
  <si>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</si>
  <si>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</si>
  <si>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</si>
  <si>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</si>
  <si>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</si>
  <si>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</si>
  <si>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</si>
  <si>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</si>
  <si>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</si>
  <si>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</si>
  <si>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</si>
  <si>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</si>
  <si>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</si>
  <si>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</si>
  <si>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</si>
  <si>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</si>
  <si>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</si>
  <si>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</si>
  <si>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</si>
  <si>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</si>
  <si>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</si>
  <si>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</si>
  <si>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</si>
  <si>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</si>
  <si>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</si>
  <si>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</si>
  <si>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</si>
  <si>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</si>
  <si>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</si>
  <si>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</si>
  <si>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</si>
  <si>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</si>
  <si>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</si>
  <si>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</si>
  <si>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</si>
  <si>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</si>
  <si>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</si>
  <si>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</si>
  <si>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</si>
  <si>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</si>
  <si>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</si>
  <si>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</si>
  <si>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</si>
  <si>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</si>
  <si>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</si>
  <si>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</si>
  <si>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</si>
  <si>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</si>
  <si>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</si>
  <si>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</si>
  <si>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</si>
  <si>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</si>
  <si>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</si>
  <si>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</si>
  <si>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</si>
  <si>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</si>
  <si>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</si>
  <si>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</si>
  <si>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</si>
  <si>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</si>
  <si>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</si>
  <si>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</si>
  <si>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</si>
  <si>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</si>
  <si>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</si>
  <si>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</si>
  <si>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</si>
  <si>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</si>
  <si>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</si>
  <si>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</si>
  <si>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</si>
  <si>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</si>
  <si>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</si>
  <si>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</si>
  <si>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</si>
  <si>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</si>
  <si>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</si>
  <si>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</si>
  <si>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</si>
  <si>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</si>
  <si>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</si>
  <si>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</si>
  <si>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</si>
  <si>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</si>
  <si>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</si>
  <si>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</si>
  <si>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</si>
  <si>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</si>
  <si>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</si>
  <si>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</si>
  <si>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</si>
  <si>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</si>
  <si>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</si>
  <si>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</si>
  <si>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</si>
  <si>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</si>
  <si>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</si>
  <si>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</si>
  <si>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</si>
  <si>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</si>
  <si>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</si>
  <si>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</si>
  <si>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</si>
  <si>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</si>
  <si>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</si>
  <si>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</si>
  <si>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</si>
  <si>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</si>
  <si>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</si>
  <si>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</si>
  <si>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</si>
  <si>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</si>
  <si>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</si>
  <si>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</si>
  <si>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</si>
  <si>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</si>
  <si>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</si>
  <si>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</si>
  <si>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</si>
  <si>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</si>
  <si>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</si>
  <si>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</si>
  <si>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</si>
  <si>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</si>
  <si>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</si>
  <si>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</si>
  <si>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</si>
  <si>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</si>
  <si>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</si>
  <si>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</si>
  <si>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</si>
  <si>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</si>
  <si>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</si>
  <si>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</si>
  <si>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</si>
  <si>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</si>
  <si>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</si>
  <si>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</si>
  <si>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</si>
  <si>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</si>
  <si>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</si>
  <si>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</si>
  <si>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</si>
  <si>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</si>
  <si>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</si>
  <si>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</si>
  <si>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</si>
  <si>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</si>
  <si>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</si>
  <si>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</si>
  <si>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</si>
  <si>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</si>
  <si>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</si>
  <si>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</si>
  <si>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</si>
  <si>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</si>
  <si>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</si>
  <si>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</si>
  <si>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</si>
  <si>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</si>
  <si>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</si>
  <si>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</si>
  <si>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</si>
  <si>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</si>
  <si>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</si>
  <si>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</si>
  <si>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</si>
  <si>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</si>
  <si>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</si>
  <si>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</si>
  <si>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</si>
  <si>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</si>
  <si>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</si>
  <si>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</si>
  <si>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</si>
  <si>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</si>
  <si>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</si>
  <si>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</si>
  <si>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</si>
  <si>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</si>
  <si>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</si>
  <si>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</si>
  <si>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</si>
  <si>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</si>
  <si>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</si>
  <si>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</si>
  <si>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</si>
  <si>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</si>
  <si>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</si>
  <si>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</si>
  <si>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</si>
  <si>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</si>
  <si>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</si>
  <si>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</si>
  <si>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</si>
  <si>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</si>
  <si>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</si>
  <si>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</si>
  <si>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</si>
  <si>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</si>
  <si>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</si>
  <si>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</si>
  <si>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</si>
  <si>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</si>
  <si>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</si>
  <si>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</si>
  <si>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</si>
  <si>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</si>
  <si>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</si>
  <si>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</si>
  <si>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</si>
  <si>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</si>
  <si>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</si>
  <si>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</si>
  <si>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</si>
  <si>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</si>
  <si>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</si>
  <si>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</si>
  <si>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</si>
  <si>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</si>
  <si>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</si>
  <si>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</si>
  <si>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</si>
  <si>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</si>
  <si>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</si>
  <si>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</si>
  <si>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</si>
  <si>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</si>
  <si>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</si>
  <si>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</si>
  <si>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</si>
  <si>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</si>
  <si>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</si>
  <si>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</si>
  <si>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</si>
  <si>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</si>
  <si>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</si>
  <si>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</si>
  <si>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</si>
  <si>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</si>
  <si>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</si>
  <si>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</si>
  <si>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</si>
  <si>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</si>
  <si>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</si>
  <si>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</si>
  <si>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</si>
  <si>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</si>
  <si>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</si>
  <si>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</si>
  <si>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</si>
  <si>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</si>
  <si>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</si>
  <si>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</si>
  <si>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</si>
  <si>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</si>
  <si>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</si>
  <si>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</si>
  <si>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</si>
  <si>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</si>
  <si>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</si>
  <si>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</si>
  <si>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</si>
  <si>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</si>
  <si>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</si>
  <si>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</si>
  <si>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</si>
  <si>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</si>
  <si>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</si>
  <si>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</si>
  <si>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</si>
  <si>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</si>
  <si>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</si>
  <si>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</si>
  <si>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</si>
  <si>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</si>
  <si>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</si>
  <si>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</si>
  <si>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</si>
  <si>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</si>
  <si>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</si>
  <si>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</si>
  <si>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</si>
  <si>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</si>
  <si>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</si>
  <si>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</si>
  <si>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</si>
  <si>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</si>
  <si>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</si>
  <si>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</si>
  <si>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</si>
  <si>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</si>
  <si>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</si>
  <si>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</si>
  <si>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</si>
  <si>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</si>
  <si>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</si>
  <si>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</si>
  <si>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</si>
  <si>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</si>
  <si>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</si>
  <si>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</si>
  <si>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</si>
  <si>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</si>
  <si>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</si>
  <si>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</si>
  <si>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</si>
  <si>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</si>
  <si>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</si>
  <si>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</si>
  <si>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</si>
  <si>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</si>
  <si>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</si>
  <si>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</si>
  <si>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</si>
  <si>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</si>
  <si>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</si>
  <si>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</si>
  <si>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</si>
  <si>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</si>
  <si>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</si>
  <si>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</si>
  <si>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</si>
  <si>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</si>
  <si>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</si>
  <si>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</si>
  <si>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</si>
  <si>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</si>
  <si>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</si>
  <si>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</si>
  <si>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</si>
  <si>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</si>
  <si>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</si>
  <si>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</si>
  <si>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</si>
  <si>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</si>
  <si>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</si>
  <si>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</si>
  <si>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</si>
  <si>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</si>
  <si>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</si>
  <si>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</si>
  <si>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</si>
  <si>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</si>
  <si>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</si>
  <si>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</si>
  <si>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</si>
  <si>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</si>
  <si>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</si>
  <si>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</si>
  <si>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</si>
  <si>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</si>
  <si>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</si>
  <si>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</si>
  <si>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</si>
  <si>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</si>
  <si>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</si>
  <si>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</si>
  <si>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</si>
  <si>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</si>
  <si>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</si>
  <si>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</si>
  <si>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</si>
  <si>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</si>
  <si>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</si>
  <si>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</si>
  <si>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</si>
  <si>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</si>
  <si>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</si>
  <si>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</si>
  <si>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</si>
  <si>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</si>
  <si>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</si>
  <si>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</si>
  <si>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</si>
  <si>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</si>
  <si>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</si>
  <si>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</si>
  <si>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</si>
  <si>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</si>
  <si>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</si>
  <si>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</si>
  <si>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</si>
  <si>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</si>
  <si>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</si>
  <si>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</si>
  <si>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</si>
  <si>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</si>
  <si>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</si>
  <si>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</si>
  <si>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</si>
  <si>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</si>
  <si>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</si>
  <si>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</si>
  <si>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</si>
  <si>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</si>
  <si>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</si>
  <si>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</si>
  <si>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</si>
  <si>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</si>
  <si>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</si>
  <si>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</si>
  <si>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</si>
  <si>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</si>
  <si>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</si>
  <si>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</si>
  <si>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</si>
  <si>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</si>
  <si>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</si>
  <si>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</si>
  <si>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</si>
  <si>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</si>
  <si>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</si>
  <si>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</si>
  <si>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</si>
  <si>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</si>
  <si>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</si>
  <si>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</si>
  <si>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</si>
  <si>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</si>
  <si>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</si>
  <si>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</si>
  <si>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</si>
  <si>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</si>
  <si>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</si>
  <si>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</si>
  <si>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</si>
  <si>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</si>
  <si>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</si>
  <si>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</si>
  <si>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</si>
  <si>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</si>
  <si>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</si>
  <si>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</si>
  <si>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</si>
  <si>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</si>
  <si>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</si>
  <si>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</si>
  <si>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</si>
  <si>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</si>
  <si>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</si>
  <si>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</si>
  <si>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</si>
  <si>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</si>
  <si>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</si>
  <si>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</si>
  <si>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</si>
  <si>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</si>
  <si>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</si>
  <si>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</si>
  <si>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</si>
  <si>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</si>
  <si>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</si>
  <si>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</si>
  <si>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</si>
  <si>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</si>
  <si>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</si>
  <si>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</si>
  <si>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</si>
  <si>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</si>
  <si>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</si>
  <si>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</si>
  <si>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</si>
  <si>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</si>
  <si>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</si>
  <si>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</si>
  <si>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</si>
  <si>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</si>
  <si>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</si>
  <si>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</si>
  <si>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</si>
  <si>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</si>
  <si>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</si>
  <si>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</si>
  <si>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</si>
  <si>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</si>
  <si>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</si>
  <si>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</si>
  <si>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</si>
  <si>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</si>
  <si>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</si>
  <si>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</si>
  <si>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</si>
  <si>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</si>
  <si>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</si>
  <si>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</si>
  <si>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</si>
  <si>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</si>
  <si>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</si>
  <si>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</si>
  <si>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</si>
  <si>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</si>
  <si>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</si>
  <si>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</si>
  <si>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</si>
  <si>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</si>
  <si>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</si>
  <si>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</si>
  <si>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</si>
  <si>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</si>
  <si>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</si>
  <si>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</si>
  <si>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</si>
  <si>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</si>
  <si>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</si>
  <si>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</si>
  <si>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</si>
  <si>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</si>
  <si>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</si>
  <si>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</si>
  <si>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</si>
  <si>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</si>
  <si>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</si>
  <si>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</si>
  <si>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</si>
  <si>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</si>
  <si>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</si>
  <si>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</si>
  <si>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</si>
  <si>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</si>
  <si>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</si>
  <si>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</si>
  <si>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</si>
  <si>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</si>
  <si>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</si>
  <si>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</si>
  <si>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</si>
  <si>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</si>
  <si>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</si>
  <si>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</si>
  <si>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</si>
  <si>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</si>
  <si>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</si>
  <si>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</si>
  <si>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</si>
  <si>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</si>
  <si>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</si>
  <si>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</si>
  <si>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</si>
  <si>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</si>
  <si>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</si>
  <si>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</si>
  <si>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</si>
  <si>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</si>
  <si>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</si>
  <si>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</si>
  <si>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</si>
  <si>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</si>
  <si>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</si>
  <si>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</si>
  <si>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</si>
  <si>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</si>
  <si>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</si>
  <si>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</si>
  <si>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</si>
  <si>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</si>
  <si>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</si>
  <si>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</si>
  <si>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</si>
  <si>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</si>
  <si>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</si>
  <si>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</si>
  <si>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</si>
  <si>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</si>
  <si>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</si>
  <si>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</si>
  <si>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</si>
  <si>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</si>
  <si>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</si>
  <si>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</si>
  <si>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</si>
  <si>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</si>
  <si>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</si>
  <si>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</si>
  <si>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</si>
  <si>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</si>
  <si>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</si>
  <si>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</si>
  <si>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</si>
  <si>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</si>
  <si>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</si>
  <si>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</si>
  <si>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</si>
  <si>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</si>
  <si>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</si>
  <si>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</si>
  <si>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</si>
  <si>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</si>
  <si>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</si>
  <si>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</si>
  <si>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</si>
  <si>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</si>
  <si>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</si>
  <si>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</si>
  <si>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</si>
  <si>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</si>
  <si>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</si>
  <si>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</si>
  <si>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</si>
  <si>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</si>
  <si>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</si>
  <si>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</si>
  <si>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</si>
  <si>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</si>
  <si>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</si>
  <si>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</si>
  <si>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</si>
  <si>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</si>
  <si>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</si>
  <si>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</si>
  <si>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</si>
  <si>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</si>
  <si>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</si>
  <si>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</si>
  <si>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</si>
  <si>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</si>
  <si>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</si>
  <si>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</si>
  <si>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</si>
  <si>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</si>
  <si>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</si>
  <si>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</si>
  <si>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</si>
  <si>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</si>
  <si>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</si>
  <si>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</si>
  <si>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</si>
  <si>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</si>
  <si>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</si>
  <si>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</si>
  <si>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</si>
  <si>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</si>
  <si>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</si>
  <si>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</si>
  <si>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</si>
  <si>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</si>
  <si>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</si>
  <si>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</si>
  <si>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</si>
  <si>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</si>
  <si>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</si>
  <si>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</si>
  <si>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</si>
  <si>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</si>
  <si>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</si>
  <si>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</si>
  <si>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</si>
  <si>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</si>
  <si>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</si>
  <si>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</si>
  <si>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</si>
  <si>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</si>
  <si>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</si>
  <si>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</si>
  <si>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</si>
  <si>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</si>
  <si>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</si>
  <si>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</si>
  <si>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</si>
  <si>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</si>
  <si>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</si>
  <si>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</si>
  <si>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</si>
  <si>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</si>
  <si>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</si>
  <si>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</si>
  <si>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</si>
  <si>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</si>
  <si>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</si>
  <si>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</si>
  <si>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</si>
  <si>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</si>
  <si>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</si>
  <si>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</si>
  <si>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</si>
  <si>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</si>
  <si>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</si>
  <si>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</si>
  <si>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</si>
  <si>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</si>
  <si>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</si>
  <si>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</si>
  <si>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</si>
  <si>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</si>
  <si>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</si>
  <si>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</si>
  <si>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</si>
  <si>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</si>
  <si>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</si>
  <si>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</si>
  <si>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</si>
  <si>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</si>
  <si>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</si>
  <si>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</si>
  <si>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</si>
  <si>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</si>
  <si>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</si>
  <si>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</si>
  <si>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</si>
  <si>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</si>
  <si>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</si>
  <si>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</si>
  <si>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</si>
  <si>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</si>
  <si>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</si>
  <si>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</si>
  <si>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</si>
  <si>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</si>
  <si>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</si>
  <si>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</si>
  <si>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</si>
  <si>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</si>
  <si>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</si>
  <si>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</si>
  <si>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</si>
  <si>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</si>
  <si>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</si>
  <si>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</si>
  <si>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</si>
  <si>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</si>
  <si>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</si>
  <si>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</si>
  <si>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</si>
  <si>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</si>
  <si>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</si>
  <si>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</si>
  <si>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</si>
  <si>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</si>
  <si>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</si>
  <si>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</si>
  <si>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</si>
  <si>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</si>
  <si>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</si>
  <si>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</si>
  <si>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</si>
  <si>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</si>
  <si>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</si>
  <si>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</si>
  <si>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</si>
  <si>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</si>
  <si>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</si>
  <si>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</si>
  <si>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</si>
  <si>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</si>
  <si>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</si>
  <si>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</si>
  <si>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</si>
  <si>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</si>
  <si>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</si>
  <si>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</si>
  <si>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</si>
  <si>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</si>
  <si>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</si>
  <si>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</si>
  <si>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</si>
  <si>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</si>
  <si>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</si>
  <si>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</si>
  <si>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</si>
  <si>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</si>
  <si>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</si>
  <si>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</si>
  <si>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</si>
  <si>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</si>
  <si>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</si>
  <si>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</si>
  <si>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</si>
  <si>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</si>
  <si>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</si>
  <si>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</si>
  <si>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</si>
  <si>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</si>
  <si>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</si>
  <si>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</si>
  <si>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</si>
  <si>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</si>
  <si>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</si>
  <si>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</si>
  <si>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</si>
  <si>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</si>
  <si>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</si>
  <si>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</si>
  <si>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</si>
  <si>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</si>
  <si>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</si>
  <si>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</si>
  <si>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</si>
  <si>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</si>
  <si>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</si>
  <si>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</si>
  <si>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</si>
  <si>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</si>
  <si>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</si>
  <si>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</si>
  <si>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</si>
  <si>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</si>
  <si>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</si>
  <si>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</si>
  <si>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</si>
  <si>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</si>
  <si>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</si>
  <si>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</si>
  <si>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</si>
  <si>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</si>
  <si>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</si>
  <si>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</si>
  <si>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</si>
  <si>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</si>
  <si>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</si>
  <si>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</si>
  <si>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</si>
  <si>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</si>
  <si>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</si>
  <si>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</si>
  <si>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</si>
  <si>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</si>
  <si>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</si>
  <si>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</si>
  <si>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</si>
  <si>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</si>
  <si>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</si>
  <si>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</si>
  <si>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</si>
  <si>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</si>
  <si>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</si>
  <si>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</si>
  <si>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</si>
  <si>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</si>
  <si>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</si>
  <si>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</si>
  <si>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</si>
  <si>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</si>
  <si>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</si>
  <si>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</si>
  <si>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</si>
  <si>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</si>
  <si>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</si>
  <si>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</si>
  <si>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</si>
  <si>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</si>
  <si>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</si>
  <si>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</si>
  <si>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</si>
  <si>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</si>
  <si>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</si>
  <si>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</si>
  <si>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</si>
  <si>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</si>
  <si>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</si>
  <si>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</si>
  <si>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</si>
  <si>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</si>
  <si>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</si>
  <si>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</si>
  <si>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</si>
  <si>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</si>
  <si>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</si>
  <si>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</si>
  <si>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</si>
  <si>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</si>
  <si>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</si>
  <si>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</si>
  <si>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</si>
  <si>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</si>
  <si>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</si>
  <si>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</si>
  <si>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</si>
  <si>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</si>
  <si>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</si>
  <si>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</si>
  <si>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</si>
  <si>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</si>
  <si>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</si>
  <si>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</si>
  <si>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</si>
  <si>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</si>
  <si>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</si>
  <si>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</si>
  <si>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</si>
  <si>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</si>
  <si>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</si>
  <si>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</si>
  <si>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</si>
  <si>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</si>
  <si>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</si>
  <si>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</si>
  <si>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</si>
  <si>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</si>
  <si>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</si>
  <si>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</si>
  <si>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</si>
  <si>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</si>
  <si>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</si>
  <si>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</si>
  <si>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</si>
  <si>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</si>
  <si>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</si>
  <si>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</si>
  <si>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</si>
  <si>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</si>
  <si>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</si>
  <si>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</si>
  <si>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</si>
  <si>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</si>
  <si>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</si>
  <si>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</si>
  <si>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</si>
  <si>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</si>
  <si>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</si>
  <si>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</si>
  <si>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</si>
  <si>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</si>
  <si>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</si>
  <si>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</si>
  <si>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</si>
  <si>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</si>
  <si>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</si>
  <si>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</si>
  <si>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</si>
  <si>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</si>
  <si>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</si>
  <si>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</si>
  <si>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</si>
  <si>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</si>
  <si>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</si>
  <si>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</si>
  <si>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</si>
  <si>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</si>
  <si>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</si>
  <si>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</si>
  <si>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</si>
  <si>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</si>
  <si>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</si>
  <si>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</si>
  <si>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</si>
  <si>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</si>
  <si>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</si>
  <si>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</si>
  <si>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</si>
  <si>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</si>
  <si>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</si>
  <si>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</si>
  <si>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</si>
  <si>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</si>
  <si>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</si>
  <si>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</si>
  <si>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</si>
  <si>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</si>
  <si>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</si>
  <si>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</si>
  <si>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</si>
  <si>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</si>
  <si>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</si>
  <si>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</si>
  <si>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</si>
  <si>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</si>
  <si>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</si>
  <si>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</si>
  <si>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</si>
  <si>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</si>
  <si>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</si>
  <si>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</si>
  <si>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</si>
  <si>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</si>
  <si>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</si>
  <si>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</si>
  <si>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</si>
  <si>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</si>
  <si>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</si>
  <si>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</si>
  <si>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</si>
  <si>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</si>
  <si>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</si>
  <si>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</si>
  <si>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</si>
  <si>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</si>
  <si>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</si>
  <si>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</si>
  <si>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</si>
  <si>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</si>
  <si>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</si>
  <si>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</si>
  <si>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</si>
  <si>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</si>
  <si>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</si>
  <si>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</si>
  <si>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</si>
  <si>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</si>
  <si>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</si>
  <si>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</si>
  <si>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</si>
  <si>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</si>
  <si>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</si>
  <si>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</si>
  <si>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</si>
  <si>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</si>
  <si>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</si>
  <si>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</si>
  <si>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</si>
  <si>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</si>
  <si>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</si>
  <si>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</si>
  <si>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</si>
  <si>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</si>
  <si>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</si>
  <si>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</si>
  <si>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</si>
  <si>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</si>
  <si>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</si>
  <si>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</si>
  <si>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</si>
  <si>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</si>
  <si>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</si>
  <si>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</si>
  <si>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</si>
  <si>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</si>
  <si>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</si>
  <si>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</si>
  <si>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</si>
  <si>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</si>
  <si>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</si>
  <si>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</si>
  <si>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</si>
  <si>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</si>
  <si>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</si>
  <si>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</si>
  <si>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</si>
  <si>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</si>
  <si>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</si>
  <si>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</si>
  <si>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</si>
  <si>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</si>
  <si>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</si>
  <si>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</si>
  <si>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</si>
  <si>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</si>
  <si>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</si>
  <si>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</si>
  <si>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</si>
  <si>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</si>
  <si>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</si>
  <si>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</si>
  <si>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</si>
  <si>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</si>
  <si>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</si>
  <si>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</si>
  <si>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</si>
  <si>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</si>
  <si>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</si>
  <si>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</si>
  <si>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</si>
  <si>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</si>
  <si>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</si>
  <si>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</si>
  <si>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</si>
  <si>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</si>
  <si>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</si>
  <si>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</si>
  <si>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</si>
  <si>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</si>
  <si>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</si>
  <si>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</si>
  <si>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</si>
  <si>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</si>
  <si>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</si>
  <si>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</si>
  <si>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</si>
  <si>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</si>
  <si>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</si>
  <si>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</si>
  <si>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</si>
  <si>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</si>
  <si>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</si>
  <si>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</si>
  <si>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</si>
  <si>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</si>
  <si>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</si>
  <si>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</si>
  <si>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</si>
  <si>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</si>
  <si>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</si>
  <si>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</si>
  <si>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</si>
  <si>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</si>
  <si>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</si>
  <si>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</si>
  <si>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</si>
  <si>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</si>
  <si>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</si>
  <si>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</si>
  <si>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</si>
  <si>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</si>
  <si>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</si>
  <si>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</si>
  <si>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</si>
  <si>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</si>
  <si>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</si>
  <si>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</si>
  <si>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</si>
  <si>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</si>
  <si>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</si>
  <si>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</si>
  <si>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</si>
  <si>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</si>
  <si>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</si>
  <si>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</si>
  <si>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</si>
  <si>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</si>
  <si>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</si>
  <si>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</si>
  <si>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</si>
  <si>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</si>
  <si>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</si>
  <si>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</si>
  <si>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</si>
  <si>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</si>
  <si>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</si>
  <si>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</si>
  <si>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</si>
  <si>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</si>
  <si>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</si>
  <si>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</si>
  <si>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</si>
  <si>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</si>
  <si>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</si>
  <si>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</si>
  <si>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</si>
  <si>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</si>
  <si>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</si>
  <si>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</si>
  <si>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</si>
  <si>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</si>
  <si>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</si>
  <si>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</si>
  <si>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</si>
  <si>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</si>
  <si>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</si>
  <si>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</si>
  <si>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</si>
  <si>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</si>
  <si>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</si>
  <si>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</si>
  <si>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</si>
  <si>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</si>
  <si>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</si>
  <si>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</si>
  <si>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</si>
  <si>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</si>
  <si>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</si>
  <si>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</si>
  <si>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</si>
  <si>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</si>
  <si>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</si>
  <si>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</si>
  <si>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</si>
  <si>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</si>
  <si>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</si>
  <si>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</si>
  <si>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</si>
  <si>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</si>
  <si>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</si>
  <si>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</si>
  <si>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</si>
  <si>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</si>
  <si>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</si>
  <si>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</si>
  <si>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</si>
  <si>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</si>
  <si>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</si>
  <si>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</si>
  <si>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</si>
  <si>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</si>
  <si>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</si>
  <si>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</si>
  <si>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</si>
  <si>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</si>
  <si>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</si>
  <si>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</si>
  <si>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</si>
  <si>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</si>
  <si>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</si>
  <si>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</si>
  <si>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</si>
  <si>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</si>
  <si>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</si>
  <si>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</si>
  <si>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</si>
  <si>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</si>
  <si>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</si>
  <si>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</si>
  <si>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</si>
  <si>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</si>
  <si>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</si>
  <si>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</si>
  <si>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</si>
  <si>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</si>
  <si>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</si>
  <si>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</si>
  <si>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</si>
  <si>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</si>
  <si>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</si>
  <si>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</si>
  <si>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</si>
  <si>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</si>
  <si>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</si>
  <si>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</si>
  <si>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</si>
  <si>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</si>
  <si>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</si>
  <si>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</si>
  <si>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</si>
  <si>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</si>
  <si>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</si>
  <si>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</si>
  <si>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</si>
  <si>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</si>
  <si>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</si>
  <si>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</si>
  <si>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</si>
  <si>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</si>
  <si>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</si>
  <si>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</si>
  <si>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</si>
  <si>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</si>
  <si>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</si>
  <si>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</si>
  <si>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</si>
  <si>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</si>
  <si>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</si>
  <si>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</si>
  <si>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</si>
  <si>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</si>
  <si>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</si>
  <si>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</si>
  <si>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</si>
  <si>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</si>
  <si>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</si>
  <si>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</si>
  <si>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</si>
  <si>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</si>
  <si>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</si>
  <si>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</si>
  <si>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</si>
  <si>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</si>
  <si>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</si>
  <si>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</si>
  <si>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</si>
  <si>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</si>
  <si>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</si>
  <si>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</si>
  <si>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</si>
  <si>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</si>
  <si>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</si>
  <si>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</si>
  <si>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</si>
  <si>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</si>
  <si>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</si>
  <si>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</si>
  <si>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</si>
  <si>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</si>
  <si>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</si>
  <si>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</si>
  <si>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</si>
  <si>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</si>
  <si>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</si>
  <si>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</si>
  <si>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</si>
  <si>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</si>
  <si>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</si>
  <si>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</si>
  <si>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</si>
  <si>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</si>
  <si>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</si>
  <si>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</si>
  <si>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</si>
  <si>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</si>
  <si>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</si>
  <si>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</si>
  <si>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</si>
  <si>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</si>
  <si>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</si>
  <si>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</si>
  <si>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</si>
  <si>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</si>
  <si>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</si>
  <si>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</si>
  <si>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</si>
  <si>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</si>
  <si>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</si>
  <si>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</si>
  <si>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</si>
  <si>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</si>
  <si>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</si>
  <si>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</si>
  <si>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</si>
  <si>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</si>
  <si>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</si>
  <si>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</si>
  <si>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</si>
  <si>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</si>
  <si>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</si>
  <si>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</si>
  <si>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</si>
  <si>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</si>
  <si>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</si>
  <si>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</si>
  <si>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</si>
  <si>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</si>
  <si>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</si>
  <si>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</si>
  <si>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</si>
  <si>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</si>
  <si>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</si>
  <si>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</si>
  <si>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</si>
  <si>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</si>
  <si>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</si>
  <si>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</si>
  <si>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</si>
  <si>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</si>
  <si>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</si>
  <si>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</si>
  <si>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</si>
  <si>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</si>
  <si>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</si>
  <si>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</si>
  <si>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</si>
  <si>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</si>
  <si>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</si>
  <si>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</si>
  <si>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</si>
  <si>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</si>
  <si>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</si>
  <si>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</si>
  <si>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</si>
  <si>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</si>
  <si>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</si>
  <si>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</si>
  <si>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</si>
  <si>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</si>
  <si>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</si>
  <si>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</si>
  <si>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</si>
  <si>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</si>
  <si>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</si>
  <si>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</si>
  <si>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</si>
  <si>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</si>
  <si>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</si>
  <si>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</si>
  <si>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</si>
  <si>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</si>
  <si>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</si>
  <si>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</si>
  <si>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</si>
  <si>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</si>
  <si>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</si>
  <si>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</si>
  <si>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</si>
  <si>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</si>
  <si>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</si>
  <si>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</si>
  <si>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</si>
  <si>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</si>
  <si>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</si>
  <si>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</si>
  <si>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</si>
  <si>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</si>
  <si>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</si>
  <si>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</si>
  <si>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</si>
  <si>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</si>
  <si>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</si>
  <si>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</si>
  <si>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</si>
  <si>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</si>
  <si>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</si>
  <si>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</si>
  <si>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</si>
  <si>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</si>
  <si>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</si>
  <si>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</si>
  <si>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</si>
  <si>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</si>
  <si>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</si>
  <si>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</si>
  <si>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</si>
  <si>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</si>
  <si>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</si>
  <si>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</si>
  <si>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</si>
  <si>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</si>
  <si>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</si>
  <si>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</si>
  <si>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</si>
  <si>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</si>
  <si>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</si>
  <si>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</si>
  <si>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</si>
  <si>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</si>
  <si>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</si>
  <si>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</si>
  <si>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</si>
  <si>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</si>
  <si>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</si>
  <si>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</si>
  <si>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</si>
  <si>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</si>
  <si>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</si>
  <si>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</si>
  <si>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</si>
  <si>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</si>
  <si>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</si>
  <si>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</si>
  <si>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</si>
  <si>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</si>
  <si>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</si>
  <si>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</si>
  <si>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</si>
  <si>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</si>
  <si>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</si>
  <si>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</si>
  <si>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</si>
  <si>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</si>
  <si>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</si>
  <si>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</si>
  <si>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</si>
  <si>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</si>
  <si>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</si>
  <si>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</si>
  <si>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</si>
  <si>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</si>
  <si>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</si>
  <si>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</si>
  <si>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</si>
  <si>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</si>
  <si>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</si>
  <si>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</si>
  <si>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</si>
  <si>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</si>
  <si>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</si>
  <si>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</si>
  <si>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</si>
  <si>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</si>
  <si>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</si>
  <si>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</si>
  <si>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</si>
  <si>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</si>
  <si>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</si>
  <si>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</si>
  <si>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</si>
  <si>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</si>
  <si>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</si>
  <si>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</si>
  <si>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</si>
  <si>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</si>
  <si>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</si>
  <si>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</si>
  <si>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</si>
  <si>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</si>
  <si>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</si>
  <si>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</si>
  <si>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</si>
  <si>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</si>
  <si>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</si>
  <si>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</si>
  <si>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</si>
  <si>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</si>
  <si>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</si>
  <si>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</si>
  <si>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</si>
  <si>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</si>
  <si>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</si>
  <si>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</si>
  <si>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</si>
  <si>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</si>
  <si>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</si>
  <si>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</si>
  <si>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</si>
  <si>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</si>
  <si>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</si>
  <si>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</si>
  <si>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</si>
  <si>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</si>
  <si>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</si>
  <si>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</si>
  <si>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</si>
  <si>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</si>
  <si>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</si>
  <si>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</si>
  <si>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</si>
  <si>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</si>
  <si>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</si>
  <si>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</si>
  <si>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</si>
  <si>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</si>
  <si>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</si>
  <si>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</si>
  <si>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</si>
  <si>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</si>
  <si>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</si>
  <si>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</si>
  <si>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</si>
  <si>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</si>
  <si>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</si>
  <si>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</si>
  <si>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</si>
  <si>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</si>
  <si>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</si>
  <si>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</si>
  <si>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</si>
  <si>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</si>
  <si>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</si>
  <si>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</si>
  <si>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</si>
  <si>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</si>
  <si>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</si>
  <si>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</si>
  <si>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</si>
  <si>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</si>
  <si>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</si>
  <si>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</si>
  <si>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</si>
  <si>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</si>
  <si>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</si>
  <si>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</si>
  <si>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</si>
  <si>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</si>
  <si>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</si>
  <si>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</si>
  <si>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</si>
  <si>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</si>
  <si>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</si>
  <si>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</si>
  <si>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</si>
  <si>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</si>
  <si>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</si>
  <si>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</si>
  <si>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</si>
  <si>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</si>
  <si>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</si>
  <si>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</si>
  <si>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</si>
  <si>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</si>
  <si>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</si>
  <si>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</si>
  <si>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</si>
  <si>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</si>
  <si>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</si>
  <si>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</si>
  <si>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</si>
  <si>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</si>
  <si>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</si>
  <si>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</si>
  <si>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</si>
  <si>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</si>
  <si>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</si>
  <si>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</si>
  <si>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</si>
  <si>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</si>
  <si>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</si>
  <si>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</si>
  <si>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</si>
  <si>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</si>
  <si>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</si>
  <si>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</si>
  <si>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</si>
  <si>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</si>
  <si>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</si>
  <si>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</si>
  <si>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</si>
  <si>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</si>
  <si>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</si>
  <si>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</si>
  <si>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</si>
  <si>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</si>
  <si>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</si>
  <si>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</si>
  <si>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</si>
  <si>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</si>
  <si>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</si>
  <si>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</si>
  <si>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</si>
  <si>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</si>
  <si>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</si>
  <si>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</si>
  <si>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</si>
  <si>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</si>
  <si>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</si>
  <si>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</si>
  <si>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</si>
  <si>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</si>
  <si>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</si>
  <si>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</si>
  <si>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</si>
  <si>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</si>
  <si>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</si>
  <si>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</si>
  <si>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</si>
  <si>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</si>
  <si>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</si>
  <si>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</si>
  <si>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</si>
  <si>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</si>
  <si>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</si>
  <si>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</si>
  <si>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</si>
  <si>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</si>
  <si>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</si>
  <si>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</si>
  <si>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</si>
  <si>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</si>
  <si>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</si>
  <si>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</si>
  <si>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</si>
  <si>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</si>
  <si>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</si>
  <si>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</si>
  <si>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</si>
  <si>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</si>
  <si>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</si>
  <si>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</si>
  <si>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</si>
  <si>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</si>
  <si>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</si>
  <si>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</si>
  <si>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</si>
  <si>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</si>
  <si>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</si>
  <si>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</si>
  <si>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</si>
  <si>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</si>
  <si>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</si>
  <si>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</si>
  <si>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</si>
  <si>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</si>
  <si>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</si>
  <si>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</si>
  <si>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</si>
  <si>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</si>
  <si>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</si>
  <si>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</si>
  <si>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</si>
  <si>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</si>
  <si>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</si>
  <si>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</si>
  <si>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</si>
  <si>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</si>
  <si>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</si>
  <si>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</si>
  <si>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</si>
  <si>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</si>
  <si>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</si>
  <si>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</si>
  <si>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</si>
  <si>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</si>
  <si>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</si>
  <si>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</si>
  <si>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</si>
  <si>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</si>
  <si>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</si>
  <si>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</si>
  <si>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</si>
  <si>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</si>
  <si>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</si>
  <si>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</si>
  <si>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</si>
  <si>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</si>
  <si>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</si>
  <si>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</si>
  <si>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</si>
  <si>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</si>
  <si>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</si>
  <si>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</si>
  <si>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</si>
  <si>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</si>
  <si>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</si>
  <si>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</si>
  <si>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</si>
  <si>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</si>
  <si>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</si>
  <si>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</si>
  <si>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</si>
  <si>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</si>
  <si>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</si>
  <si>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</si>
  <si>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</si>
  <si>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</si>
  <si>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</si>
  <si>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</si>
  <si>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</si>
  <si>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</si>
  <si>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</si>
  <si>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</si>
  <si>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</si>
  <si>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</si>
  <si>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</si>
  <si>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</si>
  <si>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</si>
  <si>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</si>
  <si>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</si>
  <si>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</si>
  <si>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</si>
  <si>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</si>
  <si>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</si>
  <si>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</si>
  <si>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</si>
  <si>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</si>
  <si>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</si>
  <si>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</si>
  <si>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</si>
  <si>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</si>
  <si>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</si>
  <si>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</si>
  <si>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</si>
  <si>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</si>
  <si>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</si>
  <si>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</si>
  <si>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</si>
  <si>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</si>
  <si>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</si>
  <si>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</si>
  <si>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</si>
  <si>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</si>
  <si>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</si>
  <si>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</si>
  <si>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</si>
  <si>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</si>
  <si>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</si>
  <si>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</si>
  <si>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</si>
  <si>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</si>
  <si>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</si>
  <si>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</si>
  <si>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</si>
  <si>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</si>
  <si>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</si>
  <si>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</si>
  <si>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</si>
  <si>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</si>
  <si>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</si>
  <si>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</si>
  <si>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</si>
  <si>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</si>
  <si>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</si>
  <si>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</si>
  <si>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</si>
  <si>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</si>
  <si>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</si>
  <si>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</si>
  <si>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</si>
  <si>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</si>
  <si>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</si>
  <si>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</si>
  <si>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</si>
  <si>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</si>
  <si>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</si>
  <si>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</si>
  <si>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</si>
  <si>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</si>
  <si>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</si>
  <si>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</si>
  <si>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</si>
  <si>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</si>
  <si>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</si>
  <si>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</si>
  <si>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</si>
  <si>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</si>
  <si>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</si>
  <si>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</si>
  <si>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</si>
  <si>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</si>
  <si>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</si>
  <si>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</si>
  <si>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</si>
  <si>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</si>
  <si>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</si>
  <si>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</si>
  <si>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</si>
  <si>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</si>
  <si>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</si>
  <si>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</si>
  <si>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</si>
  <si>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</si>
  <si>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</si>
  <si>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</si>
  <si>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</si>
  <si>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</si>
  <si>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</si>
  <si>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</si>
  <si>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</si>
  <si>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</si>
  <si>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</si>
  <si>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</si>
  <si>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</si>
  <si>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</si>
  <si>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</si>
  <si>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</si>
  <si>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</si>
  <si>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</si>
  <si>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</si>
  <si>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</si>
  <si>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</si>
  <si>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</si>
  <si>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</si>
  <si>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</si>
  <si>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</si>
  <si>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</si>
  <si>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</si>
  <si>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</si>
  <si>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</si>
  <si>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</si>
  <si>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</si>
  <si>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</si>
  <si>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</si>
  <si>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</si>
  <si>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</si>
  <si>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</si>
  <si>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</si>
  <si>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</si>
  <si>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</si>
  <si>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</si>
  <si>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</si>
  <si>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</si>
  <si>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</si>
  <si>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</si>
  <si>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</si>
  <si>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</si>
  <si>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</si>
  <si>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</si>
  <si>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</si>
  <si>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</si>
  <si>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</si>
  <si>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</si>
  <si>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</si>
  <si>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</si>
  <si>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</si>
  <si>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</si>
  <si>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</si>
  <si>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</si>
  <si>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</si>
  <si>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</si>
  <si>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</si>
  <si>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</si>
  <si>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</si>
  <si>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</si>
  <si>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</si>
  <si>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</si>
  <si>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</si>
  <si>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</si>
  <si>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</si>
  <si>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</si>
  <si>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</si>
  <si>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</si>
  <si>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</si>
  <si>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</si>
  <si>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</si>
  <si>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</si>
  <si>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</si>
  <si>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</si>
  <si>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</si>
  <si>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</si>
  <si>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</si>
  <si>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</si>
  <si>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</si>
  <si>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</si>
  <si>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</si>
  <si>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</si>
  <si>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</si>
  <si>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</si>
  <si>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</si>
  <si>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</si>
  <si>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</si>
  <si>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</si>
  <si>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</si>
  <si>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</si>
  <si>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</si>
  <si>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</si>
  <si>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</si>
  <si>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</si>
  <si>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</si>
  <si>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</si>
  <si>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</si>
  <si>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</si>
  <si>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</si>
  <si>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</si>
  <si>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</si>
  <si>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</si>
  <si>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</si>
  <si>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</si>
  <si>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</si>
  <si>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</si>
  <si>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</si>
  <si>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</si>
  <si>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</si>
  <si>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</si>
  <si>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</si>
  <si>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</si>
  <si>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</si>
  <si>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</si>
  <si>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</si>
  <si>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</si>
  <si>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</si>
  <si>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</si>
  <si>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</si>
  <si>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</si>
  <si>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</si>
  <si>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</si>
  <si>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</si>
  <si>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</si>
  <si>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</si>
  <si>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</si>
  <si>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</si>
  <si>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</si>
  <si>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</si>
  <si>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</si>
  <si>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</si>
  <si>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</si>
  <si>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</si>
  <si>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</si>
  <si>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</si>
  <si>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</si>
  <si>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</si>
  <si>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</si>
  <si>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</si>
  <si>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</si>
  <si>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</si>
  <si>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</si>
  <si>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</si>
  <si>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</si>
  <si>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</si>
  <si>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</si>
  <si>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</si>
  <si>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</si>
  <si>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</si>
  <si>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</si>
  <si>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</si>
  <si>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</si>
  <si>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</si>
  <si>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</si>
  <si>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</si>
  <si>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</si>
  <si>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</si>
  <si>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</si>
  <si>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</si>
  <si>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</si>
  <si>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</si>
  <si>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</si>
  <si>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</si>
  <si>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</si>
  <si>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</si>
  <si>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</si>
  <si>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</si>
  <si>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</si>
  <si>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</si>
  <si>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</si>
  <si>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</si>
  <si>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</si>
  <si>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</si>
  <si>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</si>
  <si>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</si>
  <si>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</si>
  <si>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</si>
  <si>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</si>
  <si>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</si>
  <si>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</si>
  <si>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</si>
  <si>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</si>
  <si>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</si>
  <si>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</si>
  <si>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</si>
  <si>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</si>
  <si>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</si>
  <si>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</si>
  <si>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</si>
  <si>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</si>
  <si>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</si>
  <si>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</si>
  <si>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</si>
  <si>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</si>
  <si>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</si>
  <si>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</si>
  <si>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</si>
  <si>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</si>
  <si>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</si>
  <si>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</si>
  <si>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</si>
  <si>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</si>
  <si>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</si>
  <si>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</si>
  <si>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</si>
  <si>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</si>
  <si>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</si>
  <si>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</si>
  <si>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</si>
  <si>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</si>
  <si>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</si>
  <si>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</si>
  <si>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</si>
  <si>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</si>
  <si>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</si>
  <si>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</si>
  <si>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</si>
  <si>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</si>
  <si>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</si>
  <si>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</si>
  <si>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</si>
  <si>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</si>
  <si>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</si>
  <si>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</si>
  <si>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</si>
  <si>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</si>
  <si>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</si>
  <si>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</si>
  <si>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</si>
  <si>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</si>
  <si>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</si>
  <si>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</si>
  <si>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</si>
  <si>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</si>
  <si>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</si>
  <si>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</si>
  <si>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</si>
  <si>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</si>
  <si>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</si>
  <si>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</si>
  <si>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</si>
  <si>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</si>
  <si>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</si>
  <si>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</si>
  <si>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</si>
  <si>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</si>
  <si>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</si>
  <si>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</si>
  <si>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</si>
  <si>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</si>
  <si>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</si>
  <si>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</si>
  <si>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</si>
  <si>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</si>
  <si>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</si>
  <si>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</si>
  <si>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</si>
  <si>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</si>
  <si>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</si>
  <si>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</si>
  <si>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</si>
  <si>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</si>
  <si>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</si>
  <si>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</si>
  <si>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</si>
  <si>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</si>
  <si>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</si>
  <si>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</si>
  <si>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</si>
  <si>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</si>
  <si>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</si>
  <si>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</si>
  <si>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</si>
  <si>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</si>
  <si>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</si>
  <si>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</si>
  <si>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</si>
  <si>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</si>
  <si>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</si>
  <si>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</si>
  <si>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</si>
  <si>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</si>
  <si>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</si>
  <si>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</si>
  <si>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</si>
  <si>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</si>
  <si>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</si>
  <si>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</si>
  <si>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</si>
  <si>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</si>
  <si>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</si>
  <si>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</si>
  <si>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</si>
  <si>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</si>
  <si>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</si>
  <si>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</si>
  <si>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</si>
  <si>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</si>
  <si>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</si>
  <si>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</si>
  <si>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</si>
  <si>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</si>
  <si>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</si>
  <si>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</si>
  <si>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</si>
  <si>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</si>
  <si>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</si>
  <si>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</si>
  <si>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</si>
  <si>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</si>
  <si>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</si>
  <si>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</si>
  <si>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</si>
  <si>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</si>
  <si>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</si>
  <si>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</si>
  <si>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</si>
  <si>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</si>
  <si>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</si>
  <si>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</si>
  <si>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</si>
  <si>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</si>
  <si>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</si>
  <si>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</si>
  <si>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</si>
  <si>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</si>
  <si>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</si>
  <si>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</si>
  <si>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</si>
  <si>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</si>
  <si>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</si>
  <si>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</si>
  <si>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</si>
  <si>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</si>
  <si>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</si>
  <si>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</si>
  <si>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</si>
  <si>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</si>
  <si>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</si>
  <si>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</si>
  <si>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</si>
  <si>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</si>
  <si>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</si>
  <si>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</si>
  <si>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</si>
  <si>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</si>
  <si>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</si>
  <si>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</si>
  <si>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</si>
  <si>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</si>
  <si>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</si>
  <si>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</si>
  <si>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</si>
  <si>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</si>
  <si>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</si>
  <si>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</si>
  <si>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</si>
  <si>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</si>
  <si>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</si>
  <si>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</si>
  <si>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</si>
  <si>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</si>
  <si>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</si>
  <si>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</si>
  <si>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</si>
  <si>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</si>
  <si>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</si>
  <si>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</si>
  <si>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</si>
  <si>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</si>
  <si>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</si>
  <si>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</si>
  <si>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</si>
  <si>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</si>
  <si>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</si>
  <si>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</si>
  <si>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</si>
  <si>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</si>
  <si>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</si>
  <si>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</si>
  <si>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</si>
  <si>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</si>
  <si>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</si>
  <si>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</si>
  <si>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</si>
  <si>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</si>
  <si>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</si>
  <si>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</si>
  <si>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</si>
  <si>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</si>
  <si>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</si>
  <si>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</si>
  <si>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</si>
  <si>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</si>
  <si>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</si>
  <si>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</si>
  <si>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</si>
  <si>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</si>
  <si>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</si>
  <si>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</si>
  <si>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</si>
  <si>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</si>
  <si>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</si>
  <si>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</si>
  <si>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</si>
  <si>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</si>
  <si>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</si>
  <si>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</si>
  <si>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</si>
  <si>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</si>
  <si>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</si>
  <si>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</si>
  <si>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</si>
  <si>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</si>
  <si>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</si>
  <si>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</si>
  <si>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</si>
  <si>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</si>
  <si>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</si>
  <si>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</si>
  <si>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</si>
  <si>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</si>
  <si>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</si>
  <si>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</si>
  <si>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</si>
  <si>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</si>
  <si>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</si>
  <si>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</si>
  <si>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</si>
  <si>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</si>
  <si>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</si>
  <si>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</si>
  <si>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</si>
  <si>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</si>
  <si>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</si>
  <si>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</si>
  <si>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</si>
  <si>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</si>
  <si>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</si>
  <si>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</si>
  <si>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</si>
  <si>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</si>
  <si>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</si>
  <si>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</si>
  <si>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</si>
  <si>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</si>
  <si>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</si>
  <si>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</si>
  <si>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</si>
  <si>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</si>
  <si>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</si>
  <si>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</si>
  <si>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</si>
  <si>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</si>
  <si>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</si>
  <si>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</si>
  <si>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</si>
  <si>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</si>
  <si>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</si>
  <si>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</si>
  <si>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</si>
  <si>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</si>
  <si>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</si>
  <si>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</si>
  <si>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</si>
  <si>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</si>
  <si>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</si>
  <si>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</si>
  <si>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</si>
  <si>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</si>
  <si>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</si>
  <si>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</si>
  <si>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</si>
  <si>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</si>
  <si>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</si>
  <si>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</si>
  <si>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</si>
  <si>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</si>
  <si>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</si>
  <si>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</si>
  <si>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</si>
  <si>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</si>
  <si>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</si>
  <si>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</si>
  <si>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</si>
  <si>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</si>
  <si>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</si>
  <si>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</si>
  <si>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</si>
  <si>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</si>
  <si>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</si>
  <si>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</si>
  <si>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</si>
  <si>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</si>
  <si>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</si>
  <si>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</si>
  <si>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</si>
  <si>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</si>
  <si>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</si>
  <si>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</si>
  <si>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</si>
  <si>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</si>
  <si>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</si>
  <si>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</si>
  <si>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</si>
  <si>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</si>
  <si>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</si>
  <si>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</si>
  <si>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</si>
  <si>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</si>
  <si>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</si>
  <si>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</si>
  <si>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</si>
  <si>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</si>
  <si>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</si>
  <si>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</si>
  <si>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</si>
  <si>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</si>
  <si>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</si>
  <si>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</si>
  <si>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</si>
  <si>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</si>
  <si>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</si>
  <si>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</si>
  <si>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</si>
  <si>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</si>
  <si>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</si>
  <si>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</si>
  <si>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</si>
  <si>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</si>
  <si>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</si>
  <si>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</si>
  <si>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</si>
  <si>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</si>
  <si>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</si>
  <si>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</si>
  <si>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</si>
  <si>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</si>
  <si>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</si>
  <si>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</si>
  <si>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</si>
  <si>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</si>
  <si>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</si>
  <si>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</si>
  <si>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</si>
  <si>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</si>
  <si>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</si>
  <si>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</si>
  <si>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</si>
  <si>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</si>
  <si>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</si>
  <si>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</si>
  <si>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</si>
  <si>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</si>
  <si>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</si>
  <si>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</si>
  <si>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</si>
  <si>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</si>
  <si>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</si>
  <si>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</si>
  <si>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</si>
  <si>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</si>
  <si>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</si>
  <si>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</si>
  <si>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</si>
  <si>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</si>
  <si>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</si>
  <si>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</si>
  <si>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</si>
  <si>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</si>
  <si>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</si>
  <si>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</si>
  <si>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</si>
  <si>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</si>
  <si>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</si>
  <si>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</si>
  <si>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</si>
  <si>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</si>
  <si>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</si>
  <si>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</si>
  <si>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</si>
  <si>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</si>
  <si>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</si>
  <si>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</si>
  <si>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</si>
  <si>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</si>
  <si>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</si>
  <si>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</si>
  <si>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</si>
  <si>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</si>
  <si>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</si>
  <si>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</si>
  <si>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</si>
  <si>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</si>
  <si>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</si>
  <si>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</si>
  <si>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</si>
  <si>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</si>
  <si>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</si>
  <si>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</si>
  <si>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</si>
  <si>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</si>
  <si>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</si>
  <si>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</si>
  <si>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</si>
  <si>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</si>
  <si>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</si>
  <si>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</si>
  <si>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</si>
  <si>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</si>
  <si>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</si>
  <si>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</si>
  <si>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</si>
  <si>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</si>
  <si>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</si>
  <si>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</si>
  <si>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</si>
  <si>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</si>
  <si>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</si>
  <si>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</si>
  <si>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</si>
  <si>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</si>
  <si>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</si>
  <si>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</si>
  <si>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</si>
  <si>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</si>
  <si>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</si>
  <si>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</si>
  <si>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</si>
  <si>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</si>
  <si>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</si>
  <si>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</si>
  <si>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</si>
  <si>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</si>
  <si>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</si>
  <si>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</si>
  <si>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</si>
  <si>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</si>
  <si>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</si>
  <si>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</si>
  <si>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</si>
  <si>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</si>
  <si>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</si>
  <si>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</si>
  <si>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</si>
  <si>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</si>
  <si>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</si>
  <si>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</si>
  <si>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</si>
  <si>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</si>
  <si>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</si>
  <si>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</si>
  <si>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</si>
  <si>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</si>
  <si>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</si>
  <si>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</si>
  <si>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</si>
  <si>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</si>
  <si>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</si>
  <si>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</si>
  <si>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</si>
  <si>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</si>
  <si>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</si>
  <si>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</si>
  <si>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</si>
  <si>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</si>
  <si>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</si>
  <si>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</si>
  <si>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</si>
  <si>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</si>
  <si>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</si>
  <si>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</si>
  <si>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</si>
  <si>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</si>
  <si>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</si>
  <si>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</si>
  <si>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</si>
  <si>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</si>
  <si>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</si>
  <si>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</si>
  <si>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</si>
  <si>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</si>
  <si>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</si>
  <si>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</si>
  <si>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</si>
  <si>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</si>
  <si>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</si>
  <si>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</si>
  <si>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</si>
  <si>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</si>
  <si>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</si>
  <si>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</si>
  <si>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</si>
  <si>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</si>
  <si>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</si>
  <si>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</si>
  <si>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</si>
  <si>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</si>
  <si>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</si>
  <si>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</si>
  <si>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</si>
  <si>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</si>
  <si>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</si>
  <si>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</si>
  <si>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</si>
  <si>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</si>
  <si>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</si>
  <si>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</si>
  <si>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</si>
  <si>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</si>
  <si>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</si>
  <si>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</si>
  <si>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</si>
  <si>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</si>
  <si>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</si>
  <si>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</si>
  <si>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</si>
  <si>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</si>
  <si>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</si>
  <si>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</si>
  <si>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</si>
  <si>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</si>
  <si>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</si>
  <si>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</si>
  <si>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</si>
  <si>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</si>
  <si>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</si>
  <si>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</si>
  <si>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</si>
  <si>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</si>
  <si>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</si>
  <si>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</si>
  <si>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</si>
  <si>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</si>
  <si>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</si>
  <si>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</si>
  <si>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</si>
  <si>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</si>
  <si>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</si>
  <si>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</si>
  <si>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</si>
  <si>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</si>
  <si>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</si>
  <si>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</si>
  <si>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</si>
  <si>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</si>
  <si>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</si>
  <si>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</si>
  <si>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</si>
  <si>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</si>
  <si>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</si>
  <si>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</si>
  <si>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</si>
  <si>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</si>
  <si>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</si>
  <si>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</si>
  <si>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</si>
  <si>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</si>
  <si>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</si>
  <si>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</si>
  <si>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</si>
  <si>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</si>
  <si>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</si>
  <si>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</si>
  <si>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</si>
  <si>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</si>
  <si>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</si>
  <si>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</si>
  <si>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</si>
  <si>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</si>
  <si>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</si>
  <si>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</si>
  <si>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</si>
  <si>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</si>
  <si>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</si>
  <si>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</si>
  <si>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</si>
  <si>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</si>
  <si>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</si>
  <si>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</si>
  <si>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</si>
  <si>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</si>
  <si>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</si>
  <si>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</si>
  <si>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</si>
  <si>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</si>
  <si>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</si>
  <si>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</si>
  <si>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</si>
  <si>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</si>
  <si>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</si>
  <si>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</si>
  <si>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</si>
  <si>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</si>
  <si>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</si>
  <si>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</si>
  <si>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</si>
  <si>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</si>
  <si>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</si>
  <si>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</si>
  <si>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</si>
  <si>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</si>
  <si>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</si>
  <si>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</si>
  <si>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</si>
  <si>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</si>
  <si>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</si>
  <si>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</si>
  <si>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</si>
  <si>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</si>
  <si>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</si>
  <si>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</si>
  <si>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</si>
  <si>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</si>
  <si>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</si>
  <si>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</si>
  <si>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</si>
  <si>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</si>
  <si>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</si>
  <si>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</si>
  <si>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</si>
  <si>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</si>
  <si>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</si>
  <si>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</si>
  <si>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</si>
  <si>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</si>
  <si>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</si>
  <si>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</si>
  <si>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</si>
  <si>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</si>
  <si>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</si>
  <si>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</si>
  <si>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</si>
  <si>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</si>
  <si>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</si>
  <si>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</si>
  <si>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</si>
  <si>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</si>
  <si>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</si>
  <si>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</si>
  <si>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</si>
  <si>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</si>
  <si>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</si>
  <si>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</si>
  <si>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</si>
  <si>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</si>
  <si>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</si>
  <si>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</si>
  <si>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</si>
  <si>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</si>
  <si>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</si>
  <si>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</si>
  <si>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</si>
  <si>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</si>
  <si>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</si>
  <si>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</si>
  <si>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</si>
  <si>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</si>
  <si>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</si>
  <si>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</si>
  <si>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</si>
  <si>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</si>
  <si>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</si>
  <si>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</si>
  <si>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</si>
  <si>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</si>
  <si>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</si>
  <si>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</si>
  <si>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</si>
  <si>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</si>
  <si>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</si>
  <si>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</si>
  <si>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</si>
  <si>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</si>
  <si>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</si>
  <si>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</si>
  <si>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</si>
  <si>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</si>
  <si>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</si>
  <si>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</si>
  <si>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</si>
  <si>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</si>
  <si>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</si>
  <si>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</si>
  <si>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</si>
  <si>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</si>
  <si>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</si>
  <si>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</si>
  <si>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</si>
  <si>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</si>
  <si>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</si>
  <si>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</si>
  <si>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</si>
  <si>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</si>
  <si>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</si>
  <si>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</si>
  <si>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</si>
  <si>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</si>
  <si>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</si>
  <si>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</si>
  <si>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</si>
  <si>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</si>
  <si>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</si>
  <si>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</si>
  <si>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</si>
  <si>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</si>
  <si>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</si>
  <si>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</si>
  <si>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</si>
  <si>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</si>
  <si>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</si>
  <si>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</si>
  <si>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</si>
  <si>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</si>
  <si>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</si>
  <si>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</si>
  <si>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</si>
  <si>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</si>
  <si>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</si>
  <si>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</si>
  <si>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</si>
  <si>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</si>
  <si>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</si>
  <si>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</si>
  <si>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</si>
  <si>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</si>
  <si>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</si>
  <si>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</si>
  <si>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</si>
  <si>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</si>
  <si>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</si>
  <si>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</si>
  <si>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</si>
  <si>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</si>
  <si>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</si>
  <si>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</si>
  <si>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</si>
  <si>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</si>
  <si>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</si>
  <si>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</si>
  <si>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</si>
  <si>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</si>
  <si>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</si>
  <si>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</si>
  <si>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</si>
  <si>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</si>
  <si>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</si>
  <si>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</si>
  <si>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</si>
  <si>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</si>
  <si>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</si>
  <si>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</si>
  <si>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</si>
  <si>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</si>
  <si>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</si>
  <si>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</si>
  <si>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</si>
  <si>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</si>
  <si>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</si>
  <si>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</si>
  <si>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</si>
  <si>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</si>
  <si>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</si>
  <si>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</si>
  <si>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</si>
  <si>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</si>
  <si>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</si>
  <si>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</si>
  <si>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</si>
  <si>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</si>
  <si>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</si>
  <si>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</si>
  <si>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</si>
  <si>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</si>
  <si>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</si>
  <si>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</si>
  <si>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</si>
  <si>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</si>
  <si>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</si>
  <si>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</si>
  <si>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</si>
  <si>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</si>
  <si>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</si>
  <si>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</si>
  <si>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</si>
  <si>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</si>
  <si>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</si>
  <si>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</si>
  <si>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</si>
  <si>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</si>
  <si>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</si>
  <si>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</si>
  <si>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</si>
  <si>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</si>
  <si>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</si>
  <si>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</si>
  <si>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</si>
  <si>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</si>
  <si>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</si>
  <si>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</si>
  <si>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</si>
  <si>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</si>
  <si>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</si>
  <si>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</si>
  <si>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</si>
  <si>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</si>
  <si>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</si>
  <si>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</si>
  <si>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</si>
  <si>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</si>
  <si>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</si>
  <si>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</si>
  <si>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</si>
  <si>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</si>
  <si>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</si>
  <si>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</si>
  <si>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</si>
  <si>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</si>
  <si>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</si>
  <si>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</si>
  <si>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</si>
  <si>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</si>
  <si>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</si>
  <si>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</si>
  <si>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</si>
  <si>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</si>
  <si>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</si>
  <si>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</si>
  <si>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</si>
  <si>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</si>
  <si>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</si>
  <si>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</si>
  <si>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</si>
  <si>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</si>
  <si>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</si>
  <si>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</si>
  <si>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</si>
  <si>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</si>
  <si>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</si>
  <si>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</si>
  <si>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</si>
  <si>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</si>
  <si>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</si>
  <si>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</si>
  <si>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</si>
  <si>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</si>
  <si>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</si>
  <si>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</si>
  <si>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</si>
  <si>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</si>
  <si>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</si>
  <si>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</si>
  <si>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</si>
  <si>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</si>
  <si>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</si>
  <si>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</si>
  <si>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</si>
  <si>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</si>
  <si>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</si>
  <si>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</si>
  <si>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</si>
  <si>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</si>
  <si>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</si>
  <si>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</si>
  <si>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</si>
  <si>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</si>
  <si>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</si>
  <si>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</si>
  <si>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</si>
  <si>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</si>
  <si>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</si>
  <si>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</si>
  <si>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</si>
  <si>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</si>
  <si>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</si>
  <si>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</si>
  <si>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</si>
  <si>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</si>
  <si>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</si>
  <si>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</si>
  <si>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</si>
  <si>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</si>
  <si>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</si>
  <si>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</si>
  <si>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</si>
  <si>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</si>
  <si>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</si>
  <si>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</si>
  <si>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</si>
  <si>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</si>
  <si>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</si>
  <si>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</si>
  <si>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</si>
  <si>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</si>
  <si>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</si>
  <si>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</si>
  <si>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</si>
  <si>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</si>
  <si>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</si>
  <si>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</si>
  <si>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</si>
  <si>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</si>
  <si>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</si>
  <si>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</si>
  <si>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</si>
  <si>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</si>
  <si>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</si>
  <si>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</si>
  <si>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</si>
  <si>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</si>
  <si>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</si>
  <si>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</si>
  <si>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</si>
  <si>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</si>
  <si>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</si>
  <si>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</si>
  <si>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</si>
  <si>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</si>
  <si>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</si>
  <si>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</si>
  <si>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</si>
  <si>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</si>
  <si>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</si>
  <si>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</si>
  <si>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</si>
  <si>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</si>
  <si>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</si>
  <si>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</si>
  <si>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</si>
  <si>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</si>
  <si>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</si>
  <si>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</si>
  <si>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</si>
  <si>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</si>
  <si>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</si>
  <si>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</si>
  <si>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</si>
  <si>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</si>
  <si>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</si>
  <si>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</si>
  <si>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</si>
  <si>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</si>
  <si>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</si>
  <si>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</si>
  <si>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</si>
  <si>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</si>
  <si>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</si>
  <si>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</si>
  <si>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</si>
  <si>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</si>
  <si>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</si>
  <si>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</si>
  <si>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</si>
  <si>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</si>
  <si>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</si>
  <si>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</si>
  <si>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</si>
  <si>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</si>
  <si>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</si>
  <si>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</si>
  <si>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</si>
  <si>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</si>
  <si>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</si>
  <si>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</si>
  <si>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</si>
  <si>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</si>
  <si>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</si>
  <si>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</si>
  <si>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</si>
  <si>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</si>
  <si>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</si>
  <si>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</si>
  <si>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</si>
  <si>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</si>
  <si>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</si>
  <si>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</si>
  <si>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</si>
  <si>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</si>
  <si>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</si>
  <si>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</si>
  <si>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</si>
  <si>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</si>
  <si>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</si>
  <si>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</si>
  <si>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</si>
  <si>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</si>
  <si>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</si>
  <si>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</si>
  <si>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</si>
  <si>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</si>
  <si>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</si>
  <si>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</si>
  <si>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</si>
  <si>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</si>
  <si>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</si>
  <si>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</si>
  <si>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</si>
  <si>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</si>
  <si>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</si>
  <si>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</si>
  <si>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</si>
  <si>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</si>
  <si>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</si>
  <si>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</si>
  <si>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</si>
  <si>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</si>
  <si>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</si>
  <si>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</si>
  <si>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</si>
  <si>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</si>
  <si>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</si>
  <si>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</si>
  <si>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</si>
  <si>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</si>
  <si>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</si>
  <si>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</si>
  <si>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</si>
  <si>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</si>
  <si>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</si>
  <si>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</si>
  <si>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</si>
  <si>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</si>
  <si>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</si>
  <si>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</si>
  <si>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</si>
  <si>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</si>
  <si>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</si>
  <si>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</si>
  <si>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</si>
  <si>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</si>
  <si>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</si>
  <si>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</si>
  <si>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</si>
  <si>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</si>
  <si>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</si>
  <si>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</si>
  <si>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</si>
  <si>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</si>
  <si>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</si>
  <si>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</si>
  <si>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</si>
  <si>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</si>
  <si>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</si>
  <si>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</si>
  <si>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</si>
  <si>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</si>
  <si>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</si>
  <si>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</si>
  <si>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</si>
  <si>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</si>
  <si>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</si>
  <si>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</si>
  <si>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</si>
  <si>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</si>
  <si>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</si>
  <si>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</si>
  <si>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</si>
  <si>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</si>
  <si>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</si>
  <si>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</si>
  <si>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</si>
  <si>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</si>
  <si>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</si>
  <si>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</si>
  <si>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</si>
  <si>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</si>
  <si>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</si>
  <si>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</si>
  <si>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</si>
  <si>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</si>
  <si>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</si>
  <si>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</si>
  <si>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</si>
  <si>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</si>
  <si>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</si>
  <si>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</si>
  <si>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</si>
  <si>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</si>
  <si>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</si>
  <si>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</si>
  <si>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</si>
  <si>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</si>
  <si>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</si>
  <si>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</si>
  <si>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</si>
  <si>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</si>
  <si>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</si>
  <si>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</si>
  <si>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</si>
  <si>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</si>
  <si>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</si>
  <si>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</si>
  <si>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</si>
  <si>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</si>
  <si>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</si>
  <si>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</si>
  <si>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</si>
  <si>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</si>
  <si>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</si>
  <si>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</si>
  <si>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</si>
  <si>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</si>
  <si>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</si>
  <si>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</si>
  <si>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</si>
  <si>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</si>
  <si>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</si>
  <si>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</si>
  <si>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</si>
  <si>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</si>
  <si>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</si>
  <si>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</si>
  <si>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</si>
  <si>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</si>
  <si>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</si>
  <si>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</si>
  <si>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</si>
  <si>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</si>
  <si>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</si>
  <si>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</si>
  <si>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</si>
  <si>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</si>
  <si>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</si>
  <si>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</si>
  <si>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</si>
  <si>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</si>
  <si>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</si>
  <si>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</si>
  <si>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</si>
  <si>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</si>
  <si>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</si>
  <si>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</si>
  <si>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</si>
  <si>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</si>
  <si>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</si>
  <si>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</si>
  <si>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</si>
  <si>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</si>
  <si>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</si>
  <si>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</si>
  <si>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</si>
  <si>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</si>
  <si>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</si>
  <si>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</si>
  <si>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</si>
  <si>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</si>
  <si>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</si>
  <si>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</si>
  <si>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</si>
  <si>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</si>
  <si>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</si>
  <si>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</si>
  <si>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</si>
  <si>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</si>
  <si>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</si>
  <si>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</si>
  <si>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</si>
  <si>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</si>
  <si>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</si>
  <si>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</si>
  <si>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</si>
  <si>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</si>
  <si>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</si>
  <si>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</si>
  <si>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</si>
  <si>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</si>
  <si>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</si>
  <si>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</si>
  <si>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</si>
  <si>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</si>
  <si>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</si>
  <si>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</si>
  <si>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</si>
  <si>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</si>
  <si>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</si>
  <si>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</si>
  <si>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</si>
  <si>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</si>
  <si>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</si>
  <si>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</si>
  <si>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</si>
  <si>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</si>
  <si>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</si>
  <si>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</si>
  <si>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</si>
  <si>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</si>
  <si>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</si>
  <si>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</si>
  <si>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</si>
  <si>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</si>
  <si>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</si>
  <si>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</si>
  <si>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</si>
  <si>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</si>
  <si>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</si>
  <si>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</si>
  <si>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</si>
  <si>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</si>
  <si>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</si>
  <si>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</si>
  <si>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</si>
  <si>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</si>
  <si>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</si>
  <si>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</si>
  <si>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</si>
  <si>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</si>
  <si>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</si>
  <si>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</si>
  <si>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</si>
  <si>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</si>
  <si>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</si>
  <si>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</si>
  <si>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</si>
  <si>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</si>
  <si>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</si>
  <si>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</si>
  <si>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</si>
  <si>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</si>
  <si>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</si>
  <si>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</si>
  <si>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</si>
  <si>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</si>
  <si>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</si>
  <si>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</si>
  <si>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</si>
  <si>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</si>
  <si>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</si>
  <si>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</si>
  <si>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</si>
  <si>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</si>
  <si>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</si>
  <si>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</si>
  <si>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</si>
  <si>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</si>
  <si>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</si>
  <si>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</si>
  <si>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</si>
  <si>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</si>
  <si>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</si>
  <si>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</si>
  <si>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</si>
  <si>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</si>
  <si>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</si>
  <si>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</si>
  <si>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</si>
  <si>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</si>
  <si>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</si>
  <si>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</si>
  <si>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</si>
  <si>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</si>
  <si>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</si>
  <si>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</si>
  <si>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</si>
  <si>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</si>
  <si>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</si>
  <si>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</si>
  <si>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</si>
  <si>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</si>
  <si>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</si>
  <si>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</si>
  <si>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</si>
  <si>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</si>
  <si>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</si>
  <si>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</si>
  <si>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</si>
  <si>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</si>
  <si>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</si>
  <si>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</si>
  <si>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</si>
  <si>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</si>
  <si>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</si>
  <si>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</si>
  <si>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</si>
  <si>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</si>
  <si>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</si>
  <si>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</si>
  <si>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</si>
  <si>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</si>
  <si>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</si>
  <si>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</si>
  <si>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</si>
  <si>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</si>
  <si>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</si>
  <si>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</si>
  <si>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</si>
  <si>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</si>
  <si>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</si>
  <si>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</si>
  <si>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</si>
  <si>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</si>
  <si>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</si>
  <si>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</si>
  <si>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</si>
  <si>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</si>
  <si>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</si>
  <si>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</si>
  <si>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</si>
  <si>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</si>
  <si>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</si>
  <si>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</si>
  <si>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</si>
  <si>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</si>
  <si>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</si>
  <si>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</si>
  <si>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</si>
  <si>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</si>
  <si>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</si>
  <si>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</si>
  <si>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</si>
  <si>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</si>
  <si>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</si>
  <si>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</si>
  <si>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</si>
  <si>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</si>
  <si>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</si>
  <si>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</si>
  <si>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</si>
  <si>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</si>
  <si>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</si>
  <si>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</si>
  <si>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</si>
  <si>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</si>
  <si>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</si>
  <si>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</si>
  <si>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</si>
  <si>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</si>
  <si>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</si>
  <si>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</si>
  <si>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</si>
  <si>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</si>
  <si>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</si>
  <si>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</si>
  <si>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</si>
  <si>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</si>
  <si>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</si>
  <si>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</si>
  <si>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</si>
  <si>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</si>
  <si>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</si>
  <si>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</si>
  <si>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</si>
  <si>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</si>
  <si>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</si>
  <si>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</si>
  <si>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</si>
  <si>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</si>
  <si>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</si>
  <si>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</si>
  <si>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</si>
  <si>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</si>
  <si>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</si>
  <si>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</si>
  <si>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</si>
  <si>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</si>
  <si>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</si>
  <si>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</si>
  <si>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</si>
  <si>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</si>
  <si>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</si>
  <si>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</si>
  <si>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</si>
  <si>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</si>
  <si>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</si>
  <si>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</si>
  <si>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</si>
  <si>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</si>
  <si>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</si>
  <si>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</si>
  <si>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</si>
  <si>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</si>
  <si>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</si>
  <si>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</si>
  <si>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</si>
  <si>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</si>
  <si>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</si>
  <si>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</si>
  <si>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</si>
  <si>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</si>
  <si>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</si>
  <si>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</si>
  <si>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</si>
  <si>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</si>
  <si>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</si>
  <si>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</si>
  <si>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</si>
  <si>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</si>
  <si>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</si>
  <si>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</si>
  <si>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</si>
  <si>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</si>
  <si>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</si>
  <si>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</si>
  <si>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</si>
  <si>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</si>
  <si>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</si>
  <si>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</si>
  <si>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</si>
  <si>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</si>
  <si>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</si>
  <si>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</si>
  <si>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</si>
  <si>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</si>
  <si>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</si>
  <si>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</si>
  <si>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</si>
  <si>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</si>
  <si>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</si>
  <si>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</si>
  <si>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</si>
  <si>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</si>
  <si>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</si>
  <si>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</si>
  <si>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</si>
  <si>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</si>
  <si>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</si>
  <si>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</si>
  <si>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</si>
  <si>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</si>
  <si>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</si>
  <si>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</si>
  <si>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</si>
  <si>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</si>
  <si>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</si>
  <si>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</si>
  <si>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</si>
  <si>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</si>
  <si>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</si>
  <si>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</si>
  <si>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</si>
  <si>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</si>
  <si>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</si>
  <si>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</si>
  <si>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</si>
  <si>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</si>
  <si>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</si>
  <si>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</si>
  <si>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</si>
  <si>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</si>
  <si>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</si>
  <si>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</si>
  <si>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</si>
  <si>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</si>
  <si>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</si>
  <si>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</si>
  <si>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</si>
  <si>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</si>
  <si>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</si>
  <si>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</si>
  <si>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</si>
  <si>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</si>
  <si>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</si>
  <si>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</si>
  <si>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</si>
  <si>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</si>
  <si>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</si>
  <si>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</si>
  <si>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</si>
  <si>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</si>
  <si>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</si>
  <si>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</si>
  <si>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</si>
  <si>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</si>
  <si>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</si>
  <si>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</si>
  <si>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</si>
  <si>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</si>
  <si>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</si>
  <si>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</si>
  <si>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</si>
  <si>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</si>
  <si>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</si>
  <si>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</si>
  <si>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</si>
  <si>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</si>
  <si>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</si>
  <si>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</si>
  <si>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</si>
  <si>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</si>
  <si>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</si>
  <si>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</si>
  <si>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</si>
  <si>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</si>
  <si>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</si>
  <si>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</si>
  <si>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</si>
  <si>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</si>
  <si>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</si>
  <si>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</si>
  <si>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</si>
  <si>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</si>
  <si>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</si>
  <si>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</si>
  <si>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</si>
  <si>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</si>
  <si>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</si>
  <si>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</si>
  <si>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</si>
  <si>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</si>
  <si>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</si>
  <si>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</si>
  <si>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</si>
  <si>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</si>
  <si>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</si>
  <si>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</si>
  <si>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</si>
  <si>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</si>
  <si>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</si>
  <si>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</si>
  <si>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</si>
  <si>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</si>
  <si>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</si>
  <si>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</si>
  <si>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</si>
  <si>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</si>
  <si>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</si>
  <si>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</si>
  <si>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</si>
  <si>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</si>
  <si>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</si>
  <si>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</si>
  <si>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</si>
  <si>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</si>
  <si>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</si>
  <si>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</si>
  <si>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</si>
  <si>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</si>
  <si>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</si>
  <si>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</si>
  <si>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</si>
  <si>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</si>
  <si>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</si>
  <si>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</si>
  <si>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</si>
  <si>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</si>
  <si>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</si>
  <si>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</si>
  <si>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</si>
  <si>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</si>
  <si>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</si>
  <si>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</si>
  <si>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</si>
  <si>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</si>
  <si>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</si>
  <si>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</si>
  <si>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</si>
  <si>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</si>
  <si>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</si>
  <si>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</si>
  <si>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</si>
  <si>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</si>
  <si>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</si>
  <si>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</si>
  <si>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</si>
  <si>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</si>
  <si>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</si>
  <si>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</si>
  <si>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</si>
  <si>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</si>
  <si>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</si>
  <si>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</si>
  <si>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</si>
  <si>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</si>
  <si>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</si>
  <si>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</si>
  <si>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</si>
  <si>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</si>
  <si>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</si>
  <si>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</si>
  <si>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</si>
  <si>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</si>
  <si>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</si>
  <si>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</si>
  <si>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</si>
  <si>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</si>
  <si>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</si>
  <si>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</si>
  <si>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</si>
  <si>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</si>
  <si>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</si>
  <si>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</si>
  <si>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</si>
  <si>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</si>
  <si>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</si>
  <si>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</si>
  <si>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</si>
  <si>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</si>
  <si>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</si>
  <si>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</si>
  <si>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</si>
  <si>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</si>
  <si>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</si>
  <si>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</si>
  <si>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</si>
  <si>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</si>
  <si>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</si>
  <si>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</si>
  <si>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</si>
  <si>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</si>
  <si>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</si>
  <si>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</si>
  <si>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</si>
  <si>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</si>
  <si>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</si>
  <si>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</si>
  <si>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</si>
  <si>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</si>
  <si>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</si>
  <si>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</si>
  <si>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</si>
  <si>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</si>
  <si>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</si>
  <si>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</si>
  <si>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</si>
  <si>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</si>
  <si>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</si>
  <si>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</si>
  <si>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</si>
  <si>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</si>
  <si>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</si>
  <si>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</si>
  <si>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</si>
  <si>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</si>
  <si>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</si>
  <si>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</si>
  <si>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</si>
  <si>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</si>
  <si>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</si>
  <si>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</si>
  <si>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</si>
  <si>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</si>
  <si>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</si>
  <si>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</si>
  <si>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</si>
  <si>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</si>
  <si>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</si>
  <si>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</si>
  <si>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</si>
  <si>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</si>
  <si>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</si>
  <si>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</si>
  <si>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</si>
  <si>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</si>
  <si>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</si>
  <si>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</si>
  <si>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</si>
  <si>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</si>
  <si>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</si>
  <si>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</si>
  <si>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</si>
  <si>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</si>
  <si>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</si>
  <si>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</si>
  <si>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</si>
  <si>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</si>
  <si>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</si>
  <si>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</si>
  <si>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</si>
  <si>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</si>
  <si>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</si>
  <si>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</si>
  <si>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</si>
  <si>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</si>
  <si>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</si>
  <si>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</si>
  <si>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</si>
  <si>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</si>
  <si>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</si>
  <si>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</si>
  <si>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</si>
  <si>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</si>
  <si>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</si>
  <si>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</si>
  <si>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</si>
  <si>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</si>
  <si>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</si>
  <si>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</si>
  <si>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</si>
  <si>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</si>
  <si>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</si>
  <si>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</si>
  <si>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</si>
  <si>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</si>
  <si>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</si>
  <si>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</si>
  <si>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</si>
  <si>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</si>
  <si>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</si>
  <si>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</si>
  <si>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</si>
  <si>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</si>
  <si>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</si>
  <si>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</si>
  <si>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</si>
  <si>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</si>
  <si>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</si>
  <si>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</si>
  <si>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</si>
  <si>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</si>
  <si>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</si>
  <si>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</si>
  <si>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</si>
  <si>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</si>
  <si>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</si>
  <si>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</si>
  <si>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</si>
  <si>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</si>
  <si>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</si>
  <si>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</si>
  <si>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</si>
  <si>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</si>
  <si>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</si>
  <si>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</si>
  <si>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</si>
  <si>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</si>
  <si>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</si>
  <si>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</si>
  <si>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</si>
  <si>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</si>
  <si>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</si>
  <si>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</si>
  <si>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</si>
  <si>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</si>
  <si>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</si>
  <si>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</si>
  <si>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</si>
  <si>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</si>
  <si>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</si>
  <si>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</si>
  <si>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</si>
  <si>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</si>
  <si>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</si>
  <si>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</si>
  <si>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</si>
  <si>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</si>
  <si>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</si>
  <si>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</si>
  <si>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</si>
  <si>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</si>
  <si>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</si>
  <si>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</si>
  <si>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</si>
  <si>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</si>
  <si>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</si>
  <si>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</si>
  <si>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</si>
  <si>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</si>
  <si>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</si>
  <si>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</si>
  <si>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</si>
  <si>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</si>
  <si>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</si>
  <si>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</si>
  <si>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</si>
  <si>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</si>
  <si>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</si>
  <si>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</si>
  <si>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</si>
  <si>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</si>
  <si>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</si>
  <si>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</si>
  <si>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</si>
  <si>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</si>
  <si>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</si>
  <si>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</si>
  <si>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</si>
  <si>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</si>
  <si>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</si>
  <si>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</si>
  <si>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</si>
  <si>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</si>
  <si>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</si>
  <si>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</si>
  <si>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</si>
  <si>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</si>
  <si>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</si>
  <si>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</si>
  <si>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</si>
  <si>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</si>
  <si>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</si>
  <si>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</si>
  <si>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</si>
  <si>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</si>
  <si>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</si>
  <si>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</si>
  <si>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</si>
  <si>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</si>
  <si>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</si>
  <si>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</si>
  <si>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</si>
  <si>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</si>
  <si>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</si>
  <si>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</si>
  <si>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</si>
  <si>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</si>
  <si>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</si>
  <si>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</si>
  <si>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</si>
  <si>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</si>
  <si>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</si>
  <si>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</si>
  <si>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</si>
  <si>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</si>
  <si>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</si>
  <si>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</si>
  <si>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</si>
  <si>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</si>
  <si>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</si>
  <si>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</si>
  <si>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</si>
  <si>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</si>
  <si>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</si>
  <si>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</si>
  <si>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</si>
  <si>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</si>
  <si>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</si>
  <si>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</si>
  <si>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</si>
  <si>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</si>
  <si>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</si>
  <si>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</si>
  <si>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</si>
  <si>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</si>
  <si>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</si>
  <si>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</si>
  <si>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</si>
  <si>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</si>
  <si>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</si>
  <si>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</si>
  <si>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</si>
  <si>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</si>
  <si>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</si>
  <si>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</si>
  <si>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</si>
  <si>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</si>
  <si>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</si>
  <si>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</si>
  <si>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</si>
  <si>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</si>
  <si>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</si>
  <si>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</si>
  <si>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</si>
  <si>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</si>
  <si>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</si>
  <si>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</si>
  <si>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</si>
  <si>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</si>
  <si>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</si>
  <si>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</si>
  <si>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</si>
  <si>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</si>
  <si>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</si>
  <si>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</si>
  <si>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</si>
  <si>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</si>
  <si>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</si>
  <si>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</si>
  <si>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</si>
  <si>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</si>
  <si>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</si>
  <si>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</si>
  <si>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</si>
  <si>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</si>
  <si>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</si>
  <si>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</si>
  <si>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</si>
  <si>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</si>
  <si>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</si>
  <si>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</si>
  <si>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</si>
  <si>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</si>
  <si>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</si>
  <si>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</si>
  <si>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</si>
  <si>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</si>
  <si>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</si>
  <si>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</si>
  <si>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</si>
  <si>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</si>
  <si>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</si>
  <si>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</si>
  <si>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</si>
  <si>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</si>
  <si>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</si>
  <si>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</si>
  <si>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</si>
  <si>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</si>
  <si>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</si>
  <si>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</si>
  <si>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</si>
  <si>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</si>
  <si>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</si>
  <si>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</si>
  <si>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</si>
  <si>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</si>
  <si>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</si>
  <si>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</si>
  <si>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</si>
  <si>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</si>
  <si>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</si>
  <si>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</si>
  <si>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</si>
  <si>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</si>
  <si>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</si>
  <si>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</si>
  <si>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</si>
  <si>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</si>
  <si>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</si>
  <si>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</si>
  <si>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</si>
  <si>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</si>
  <si>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</si>
  <si>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</si>
  <si>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</si>
  <si>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</si>
  <si>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</si>
  <si>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</si>
  <si>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</si>
  <si>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</si>
  <si>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</si>
  <si>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</si>
  <si>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</si>
  <si>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</si>
  <si>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</si>
  <si>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</si>
  <si>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</si>
  <si>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</si>
  <si>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</si>
  <si>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</si>
  <si>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</si>
  <si>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</si>
  <si>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</si>
  <si>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</si>
  <si>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</si>
  <si>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</si>
  <si>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</si>
  <si>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</si>
  <si>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</si>
  <si>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</si>
  <si>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</si>
  <si>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</si>
  <si>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</si>
  <si>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</si>
  <si>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</si>
  <si>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</si>
  <si>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</si>
  <si>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</si>
  <si>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</si>
  <si>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</si>
  <si>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</si>
  <si>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</si>
  <si>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</si>
  <si>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</si>
  <si>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</si>
  <si>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</si>
  <si>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</si>
  <si>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</si>
  <si>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</si>
  <si>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</si>
  <si>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</si>
  <si>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</si>
  <si>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</si>
  <si>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</si>
  <si>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</si>
  <si>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</si>
  <si>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</si>
  <si>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</si>
  <si>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</si>
  <si>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</si>
  <si>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</si>
  <si>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</si>
  <si>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</si>
  <si>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</si>
  <si>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</si>
  <si>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</si>
  <si>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</si>
  <si>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</si>
  <si>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</si>
  <si>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</si>
  <si>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</si>
  <si>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</si>
  <si>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</si>
  <si>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</si>
  <si>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</si>
  <si>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</si>
  <si>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</si>
  <si>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</si>
  <si>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</si>
  <si>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</si>
  <si>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</si>
  <si>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</si>
  <si>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</si>
  <si>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</si>
  <si>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</si>
  <si>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</si>
  <si>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</si>
  <si>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</si>
  <si>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</si>
  <si>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</si>
  <si>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</si>
  <si>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</si>
  <si>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</si>
  <si>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</si>
  <si>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</si>
  <si>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</si>
  <si>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</si>
  <si>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</si>
  <si>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</si>
  <si>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</si>
  <si>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</si>
  <si>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</si>
  <si>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</si>
  <si>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</si>
  <si>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</si>
  <si>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</si>
  <si>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</si>
  <si>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</si>
  <si>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</si>
  <si>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</si>
  <si>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</si>
  <si>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</si>
  <si>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</si>
  <si>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</si>
  <si>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</si>
  <si>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</si>
  <si>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</si>
  <si>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</si>
  <si>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</si>
  <si>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</si>
  <si>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</si>
  <si>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</si>
  <si>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</si>
  <si>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</si>
  <si>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LUNDIN MINING</t>
  </si>
  <si>
    <t>TRANSPORTADOR FREET</t>
  </si>
  <si>
    <t>EXPOSIBRAM 2026</t>
  </si>
  <si>
    <t>Liberado para expedição</t>
  </si>
  <si>
    <t>LIBERADO PARA EXPEDIÇÃO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</si>
  <si>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</si>
  <si>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</si>
  <si>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</si>
  <si>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</si>
  <si>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</si>
  <si>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</si>
  <si>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</si>
  <si>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</si>
  <si>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</si>
  <si>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</si>
  <si>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</si>
  <si>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</si>
  <si>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</si>
  <si>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</si>
  <si>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</si>
  <si>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</si>
  <si>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</si>
  <si>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</si>
  <si>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</si>
  <si>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</si>
  <si>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</si>
  <si>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</si>
  <si>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</si>
  <si>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</si>
  <si>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</si>
  <si>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</si>
  <si>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</si>
  <si>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</si>
  <si>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</si>
  <si>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</si>
  <si>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</si>
  <si>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</si>
  <si>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</si>
  <si>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</si>
  <si>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</si>
  <si>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</si>
  <si>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</si>
  <si>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</si>
  <si>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</si>
  <si>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</si>
  <si>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</si>
  <si>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</si>
  <si>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</si>
  <si>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</si>
  <si>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</si>
  <si>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</si>
  <si>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</si>
  <si>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</si>
  <si>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</si>
  <si>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</si>
  <si>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</si>
  <si>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</si>
  <si>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</si>
  <si>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</si>
  <si>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</si>
  <si>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</si>
  <si>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</si>
  <si>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</si>
  <si>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</si>
  <si>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</si>
  <si>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</si>
  <si>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</si>
  <si>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</si>
  <si>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</si>
  <si>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</si>
  <si>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</si>
  <si>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</si>
  <si>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</si>
  <si>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</si>
  <si>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</si>
  <si>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</si>
  <si>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</si>
  <si>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</si>
  <si>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</si>
  <si>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</si>
  <si>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</si>
  <si>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</si>
  <si>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</si>
  <si>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</si>
  <si>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</si>
  <si>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</si>
  <si>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</si>
  <si>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</si>
  <si>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</si>
  <si>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</si>
  <si>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</si>
  <si>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</si>
  <si>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</si>
  <si>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</si>
  <si>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</si>
  <si>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</si>
  <si>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</si>
  <si>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</si>
  <si>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</si>
  <si>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</si>
  <si>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</si>
  <si>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</si>
  <si>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</si>
  <si>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</si>
  <si>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</si>
  <si>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</si>
  <si>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</si>
  <si>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</si>
  <si>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</si>
  <si>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</si>
  <si>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>P.897</t>
  </si>
  <si>
    <t>NEW WAVE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</si>
  <si>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</si>
  <si>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</si>
  <si>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</si>
  <si>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</si>
  <si>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</si>
  <si>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</si>
  <si>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</si>
  <si>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</si>
  <si>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</si>
  <si>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</si>
  <si>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</si>
  <si>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</si>
  <si>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</si>
  <si>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</si>
  <si>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</si>
  <si>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</si>
  <si>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</si>
  <si>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</si>
  <si>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</si>
  <si>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</si>
  <si>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</si>
  <si>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</si>
  <si>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</si>
  <si>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</si>
  <si>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</si>
  <si>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</si>
  <si>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</si>
  <si>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</si>
  <si>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</si>
  <si>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</si>
  <si>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</si>
  <si>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</si>
  <si>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</si>
  <si>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</si>
  <si>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</si>
  <si>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</si>
  <si>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1 - 06/08/2026</t>
  </si>
  <si>
    <t>PLATAFORMA DO CHUTE DE DESCARGA - DETALHES (PLATAFORMA LATERAL DO CHUTE DE DESCARGA) 73269-B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</si>
  <si>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</si>
  <si>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</si>
  <si>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</si>
  <si>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</si>
  <si>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</si>
  <si>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</si>
  <si>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</si>
  <si>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</si>
  <si>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</si>
  <si>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</si>
  <si>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</si>
  <si>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</si>
  <si>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</si>
  <si>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</si>
  <si>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</si>
  <si>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</si>
  <si>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</si>
  <si>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</si>
  <si>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</si>
  <si>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</si>
  <si>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</si>
  <si>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</si>
  <si>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</si>
  <si>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</si>
  <si>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</si>
  <si>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</si>
  <si>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</si>
  <si>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</si>
  <si>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P.203</t>
  </si>
  <si>
    <t>PONTE TRELIÇADA 1 _ 73243-A</t>
  </si>
  <si>
    <t>PONTE TRELIÇADA 2 (INTERMEDIÁRIA) _73244-A</t>
  </si>
  <si>
    <t>T-073270-1</t>
  </si>
  <si>
    <t>MI-D-148-ME-DF-0099</t>
  </si>
  <si>
    <t>COLUNA PRINCIPAL - DETALHES (COLUNA PRINCIPAL)  73270-A</t>
  </si>
  <si>
    <t>COLUNA PRINCIPAL - DETALHES (COLUNA PRINCIPAL)  73270-B</t>
  </si>
  <si>
    <t>T-073271-1</t>
  </si>
  <si>
    <t>MI-D-148-ME-DF-0100</t>
  </si>
  <si>
    <t>COLUNA INCLINADA PARA_FRENTE - DETALHES (COLUNA INCLINADA PARA FRENTE) 73271-A</t>
  </si>
  <si>
    <t>T-073272-1</t>
  </si>
  <si>
    <t>MI-D-148-ME-DF-0101</t>
  </si>
  <si>
    <t>COLUNA INCLINADA PARA TRÁS - DETALHES (COLUNA INCLINADA PARA TRÁS) 73272-A</t>
  </si>
  <si>
    <t>T-073273-1</t>
  </si>
  <si>
    <t>MI-D-148-ME-DF-0102</t>
  </si>
  <si>
    <t>COLUNAS TIRANTES - DETALHES (COLUNA TIRANTE DA FRENTE) 73273-A</t>
  </si>
  <si>
    <t>COLUNAS TIRANTES - DETALHES (COLUNA TIRANTE DA FRENTE) 73273-B</t>
  </si>
  <si>
    <t>T-073256-1</t>
  </si>
  <si>
    <t>MI-D-148-ME-DF-0085</t>
  </si>
  <si>
    <t>CAVALETE - CONJUNTOS E DETALHES (BASE) 73256-A</t>
  </si>
  <si>
    <t>T-073251-1</t>
  </si>
  <si>
    <t>MI-D-148-ME-DF-0080</t>
  </si>
  <si>
    <t>CAVALETE - CONJUNTOS E DETALHES (CAVALETE) 73256-B</t>
  </si>
  <si>
    <t>COLUNA DE APOIO - CONJUNTO E DETALHES (BASE 1 ) 73251-A</t>
  </si>
  <si>
    <t>COLUNA DE APOIO - CONJUNTO E DETALHES (BASE 2 ) 73251-B</t>
  </si>
  <si>
    <t>COLUNA DE APOIO - CONJUNTO E DETALHES (COLUNA ) 73251-C</t>
  </si>
  <si>
    <t>F-073316-1</t>
  </si>
  <si>
    <t>1-P-551-R8-DF-402-0102-TC09-005</t>
  </si>
  <si>
    <t>TRELIÇA MÓDULO 1 - CONJUNTO E DETALHES (005A)</t>
  </si>
  <si>
    <t>F-073317-1</t>
  </si>
  <si>
    <t>1-P-551-R8-DF-402-0102-TC09-006</t>
  </si>
  <si>
    <t>TRELIÇA MÓDULO 02 - CONJUNTO E DETALHES (0000A)</t>
  </si>
  <si>
    <t>F-073319-1</t>
  </si>
  <si>
    <t>1-P-551-R8-DF-402-0102-TC09-008</t>
  </si>
  <si>
    <t>TRELIÇA MÓDULO 5 - CONJUNTO E DETALHES (TC09-008A)</t>
  </si>
  <si>
    <t>F-073320-1</t>
  </si>
  <si>
    <t>1-P-551-R8-DF-402-0102-TC09-009</t>
  </si>
  <si>
    <t>TRELIÇA MÓDULO 08 - CONJUNTO E DETALHES (009A)</t>
  </si>
  <si>
    <t>F-073321-1</t>
  </si>
  <si>
    <t>1-P-551-R8-DF-402-0102-TC09-010</t>
  </si>
  <si>
    <t>TRELIÇA MÓDULO 09 - CONJUNTO E DETALHES (010A)</t>
  </si>
  <si>
    <t>F-073322-1</t>
  </si>
  <si>
    <t>1-P-551-R8-DF-402-0102-TC09-011</t>
  </si>
  <si>
    <t>TRELIÇA MÓDULO 10 - CONJUNTO E DETALHES (010A)</t>
  </si>
  <si>
    <t>F-073358-1</t>
  </si>
  <si>
    <t>1-P-551-R8-DF-402-0102-TC09-031</t>
  </si>
  <si>
    <t>TRELIÇA MÓDULO 07 - CONJUNTO E DETALHES (TRELIÇA 07)</t>
  </si>
  <si>
    <t>T-073232-1</t>
  </si>
  <si>
    <t>MI-D-148-ME-DF-0061</t>
  </si>
  <si>
    <t>CHUTE DE DESCARGA PARTE SUPERIOR - DETALHES (PARTE SUPERIOR) 73232-A</t>
  </si>
  <si>
    <t>T-073233-1</t>
  </si>
  <si>
    <t>MI-D-148-ME-DF-0062</t>
  </si>
  <si>
    <t>CHUTE DE DESCARGA PARTE INTERMEDIARIA - DETALHES (PARTE SUPERIOR) 73233-A</t>
  </si>
  <si>
    <t>T-073234-1</t>
  </si>
  <si>
    <t>MI-D-148-ME-DF-0063</t>
  </si>
  <si>
    <t>CHUTE DE DESCARGA PARTE INTERMEDIARIA 02 - DETALHES (PARTE SUPERIOR) 73234-A</t>
  </si>
  <si>
    <t>T-073235-1</t>
  </si>
  <si>
    <t>MI-D-148-ME-DF-0064</t>
  </si>
  <si>
    <t>CHUTE DE DESCARGA PARTE INTERMEDIARIA 03 - DETALHES (PARTE SUPERIOR) 73235-A</t>
  </si>
  <si>
    <t>T-073236-1</t>
  </si>
  <si>
    <t>MI-D-148-ME-DF-0065</t>
  </si>
  <si>
    <t>CHUTE DE DESCARGA PARTE INFERIOR APOIO - DETALHES  - DETALHES (PARTE SUPERIOR) 73236-A</t>
  </si>
  <si>
    <t>CHUTE DE DESCARGA PARTE INFERIOR APOIO - DETALHES  - DETALHES (APOIO) 73236-D</t>
  </si>
  <si>
    <t>T-073237-1</t>
  </si>
  <si>
    <t>MI-D-148-ME-DF-0066</t>
  </si>
  <si>
    <t>CHUTE DE DESCARGA - PORTA DE INSPEÇÃO (PORTA DE INSPEÇÃO) 73237-A</t>
  </si>
  <si>
    <t>MI-D-148-ME-DF-0138</t>
  </si>
  <si>
    <t>AXION</t>
  </si>
  <si>
    <t>T-073739-1</t>
  </si>
  <si>
    <t>MI-D-148-ME-DF-0118</t>
  </si>
  <si>
    <t>TORRE DE ESTICAMENTO - ESCADA E CONTRAVENTAMENTO - DETALHES (ESCADA) 73739A</t>
  </si>
  <si>
    <t>TORRE DE ESTICAMENTO - ESCADA E CONTRAVENTAMENTO - DETALHES (CONTRAVENTAMENTO) 73739B</t>
  </si>
  <si>
    <t>TORRE DE ESTICAMENTO - ESCADA E CONTRAVENTAMENTO - DETALHES (CONTRAVENTAMENTO) 73739C</t>
  </si>
  <si>
    <t>TORRE DE ESTICAMENTO - ESCADA E CONTRAVENTAMENTO - DETALHES (CONTRAVENTAMENTO) 73739D</t>
  </si>
  <si>
    <t>TORRE DE ESTICAMENTO - ESCADA E CONTRAVENTAMENTO - DETALHES (CONTRAVENTAMENTO) 73739E</t>
  </si>
  <si>
    <t>TORRE DE ESTICAMENTO - ESCADA E CONTRAVENTAMENTO - DETALHES (CONTRAVENTAMENTO) 73739F</t>
  </si>
  <si>
    <t>TORRE DE ESTICAMENTO - ESCADA E CONTRAVENTAMENTO - DETALHES (CONTRAVENTAMENTO) 73739G</t>
  </si>
  <si>
    <t>TORRE DE ESTICAMENTO - ESCADA E CONTRAVENTAMENTO - DETALHES (CONTRAVENTAMENTO) 73739H</t>
  </si>
  <si>
    <t>T-073738-1</t>
  </si>
  <si>
    <t>MI-D-148-ME-DF-0117</t>
  </si>
  <si>
    <t>TORRE DE ESTICAMENTO - ESCADA - DETALHES (ESCADA) 73738A</t>
  </si>
  <si>
    <t>TORRE DE ESTICAMENTO - ESCADA - DETALHES (ESCADA) 73738B</t>
  </si>
  <si>
    <t>T-073737-1</t>
  </si>
  <si>
    <t>MI-D-148-ME-DF-0116</t>
  </si>
  <si>
    <t>TORRE DE ESTICAMENTO - ESCADA - DETALHES (ESCADA) 73737A</t>
  </si>
  <si>
    <t>TORRE DE ESTICAMENTO - ESCADA - DETALHES (ESCADA) 73737B</t>
  </si>
  <si>
    <t>T-073736-1</t>
  </si>
  <si>
    <t>MI-D-148-ME-DF-0115</t>
  </si>
  <si>
    <t>TORRE DE ESTICAMENTO - ESCADA - DETALHES (ESCADA) 73736A</t>
  </si>
  <si>
    <t>TORRE DE ESTICAMENTO - ESCADA - DETALHES (ESCADA) 73736B</t>
  </si>
  <si>
    <t>T-073735-1</t>
  </si>
  <si>
    <t>MI-D-148-ME-DF-0114</t>
  </si>
  <si>
    <t>TORRE DE ESTICAMENTO - CONTRAVENTAMENTO - DETALHES (CONTRAVENTAMENTO) 73735A</t>
  </si>
  <si>
    <t>TORRE DE ESTICAMENTO - CONTRAVENTAMENTO - DETALHES (CONTRAVENTAMENTO) 73735B</t>
  </si>
  <si>
    <t>TORRE DE ESTICAMENTO - CONTRAVENTAMENTO - DETALHES (CONTRAVENTAMENTO) 73735C</t>
  </si>
  <si>
    <t>TORRE DE ESTICAMENTO - CONTRAVENTAMENTO - DETALHES (CONTRAVENTAMENTO) 73735D</t>
  </si>
  <si>
    <t>TORRE DE ESTICAMENTO - CONTRAVENTAMENTO - DETALHES (CONTRAVENTAMENTO) 73735E</t>
  </si>
  <si>
    <t>TORRE DE ESTICAMENTO - CONTRAVENTAMENTO - DETALHES (CONTRAVENTAMENTO) 73735F</t>
  </si>
  <si>
    <t>TORRE DE ESTICAMENTO - CONTRAVENTAMENTO - DETALHES (CONTRAVENTAMENTO) 73735H</t>
  </si>
  <si>
    <t>TORRE DE ESTICAMENTO - CONTRAVENTAMENTO - DETALHES (CONTRAVENTAMENTO) 73735G</t>
  </si>
  <si>
    <t>T-073734-1</t>
  </si>
  <si>
    <t>MI-D-148-ME-DF-0113</t>
  </si>
  <si>
    <t>TORRE DE ESTICAMENTO - VIGAS - DETALHES (VIGA) 73734A</t>
  </si>
  <si>
    <t>TORRE DE ESTICAMENTO - VIGAS - DETALHES (VIGA) 73734B</t>
  </si>
  <si>
    <t>TORRE DE ESTICAMENTO - VIGAS - DETALHES (VIGA) 73734C</t>
  </si>
  <si>
    <t>TORRE DE ESTICAMENTO - VIGAS - DETALHES (VIGA) 73734D</t>
  </si>
  <si>
    <t>TORRE DE ESTICAMENTO - VIGAS - DETALHES (VIGA) 73734E</t>
  </si>
  <si>
    <t>TORRE DE ESTICAMENTO - VIGAS - DETALHES (VIGA) 73734F</t>
  </si>
  <si>
    <t>TORRE DE ESTICAMENTO - VIGAS - DETALHES (VIGA) 73734G</t>
  </si>
  <si>
    <t>TORRE DE ESTICAMENTO - VIGAS - DETALHES (VIGA) 73734H</t>
  </si>
  <si>
    <t>T-073733-1</t>
  </si>
  <si>
    <t>MI-D-148-ME-DF-0112</t>
  </si>
  <si>
    <t>TORRE DE ESTICAMENTO - VIGAS - DETALHES (VIGA) 73733A</t>
  </si>
  <si>
    <t>TORRE DE ESTICAMENTO - VIGAS - DETALHES (VIGA) 73733B</t>
  </si>
  <si>
    <t>TORRE DE ESTICAMENTO - VIGAS - DETALHES (VIGA) 73733C</t>
  </si>
  <si>
    <t>TORRE DE ESTICAMENTO - VIGAS - DETALHES (VIGA) 73733D</t>
  </si>
  <si>
    <t>TORRE DE ESTICAMENTO - VIGAS - DETALHES (VIGA) 73733E</t>
  </si>
  <si>
    <t>TORRE DE ESTICAMENTO - VIGAS - DETALHES (VIGA) 73733F</t>
  </si>
  <si>
    <t>TORRE DE ESTICAMENTO - VIGAS - DETALHES (VIGA) 73733G</t>
  </si>
  <si>
    <t>TORRE DE ESTICAMENTO - VIGAS - DETALHES (VIGA) 73733H</t>
  </si>
  <si>
    <t>TORRE DE ESTICAMENTO - VIGAS - DETALHES (VIGA) 73733J</t>
  </si>
  <si>
    <t>TORRE DE ESTICAMENTO - VIGAS - DETALHES (VIGA) 73733K</t>
  </si>
  <si>
    <t>TORRE DE ESTICAMENTO - VIGAS - DETALHES (VIGA) 73733L</t>
  </si>
  <si>
    <t>T-073732-1</t>
  </si>
  <si>
    <t>MI-D-148-ME-DF-0111</t>
  </si>
  <si>
    <t>TORRE DE ESTICAMENTO - VIGAS - DETALHES (VIGA) 73732A</t>
  </si>
  <si>
    <t>TORRE DE ESTICAMENTO - VIGAS - DETALHES (VIGA) 73732B</t>
  </si>
  <si>
    <t>TORRE DE ESTICAMENTO - VIGAS - DETALHES (VIGA) 73732C</t>
  </si>
  <si>
    <t>TORRE DE ESTICAMENTO - VIGAS - DETALHES (VIGA) 73732D</t>
  </si>
  <si>
    <t>TORRE DE ESTICAMENTO - VIGAS - DETALHES (VIGA) 73732E</t>
  </si>
  <si>
    <t>TORRE DE ESTICAMENTO - VIGAS - DETALHES (VIGA) 73732F</t>
  </si>
  <si>
    <t>TORRE DE ESTICAMENTO - VIGAS - DETALHES (VIGA) 73732G</t>
  </si>
  <si>
    <t>TORRE DE ESTICAMENTO - VIGAS - DETALHES (VIGA) 73732H</t>
  </si>
  <si>
    <t>MI-D-148-ME-DF-0110</t>
  </si>
  <si>
    <t>TORRE DE ESTICAMENTO - COLUNA (P13-H) - DETALHES (COLUNA) 73731A</t>
  </si>
  <si>
    <t>T-073731-1</t>
  </si>
  <si>
    <t>T-073730-1</t>
  </si>
  <si>
    <t>MI-D-148-ME-DF-0109</t>
  </si>
  <si>
    <t>TORRE DE ESTICAMENTO - COLUNA (P13-F) - DETALHES (COLUNA) 73730A</t>
  </si>
  <si>
    <t>T-073728-1</t>
  </si>
  <si>
    <t>MI-D-148-ME-DF-0107</t>
  </si>
  <si>
    <t>TORRE DE ESTICAMENTO - COLUNA (P10-F) - DETALHES (COLUNA) 73728A</t>
  </si>
  <si>
    <t>T-073729-1</t>
  </si>
  <si>
    <t>MI-D-148-ME-DF-0108</t>
  </si>
  <si>
    <t>TORRE DE ESTICAMENTO - COLUNA (P10-H) - DETALHES (COLUNA) 73729A</t>
  </si>
  <si>
    <t>T-073747-1</t>
  </si>
  <si>
    <t>MI-D-148-ME-DF-0126</t>
  </si>
  <si>
    <t>TORRE DE ESTICAMENTO GUARDA CORPO - DETALHES (GUARDA CORPO) 73747A</t>
  </si>
  <si>
    <t>TORRE DE ESTICAMENTO GUARDA CORPO - DETALHES (GUARDA CORPO) 73747B</t>
  </si>
  <si>
    <t>TORRE DE ESTICAMENTO GUARDA CORPO - DETALHES (GUARDA CORPO) 73747C</t>
  </si>
  <si>
    <t>TORRE DE ESTICAMENTO GUARDA CORPO - DETALHES (GUARDA CORPO) 73747D</t>
  </si>
  <si>
    <t>TORRE DE ESTICAMENTO GUARDA CORPO - DETALHES (GUARDA CORPO) 73747E</t>
  </si>
  <si>
    <t>T-073746-1</t>
  </si>
  <si>
    <t>MI-D-148-ME-DF-0125</t>
  </si>
  <si>
    <t>T-073745-1</t>
  </si>
  <si>
    <t>MI-D-148-ME-DF-0124</t>
  </si>
  <si>
    <t>TORRE DE ESTICAMENTO - GUARDA CORPO ESCADA - DETALHES (GUARDA CORPO) 73746A</t>
  </si>
  <si>
    <t>TORRE DE ESTICAMENTO - GUARDA CORPO ESCADA - DETALHES (GUARDA CORPO) 73745A</t>
  </si>
  <si>
    <t>T-073744-1</t>
  </si>
  <si>
    <t>MI-D-148-ME-DF-0123</t>
  </si>
  <si>
    <t>TORRE DE ESTICAMENTO - GUARDA CORPO ESCADA - DETALHES (GUARDA CORPO) 73744A</t>
  </si>
  <si>
    <t>T-073743-1</t>
  </si>
  <si>
    <t>MI-D-148-ME-DF-0122</t>
  </si>
  <si>
    <t>TORRE DE ESTICAMENTO - GUARDA CORPO ESCADA - DETALHES (GUARDA CORPO) 73743A</t>
  </si>
  <si>
    <t>T-073742-1</t>
  </si>
  <si>
    <t>MI-D-148-ME-DF-0121</t>
  </si>
  <si>
    <t>TORRE DE ESTICAMENTO - GUARDA CORPO ESCADA - DETALHES (GUARDA CORPO) 73742A</t>
  </si>
  <si>
    <t>TORRE DE ESTICAMENTO - GUARDA CORPO ESCADA - DETALHES (GUARDA CORPO) 73742B</t>
  </si>
  <si>
    <t>T-073741-1</t>
  </si>
  <si>
    <t>MI-D-148-ME-DF-0120</t>
  </si>
  <si>
    <t>TORRE DE ESTICAMENTO - GUARDA CORPO ESCADA - DETALHES (GUARDA CORPO) 73741A</t>
  </si>
  <si>
    <t>T-073740-1</t>
  </si>
  <si>
    <t>MI-D-148-ME-DF-0119</t>
  </si>
  <si>
    <t>TORRE DE ESTICAMENTO - GUARDA CORPO ESCADA - DETALHES (GUARDA CORPO) 73740A</t>
  </si>
  <si>
    <t>TORRE DE ESTICAMENTO - GUARDA CORPO ESCADA - DETALHES (GUARDA CORPO) 73740B</t>
  </si>
  <si>
    <t>TORRE DE ESTICAMENTO - GUARDA CORPO ESCADA - DETALHES (GUARDA CORPO) 73740C</t>
  </si>
  <si>
    <t>T-073748-1</t>
  </si>
  <si>
    <t>MI-D-148-ME-DF-0127</t>
  </si>
  <si>
    <t>TORRE DE ESTICAMENTO - GUARDA CORPO ESCADA - DETALHES (GUARDA CORPO) 73748A</t>
  </si>
  <si>
    <t>TORRE DE ESTICAMENTO - GUARDA CORPO ESCADA - DETALHES (GUARDA CORPO) 73748B</t>
  </si>
  <si>
    <t>TORRE DE ESTICAMENTO - GUARDA CORPO ESCADA - DETALHES (GUARDA CORPO) 73748C</t>
  </si>
  <si>
    <t>TORRE DE ESTICAMENTO - GUARDA CORPO ESCADA - DETALHES (GUARDA CORPO) 73748D</t>
  </si>
  <si>
    <t>T-073753-1</t>
  </si>
  <si>
    <t>MI-D-148-ME-DF-0132</t>
  </si>
  <si>
    <t>SUPORTE DO CONTRA PESO ESTICAMENTO - DETALHES (ESTRUTURA DO CONTRA PESO) 73753-A</t>
  </si>
  <si>
    <t>SUPORTE DO CONTRA PESO ESTICAMENTO - DETALHES (TIRANTE DE LIGAÇÃO) 73753-B</t>
  </si>
  <si>
    <t>SUPORTE DO CONTRA PESO ESTICAMENTO - DETALHES (CANTONEIRA GUIA) 73753-C</t>
  </si>
  <si>
    <t>SUPORTE DO CONTRA PESO ESTICAMENTO - DETALHES (PINO DE TRAVAMENTO) 73753-D</t>
  </si>
  <si>
    <t>SUPORTE DO CONTRA PESO ESTICAMENTO - DETALHES (ARRUELA DE TRAVAMENTO) 73753-E</t>
  </si>
  <si>
    <t>SUPORTE DO CONTRA PESO ESTICAMENTO - DETALHES (VIGA DE TRAVAMENTO) 73753-F</t>
  </si>
  <si>
    <t>T-073755-1</t>
  </si>
  <si>
    <t>MI-D-148-ME-DF-0084</t>
  </si>
  <si>
    <t>SUPORTE DO TAMBOR ESTICAMENTO - DETALHES (SUPORTE TAMBOR DE ESTICAMENTO) 73255-A</t>
  </si>
  <si>
    <t>MI-D-148-ME-DF-0083</t>
  </si>
  <si>
    <t>GUIA TUBULAR DO ESTICAMENTO - DETALHES (TRAVESSA TAMBOR DE ESTICAMENTO) 73254-A</t>
  </si>
  <si>
    <t>GUIA TUBULAR DO ESTICAMENTO - DETALHES (TRAVESSA GUIA DO LASTRO) 73254-B</t>
  </si>
  <si>
    <t>GUIA TUBULAR DO ESTICAMENTO - DETALHES (TRAVESSA GUIA DO LASTRO) 73254-C</t>
  </si>
  <si>
    <t>GUIA TUBULAR DO ESTICAMENTO - DETALHES (BASE PARA GUIA DO LASTRO) 73254-D</t>
  </si>
  <si>
    <t>GUIA TUBULAR DO ESTICAMENTO - DETALHES (PINO DE TRAVAMENTO) 73254-E</t>
  </si>
  <si>
    <t>GUIA TUBULAR DO ESTICAMENTO - DETALHES (ARRUELA DE TRAVAMENTO) 73254-E</t>
  </si>
  <si>
    <t>MI-D-148-ME-DF-0082</t>
  </si>
  <si>
    <t>BASE MANCAL TAMBOR DE DESVIO - DETALHES (BASE DO TAMBOR DE DESVIO) 73253-A</t>
  </si>
  <si>
    <t>BASE MANCAL TAMBOR DE DESVIO - DETALHES (BASE DO TAMBOR DE DESVIO) 73253-B</t>
  </si>
  <si>
    <t>MI-D-148-ME-DF-0134</t>
  </si>
  <si>
    <t>PROTEÇÃO DO CONTRAPESO - DETALHES (TELA INFERIOR MENOR) 73755A</t>
  </si>
  <si>
    <t>PROTEÇÃO DO CONTRAPESO - DETALHES (TELA INFERIOR MAIOR) 73755B</t>
  </si>
  <si>
    <t>PROTEÇÃO DO CONTRAPESO - DETALHES (TELA SUPERIOR MENOR) 73755C</t>
  </si>
  <si>
    <t>PROTEÇÃO DO CONTRAPESO - DETALHES (TELA SUPERIOR MAIOR) 73755D</t>
  </si>
  <si>
    <t>PROTEÇÃO DO CONTRAPESO - DETALHES (SUPORTE PARA PROTEÇÃO INFERIOR) 73755E</t>
  </si>
  <si>
    <t>PROTEÇÃO DO CONTRAPESO - DETALHES (SUPORTE PARA PROTEÇÃO SUPERIOR 1) 73755F</t>
  </si>
  <si>
    <t>PROTEÇÃO DO CONTRAPESO - DETALHES (SUPORTE PARA PROTEÇÃO SUPERIOR 2) 73755H</t>
  </si>
  <si>
    <t>ROLO DE CARGA Ø102 X 235 - 6204</t>
  </si>
  <si>
    <t>-</t>
  </si>
  <si>
    <t>P216</t>
  </si>
  <si>
    <t>P-216</t>
  </si>
  <si>
    <t>A-014813-1</t>
  </si>
  <si>
    <t>ALIMENTADOR DE SAPATAS AM 18 - SAPATA METÁLICA 1800 x # 3/4" (SAC 300) - DETALHES (SAPATA METÁLICA) 14813A</t>
  </si>
  <si>
    <t>P-206</t>
  </si>
  <si>
    <t>A-014815-2</t>
  </si>
  <si>
    <t>ALIMENTADOR DE SAPATAS AM 1865 - APOIO DA ESTRUTURA - CONJUNTO E DETALHES (APOIO DA ESTRUTURA) 14815A</t>
  </si>
  <si>
    <t>A-014816-2</t>
  </si>
  <si>
    <t>ALIMENTADOR DE SAPATAS AM 1865 - APOIO EXTERNO DA ESTRUTURA - CONJUNTO E DETALHES (APOIO DA ESTRUTURA) 14816A</t>
  </si>
  <si>
    <t>A-014817-1</t>
  </si>
  <si>
    <t>ALIMENTADOR DE SAPATAS AM 1865 - MÓDULO DE ACIONAMENTO - CONJUNTO E DETALHES (MÓDULO DE ACIONAMENTO) 14817A</t>
  </si>
  <si>
    <t>A-014818-1</t>
  </si>
  <si>
    <t>A-014819-1</t>
  </si>
  <si>
    <t>ALIMENTADOR DE SAPATAS AM 1865 - MÓDULO DE ESTICAMENTO - CONJUNTO E DETALHES (MÓDULO DE ESTICAMENTO) 14818A</t>
  </si>
  <si>
    <t>ALIMENTADOR DE SAPATAS AM 1865 - MÓDULO INTERMEDIÁRIO - CONJUNTO E DETALHES (MÓDULO INTERMEDIÁRIO) 14819A</t>
  </si>
  <si>
    <t>A-014827-2</t>
  </si>
  <si>
    <t>A-015125-1</t>
  </si>
  <si>
    <t>ALIMENTADORES METÁLICOS - SUPORTE PARA ROLOS D4 - DETALHES (SUPORTE DO ROLO) 14827A</t>
  </si>
  <si>
    <t>ALIMENTADOR DE SAPATAS AM 1865 - MÓDULO INTERMEDIÁRIO - CONJUNTO E DETALHES (MÓDULO INTERMEDIÁRIO) 15125A</t>
  </si>
  <si>
    <t>A-073399-2</t>
  </si>
  <si>
    <t>ALIMENTADOR METÁLICO - AM1865 - TRILHO DE IMPACTO - DETALHES (TRILO DE IMPACTO) 73399A</t>
  </si>
  <si>
    <t>A-073401-4</t>
  </si>
  <si>
    <t>126 ALIMENTADOR DE SAPAT AM18 
6 ALIMENTADOR DE SAPATA AM1865
2 ALIMENTADOR DE SAPATA AM1865 - APOIO EXTERNO
1 ALIMENTADOR DE SAPATAS AM1865 - MÓDULO DE ACIONAMENTO
1 ALIMENTADOR DE SAPATAS AM1865 - MÓDULO DE ESTICAMENTO
6 ALIMENTADOR DE SAPATAS AM1865 - MÓDULO INTERMEDÍARIO
64 ALIMENTADORES METÁLICOS
1 ALIMENTADOR DE SAPATAS AM1865 - MÓDULO INTERMEDIÁRIO
3 ALIMENTADOR METÁLICO AM1865 - TRILHO DE IMPACTO
252 REVESTIMENTO DA SAPATA</t>
  </si>
  <si>
    <t>VALE ALEGRIA</t>
  </si>
  <si>
    <t>T-073756-1</t>
  </si>
  <si>
    <t>MI-D-148-ME-DF-0135</t>
  </si>
  <si>
    <t>LIMPADOR EM V - DETALHES (LIMPADOR EM V) 73756-A</t>
  </si>
  <si>
    <t>1 - 21/08/2026</t>
  </si>
  <si>
    <t>T-073253-1</t>
  </si>
  <si>
    <t>T-073254-1</t>
  </si>
  <si>
    <t>A-014823-2</t>
  </si>
  <si>
    <t>A-000870-2</t>
  </si>
  <si>
    <t>ALIMENTADOR METÁLICO AM-09XX - RODA LISA - DETALHES</t>
  </si>
  <si>
    <t>A-000906-4</t>
  </si>
  <si>
    <t>CHAPA TRAVA - DETALHES</t>
  </si>
  <si>
    <t>ALIMENTADOR DE PLACAS 312 AL 101 (AM-1865) - EIXO DE ESTICAMENTO - CONJUNTO</t>
  </si>
  <si>
    <t>A-014935-2</t>
  </si>
  <si>
    <t>ALIMENTADOR DE PLACAS 312 AL 101 (AM-1865) - CUBO PARA RODA</t>
  </si>
  <si>
    <t>A-014937-4</t>
  </si>
  <si>
    <t>CHAVETA 45 X 25X 280 - DETALHES</t>
  </si>
  <si>
    <t>A-015126-1</t>
  </si>
  <si>
    <t>MANCAL DE ESTICAMENTO - CONJUNTO E DETALHES</t>
  </si>
  <si>
    <t>A-015698-4</t>
  </si>
  <si>
    <t>ANEL DE BLOQUEIO - DETALHES</t>
  </si>
  <si>
    <t>A-015127-2</t>
  </si>
  <si>
    <t>ALIMENTADOR DE SAPATAS AM 1865 - FUSO DO ESTICAMENTO - CONJUNTO E DETALHES</t>
  </si>
  <si>
    <t>1 - 24/08/2026</t>
  </si>
  <si>
    <t>F-073328-1</t>
  </si>
  <si>
    <t>1-P-551-R8-DF-402-0102-TC09-017</t>
  </si>
  <si>
    <t>COLUNAS DE SUPORTES - DETALHES (COLUNA) 017A</t>
  </si>
  <si>
    <t>F-073324-1</t>
  </si>
  <si>
    <t>1-P-551-R8-DF-402-0102-TC09-013</t>
  </si>
  <si>
    <t>COLUNAS DE SUPORTES - DETALHES (COLUNA) 013A</t>
  </si>
  <si>
    <t>COLUNAS DE SUPORTES - DETALHES (COLUNA) 013B</t>
  </si>
  <si>
    <t>F-073323-1</t>
  </si>
  <si>
    <t>1-P-551-R8-DF-402-0102-TC09-012</t>
  </si>
  <si>
    <t>COLUNAS DE SUPORTES - DETALHES (COLUNA) 012A</t>
  </si>
  <si>
    <t>F-073339-1</t>
  </si>
  <si>
    <t>1-P-551-R8-DF-402-0102-TC09-028</t>
  </si>
  <si>
    <t>TRELIÇA 04 - DETALHES (TRELIÇA) 028A</t>
  </si>
  <si>
    <t>F-073318-1</t>
  </si>
  <si>
    <t>1-P-551-R8-DF-402-0102-TC09-007</t>
  </si>
  <si>
    <t>TRELIÇA 03 - DETALHES (TRELIÇA) 007A</t>
  </si>
  <si>
    <t>F-073315-1</t>
  </si>
  <si>
    <t>1-P-551-R8-DF-402-0102-TC09-004</t>
  </si>
  <si>
    <t>ESTRUTURA TAMBOR DE RETORNO - DETALHE (ESTRUTURA) 004A</t>
  </si>
  <si>
    <t>ESTRUTURA TAMBOR DE RETORNO - DETALHE (VIGA ) 004B</t>
  </si>
  <si>
    <t>ESTRUTURA TAMBOR DE RETORNO - DETALHE (COLUNA ) 004C</t>
  </si>
  <si>
    <t>F-073325-1</t>
  </si>
  <si>
    <t>1-P-551-R8-DF-402-0102-TC09-014</t>
  </si>
  <si>
    <t>GUIA DE MATERIAL - DETALHES (LATERAL - DIR.) 014A</t>
  </si>
  <si>
    <t>GUIA DE MATERIAL - DETALHES (LATERAL - DIR.) 014B</t>
  </si>
  <si>
    <t>GUIA DE MATERIAL - DETALHES (TAMPA TRASEIRA) 014C</t>
  </si>
  <si>
    <t>GUIA DE MATERIAL - DETALHES (SUPORTE DA GUIA - DIR) 014D</t>
  </si>
  <si>
    <t>GUIA DE MATERIAL - DETALHES (SUPORTE DA GUIA - DIR) 014E</t>
  </si>
  <si>
    <t>GUIA DE MATERIAL - DETALHES (SUPORTE ) 014F</t>
  </si>
  <si>
    <t>GUIA DE MATERIAL - DETALHES (PRESILHA TRASEIRA ) 014J</t>
  </si>
  <si>
    <t>GUIA DE MATERIAL - DETALHES (PRESILHA LATERAL - TIPO 2 ) 014H</t>
  </si>
  <si>
    <t>GUIA DE MATERIAL - DETALHES (PRESILHA LATERAL - TIPO 1 ) 014G</t>
  </si>
  <si>
    <t>F-073326-1</t>
  </si>
  <si>
    <t>1-P-551-R8-DF-402-0102-TC09-015</t>
  </si>
  <si>
    <t>F-073351-1</t>
  </si>
  <si>
    <t xml:space="preserve">TAMBOR LIVRE FREET Ø800 x 700 - CONJUNTO E DETALHES (TAMBOR LIVRE FREET) </t>
  </si>
  <si>
    <t>PROTEÇÃO TAMBOR DE RETORNO - MONTANTE PROTEÇÃO TITRÔNIC - DETALHES (PROTEÇÃO) 015A</t>
  </si>
  <si>
    <t>PROTEÇÃO TAMBOR DE RETORNO - MONTANTE PROTEÇÃO TITRÔNIC - DETALHES (PROTEÇÃO) 015B</t>
  </si>
  <si>
    <t>PROTEÇÃO TAMBOR DE RETORNO - MONTANTE PROTEÇÃO TITRÔNIC - DETALHES (PROTEÇÃO) 015C</t>
  </si>
  <si>
    <t>PROTEÇÃO TAMBOR DE RETORNO - MONTANTE PROTEÇÃO TITRÔNIC - DETALHES (PROTEÇÃO) 015D</t>
  </si>
  <si>
    <t>PROTEÇÃO TAMBOR DE RETORNO - MONTANTE PROTEÇÃO TITRÔNIC - DETALHES (PROTEÇÃO) 015E</t>
  </si>
  <si>
    <t>PROTEÇÃO TAMBOR DE RETORNO - MONTANTE PROTEÇÃO TITRÔNIC - DETALHES (PROTEÇÃO) 015F</t>
  </si>
  <si>
    <t>PROTEÇÃO TAMBOR DE RETORNO - MONTANTE PROTEÇÃO TITRÔNIC - DETALHES (PROTEÇÃO) 015G</t>
  </si>
  <si>
    <t>PROTEÇÃO TAMBOR DE RETORNO - MONTANTE PROTEÇÃO TITRÔNIC - DETALHES (PROTEÇÃO) 015H</t>
  </si>
  <si>
    <t>F-073327-1</t>
  </si>
  <si>
    <t>1-P-551-R8-DF-402-0102-TC09-016</t>
  </si>
  <si>
    <t>CHUTE DE DESCARGA - MÓDULO 01 E 03 - DETALHES (CHUTE MODULO SUPERIOR) 016A</t>
  </si>
  <si>
    <t>CHUTE DE DESCARGA - MÓDULO 01 E 03 - DETALHES (CHUTE MODULO INFERIOR) 016B</t>
  </si>
  <si>
    <t>F-073329-1</t>
  </si>
  <si>
    <t>1-P-551-R8-DF-402-0102-TC09-018</t>
  </si>
  <si>
    <t>PROTEÇÃO INFERIOR - DETALHES (PROTEÇÃO) 018A</t>
  </si>
  <si>
    <t>PROTEÇÃO INFERIOR - DETALHES (PROTEÇÃO) 018B</t>
  </si>
  <si>
    <t>PROTEÇÃO INFERIOR - DETALHES (PROTEÇÃO) 018C</t>
  </si>
  <si>
    <t>PROTEÇÃO INFERIOR - DETALHES (PROTEÇÃO) 018D</t>
  </si>
  <si>
    <t>PROTEÇÃO INFERIOR - DETALHES (PROTEÇÃO) 018E</t>
  </si>
  <si>
    <t>PROTEÇÃO INFERIOR - DETALHES (PROTEÇÃO) 018F</t>
  </si>
  <si>
    <t>PROTEÇÃO INFERIOR - DETALHES (PENDURAL) 018G</t>
  </si>
  <si>
    <t>F-073332-1</t>
  </si>
  <si>
    <t>1-P-551-R8-DF-402-0102-TC09-021</t>
  </si>
  <si>
    <t>SUPORTES E PINO - DETALHES (SUPORTE) 021A</t>
  </si>
  <si>
    <t>SUPORTES E PINO - DETALHES (SUPORTE) 021B</t>
  </si>
  <si>
    <t>SUPORTES E PINO - DETALHES (PINO) 021C</t>
  </si>
  <si>
    <t>F-073330-1</t>
  </si>
  <si>
    <t>1-P-551-R8-DF-402-0102-TC09-019</t>
  </si>
  <si>
    <t>F-073331-1</t>
  </si>
  <si>
    <t>1-P-551-R8-DF-402-0102-TC09-020</t>
  </si>
  <si>
    <t>PASSADIÇO - DETALHES (PASSADIÇO 1) 020A</t>
  </si>
  <si>
    <t>PASSADIÇO - DETALHES (PASSADIÇO 2) 020B</t>
  </si>
  <si>
    <t>PASSADIÇO - DETALHES (PASSADIÇO 3) 020C</t>
  </si>
  <si>
    <t>PASSADIÇO - DETALHES (PASSADIÇO 4) 020D</t>
  </si>
  <si>
    <t>F-073333-1</t>
  </si>
  <si>
    <t>1-P-551-R8-DF-402-0102-TC09-022</t>
  </si>
  <si>
    <t>GUARDA CORPO - DETALHES (GUARDA CORPO - TIPO 1 ) 333A</t>
  </si>
  <si>
    <t>GUARDA CORPO - DETALHES (GUARDA CORPO - TIPO 2 ) 333B</t>
  </si>
  <si>
    <t>GUARDA CORPO - DETALHES (GUARDA CORPO - TIPO 3 ) 333C</t>
  </si>
  <si>
    <t>GUARDA CORPO - DETALHES (GUARDA CORPO - TIPO 4 DIR. ) 333D</t>
  </si>
  <si>
    <t>GUARDA CORPO - DETALHES (GUARDA CORPO - TIPO 4 ESQ. ) 333E</t>
  </si>
  <si>
    <t>GUARDA CORPO - DETALHES (GUARDA CORPO - TIPO 5 ) 333F</t>
  </si>
  <si>
    <t>GUARDA CORPO - DETALHES (GUARDA CORPO - TIPO 6 ) 333G</t>
  </si>
  <si>
    <t>GUARDA CORPO - DETALHES (GUARDA CORPO - TIPO 7 ) 333H</t>
  </si>
  <si>
    <t>4 - 25/08/2026</t>
  </si>
  <si>
    <t>ROLO DE IMPACTO Ø102/63 X 235 - 6204</t>
  </si>
  <si>
    <t>P217</t>
  </si>
  <si>
    <t>P-217</t>
  </si>
  <si>
    <t>POS.2 - 3</t>
  </si>
  <si>
    <t xml:space="preserve">TRAVA P/ ROLO BASE DE PROTEÇÃO </t>
  </si>
  <si>
    <t>CHAPA DE REVESTIMENTO CH. 13 X 190 X 350 73242-F _ POS.12</t>
  </si>
  <si>
    <t>PONTE TRELIÇADA 3 - (PONTE TRELIÇADA 1) 73245-A</t>
  </si>
  <si>
    <t>CHAPA DE DESGASTE _ POS.12</t>
  </si>
  <si>
    <t>CHAPA DE DESGASTE _ POS.13</t>
  </si>
  <si>
    <t>CHAPA DE DESGASTE _ POS.14</t>
  </si>
  <si>
    <t>GUIA MÓDULO 3 - CHAPA DESGASTE 73223-F _ POS.24</t>
  </si>
  <si>
    <t>GUIA MÓDULO 3 - CHAPA DESGASTE 73223-J _ POS.27</t>
  </si>
  <si>
    <t>GUIA MÓDULO 3 - CHAPA DESGASTE 73223-K _ POS.28</t>
  </si>
  <si>
    <t>GUIA MÓDULO 3 - CHAPA DESGASTE 73223-L _ POS.29</t>
  </si>
  <si>
    <t>GUIA MÓDULO 3 - CHAPA DESGASTE 73223-M _ POS.30</t>
  </si>
  <si>
    <t>GUIA MÓDULO 3 - CHAPA DESGASTE 73223-N _ POS.31</t>
  </si>
  <si>
    <t>GUIA MÓDULO 3 - CHAPA DESGASTE 73223-O _ POS.32</t>
  </si>
  <si>
    <t>GUIA MÓDULO 1 - CHAPA DESGASTE 73221-G</t>
  </si>
  <si>
    <t>1 -25/08/2026</t>
  </si>
  <si>
    <t>T-073760-1</t>
  </si>
  <si>
    <t>MI-D-148-ME-DF-0139</t>
  </si>
  <si>
    <t>CHAPAS PROTEÇÕES PARTE MÓVEIS - CONJUNTOS E DETALHES (PROTEÇÃO 1) 73760-A</t>
  </si>
  <si>
    <t>CHAPAS PROTEÇÕES PARTE MÓVEIS - CONJUNTOS E DETALHES (PROTEÇÃO 2) 73760-B</t>
  </si>
  <si>
    <t>CHAPAS PROTEÇÕES PARTE MÓVEIS - CONJUNTOS E DETALHES (PROTEÇÃO 3) 73760-C</t>
  </si>
  <si>
    <t>CHAPAS PROTEÇÕES PARTE MÓVEIS - CONJUNTOS E DETALHES (PROTEÇÃO 4) 73760-D</t>
  </si>
  <si>
    <t>CHAPAS PROTEÇÕES PARTE MÓVEIS - CONJUNTOS E DETALHES (PROTEÇÃO 5) 73760-E</t>
  </si>
  <si>
    <t>ERO</t>
  </si>
  <si>
    <t>1 - 26/08/2026</t>
  </si>
  <si>
    <t>BASE P/ ROLO DE CARGA (BASE - 1) 73352-A</t>
  </si>
  <si>
    <t>BASE P/ ROLO DE CARGA (BASE - 2) 73352-A  - DIR./ESQ.</t>
  </si>
  <si>
    <t>BASE P/ ROLO DE IMPACTO (BASE 2) 73353-B DIR./ESQ.</t>
  </si>
  <si>
    <t>Ok</t>
  </si>
  <si>
    <t>T-073255-1</t>
  </si>
  <si>
    <t>BASE MANCAL TAMBOR DE DESVIO - DETALHES (REFORÇO DA BASE DO TAMBOR) 73253-C</t>
  </si>
  <si>
    <t xml:space="preserve">T-072983-1 </t>
  </si>
  <si>
    <t>Porca Sext. M16 DIN 934 Gr 8 GALVANIZADO - DESENHO:T-072983-1 (TAG:1073-TC-006/1073-TC-007)</t>
  </si>
  <si>
    <t>Parafuso Cab. Sext. M16 x 55 DIN 933 Gr 8.8 GALVANIZADO - DESENHO:T-072983-1 (TAG:1073-TC-006/1073-TC-007)</t>
  </si>
  <si>
    <t>Dobradiça p/ Porta 1/2" (Cachimbo) - DESENHO:T-072983-1 (TAG:1073-TC-006/1073-TC-007)</t>
  </si>
  <si>
    <t xml:space="preserve">T-072913-1 </t>
  </si>
  <si>
    <t>Parafuso Cab. Sext. Ø 5/8" x 1 3/4" ASTM A325 - GALVANIZADO DESENHO:T-072913-1 (TAG:1073-TC-0007)</t>
  </si>
  <si>
    <t>Porca Sext. Ø 5/8" ASTM A325 GALVANIZADO DESENHO:T-072913-1 (TAG:1073-TC-0007)</t>
  </si>
  <si>
    <t>Arruela Lisa Ø 5/8" ASTM A325 GALVANIZADO DESENHO:T-072913-1 (TAG:1073-TC-0007)</t>
  </si>
  <si>
    <t xml:space="preserve">T-072912-1 </t>
  </si>
  <si>
    <t>Parafuso Cab. Sext. Ø 5/8" x 1 3/4" ASTM A325 - GALVANIZADO DESENHO:T-072912-1 (TAG:1073-TC-0006)</t>
  </si>
  <si>
    <t>Porca Sext. Ø 5/8" ASTM A325 GALVANIZADO DESENHO:T-072912-1 (TAG:1073-TC-0006)</t>
  </si>
  <si>
    <t>Arruela Lisa Ø 5/8" ASTM A325 GALVANIZADO DESENHO:T-072912-1 (TAG:1073-TC-0006)</t>
  </si>
  <si>
    <t xml:space="preserve">T-072988-1 </t>
  </si>
  <si>
    <t>Parafuso Cab. Sext. Ø 3/8" x 1.1/2" ASTM A325 GALVANIZADO - DESENHO:T-072988-1 (TAG:1073-TC-006 /  1073-TC-007)</t>
  </si>
  <si>
    <t>Pino Graxeiro Ø 1/4" BSP - DESENHO:T-072988-1 (TAG:1073-TC-006 /  1073-TC-007)</t>
  </si>
  <si>
    <t xml:space="preserve">T-073002-1 </t>
  </si>
  <si>
    <t>Parafuso Cab. Sext. Ø 7/8" x 3 1/2" ASTM A325 GALVANIZADO - DESENHO:T-073002-1 (TAG:1073-TC-006 /  1073-TC-007)</t>
  </si>
  <si>
    <t>Porca Sext. Ø 7/8" ASTM A325 ANSI B18.2.2 GALVANIZADO - DESENHO:T-073002-1 (TAG:1073-TC-006 /  1073-TC-007)</t>
  </si>
  <si>
    <t>Arruela Lisa Ø 7/8" ASTM A325 ANSI B27.2 GALVANIZADO - DESENHO:T-073002-1 (TAG:1073-TC-006 /  1073-TC-007)</t>
  </si>
  <si>
    <t>Parafuso Cab. Sext. Ø 1" x 4" ASTM A325 GALVANIZADO - DESENHO:T-073002-1 (TAG:1073-TC-006 /  1073-TC-007)</t>
  </si>
  <si>
    <t>Porca Sext. Ø 1" ASTM A325 ANSI B18.2.2 GALVANIZADO - DESENHO:T-073002-1 (TAG:1073-TC-006 /  1073-TC-007)</t>
  </si>
  <si>
    <t>Arruela Lisa Ø 1" ASTM A325 ANSI B27.2 GALVANIZADO - DESENHO:T-073002-1 (TAG:1073-TC-006 /  1073-TC-007)</t>
  </si>
  <si>
    <t>Parafuso Cab. Sext. Ø 1/2" x 1 1/2" ASTM A307 GALVANIZADO - DESENHO:T-073002-1 (TAG:1073-TC-006 /  1073-TC-007)</t>
  </si>
  <si>
    <t>Porca Sext. Ø 1/2" ASTM A307 ANSI B18.2.2 GALVANIZADO - DESENHO:T-073002-1 (TAG:1073-TC-006 /  1073-TC-007)</t>
  </si>
  <si>
    <t>Arruela Lisa Ø 1/2" ASTM A307 ANSI B27.2 GALVANIZADO - DESENHO:T-073002-1 (TAG:1073-TC-006 /  1073-TC-007)</t>
  </si>
  <si>
    <t>Parafuso Cab. Sext. Ø 5/8" x 4" ASTM A325 - GALVANIZADO - DESENHO:T-073002-1 (TAG:1073-TC-006 /  1073-TC-007)</t>
  </si>
  <si>
    <t>Porca Sext. Ø 5/8" ASTM A325 ANSI B18.2.2 GALVANIZADO - DESENHO:T-073002-1 (TAG:1073-TC-006 /  1073-TC-007)</t>
  </si>
  <si>
    <t xml:space="preserve">T-073001-1 </t>
  </si>
  <si>
    <t>Parafuso Cab. Sext. Ø 5/8" x 2 1/2" ASTM A325 GALVANIZADO - DESENHO:T-073001-1 (TAG:1073-TC-006 /  1073-TC-007)</t>
  </si>
  <si>
    <t>Porca Sext. Ø 5/8" ASTM A325 ANSI B18.2.2 GALVANIZADO - DESENHO:T-073001-1 (TAG:1073-TC-006 /  1073-TC-007)</t>
  </si>
  <si>
    <t>Arruela Lisa Ø 5/8" ASTM A325 ANSI B27.2 GALVANIZADO - DESENHO:T-073001-1 (TAG:1073-TC-006 /  1073-TC-007)</t>
  </si>
  <si>
    <t>T-072912-1                            T-072913-1</t>
  </si>
  <si>
    <t>Parafuso Cab. Sext. Ø 5/8" x 1 3/4" ASTM A325 - GALVANIZADO (DESENHO:T-072912-1 e T-072913-1) TAG:1073-TC-0006</t>
  </si>
  <si>
    <t>Porca Sext. Ø 5/8" ASTM A325 ANSI B18.2.2 - GALVANIZADO (DESENHO:T-072912-1 e T-072913-1) TAG:1073-TC-0006</t>
  </si>
  <si>
    <t>Arruela Lisa Ø 5/8" ASTM A325 ANSI B27.2 - GALVANIZADO (DESENHO:T-072912-1 e T-072913-1) TAG:1073-TC-0006</t>
  </si>
  <si>
    <t>BBR-D-DF-1073-MDE-M-0062</t>
  </si>
  <si>
    <t>CONJ. CARRO DO ESTICAMENTO</t>
  </si>
  <si>
    <t>PINO DA RODA DO CARRO</t>
  </si>
  <si>
    <t>PINO DA RODA GUIA</t>
  </si>
  <si>
    <t>RODA GUIA</t>
  </si>
  <si>
    <t>RODA PLANA</t>
  </si>
  <si>
    <t>RODA CANA EM "V"</t>
  </si>
  <si>
    <t>BBR-D-DF-1073-MDE-K-0010</t>
  </si>
  <si>
    <t>ITEM 37 Caixa de junção A PROVA DE TEMPO, GASES, VAPORES, PÓS E JATOS D'ÁGUA, GRAU DE PROTEÇÃO IP 66 CONFORME ET "BBR-D-DF-1073-MDE-K-0010"</t>
  </si>
  <si>
    <t>BBR-D-DF-1073-MDE-K-0011</t>
  </si>
  <si>
    <t>ITEM 37 Caixa de junção A PROVA DE TEMPO, GASES, VAPORES, PÓS E JATOS D'ÁGUA, GRAU DE PROTEÇÃO IP 66 CONFORME ET "BBR-D-DF-1073-MDE-K-0011"</t>
  </si>
  <si>
    <t>ITEM 35 Sensor Indutivo PARA VIGIA DE VELOCIDADE.  TENSÃO DE ALIMENTAÇÃO: 20 a 250VCA/VCC CONFORME ET "BBR-D-DF-1073-MDE-K-0010"</t>
  </si>
  <si>
    <t>ITEM 35 Sensor Indutivo PARA VIGIA DE VELOCIDADE.  TENSÃO DE ALIMENTAÇÃO: 20 a 250VCA/VCC CONFORME ET "BBR-D-DF-1073-MDE-K-0011"</t>
  </si>
  <si>
    <t>ET 0188-00-037</t>
  </si>
  <si>
    <t xml:space="preserve">Balança Integradora conforme 
ET 0188-00-037
</t>
  </si>
  <si>
    <t>ET-0788-00-037</t>
  </si>
  <si>
    <t xml:space="preserve">Balança Integradora conforme 
ET-0788-00-037
</t>
  </si>
  <si>
    <t>T-072988-1</t>
  </si>
  <si>
    <t>CONJ. DE ROLDANAS</t>
  </si>
  <si>
    <t>BASE P/ MANCAL TAMBOR DE ACIONAMENTO</t>
  </si>
  <si>
    <t xml:space="preserve"> T-072974-1</t>
  </si>
  <si>
    <t>PINO Ø60 x 130 mm C/ CONTRA PINO</t>
  </si>
  <si>
    <t xml:space="preserve"> T-072975-1</t>
  </si>
  <si>
    <t>POS.17-18</t>
  </si>
  <si>
    <t xml:space="preserve"> T-072976-1</t>
  </si>
  <si>
    <t xml:space="preserve"> T-072991-1</t>
  </si>
  <si>
    <t>POS.19-20</t>
  </si>
  <si>
    <t>PINO Ø50 x 96 mm C/ CONTRA PINO</t>
  </si>
  <si>
    <t>P.205</t>
  </si>
  <si>
    <t>Em processo de fabricação</t>
  </si>
  <si>
    <t>2 - 27/08/2026</t>
  </si>
  <si>
    <t>ROLO DE CARGA 40x</t>
  </si>
  <si>
    <t>30x ROLOS IMPACTO</t>
  </si>
  <si>
    <t>10 ROLO DE IMPACTO</t>
  </si>
  <si>
    <t>Entregue</t>
  </si>
  <si>
    <t>1 -21/08/2026</t>
  </si>
  <si>
    <t>2 - 20/08/2026</t>
  </si>
  <si>
    <t>4 - 20/08/2026</t>
  </si>
  <si>
    <t>3 - 13/08/2026</t>
  </si>
  <si>
    <t>2 - 13/08/2026</t>
  </si>
  <si>
    <t>3 - 19/08/2026</t>
  </si>
  <si>
    <t>T-073275-1</t>
  </si>
  <si>
    <t>MI-D-148-ME-DF-0104</t>
  </si>
  <si>
    <t>PLATAFORMA DE ACESSO - SUPORTE DO PIVÔ - DETALHES (PLATAFORMA) 73275-A</t>
  </si>
  <si>
    <t>T-073276-1</t>
  </si>
  <si>
    <t>MI-D-148-ME-DF-0105</t>
  </si>
  <si>
    <t>T-073277-1</t>
  </si>
  <si>
    <t>MI-D-148-ME-DF-0106</t>
  </si>
  <si>
    <t>PLATAFORMA DE ACESSO - PLATAFORMA LATERAL - DETALHES (PLATAFORMA LATERAL0 73276-A</t>
  </si>
  <si>
    <t>PLATAFORMA DE ACESSO - PLATAFORMA CENTRAL - DETALHES (PLATAFORMA CENTRAL)  73277-A</t>
  </si>
  <si>
    <t>PLATAFORMA DE ACESSO - PLATAFORMA CENTRAL - DETALHES (SUPORTE EIXO B)  73277-B</t>
  </si>
  <si>
    <t>MI-D-148-ME-DF-0175</t>
  </si>
  <si>
    <t>MI-D-148-ME-DF-0176</t>
  </si>
  <si>
    <t>T-073797-1</t>
  </si>
  <si>
    <t>PLATAFORMA DE ACESSO - ESCADA LATERAL DIREITA - DETALHES (ESCADA LATERAL DIREITA)  73797-A</t>
  </si>
  <si>
    <t>PLATAFORMA DE ACESSO - ESCADA LATERAL ESQUERDA - DETALHES (ESCADA LATERAL ESQUERDA)  73796-A</t>
  </si>
  <si>
    <t>T-073796-1</t>
  </si>
  <si>
    <t>T-073798-1</t>
  </si>
  <si>
    <t>MI-D-148-ME-DF-0177</t>
  </si>
  <si>
    <t>T-073799-1</t>
  </si>
  <si>
    <t>MI-D-148-ME-DF-0178</t>
  </si>
  <si>
    <t>T-073800-1</t>
  </si>
  <si>
    <t>MI-D-148-ME-DF-0179</t>
  </si>
  <si>
    <t>PLATAFORMA DE ACESSO - GUARDA CORPO  - DETALHES (GUARDA CORPO)  73800-A</t>
  </si>
  <si>
    <t>PLATAFORMA DE ACESSO - GUARDA CORPO DA ESCADA LATERAL DIREITA - DETALHES (GUARDA CORPO ESCADA)  73799-B</t>
  </si>
  <si>
    <t>PLATAFORMA DE ACESSO - GUARDA CORPO DA ESCADA LATERAL DIREITA - DETALHES (GUARDA CORPO ESCADA)  73799-A</t>
  </si>
  <si>
    <t>PLATAFORMA DE ACESSO - GUARDA CORPO DA ESCADA LATERAL ESQUERDA - DETALHES (GUARDA CORPO ESCADA)  73798-B</t>
  </si>
  <si>
    <t>PLATAFORMA DE ACESSO - GUARDA CORPO DA ESCADA LATERAL ESQUERDA - DETALHES (GUARDA CORPO ESCADA)  73798-A</t>
  </si>
  <si>
    <t>PLATAFORMA DE ACESSO - GUARDA CORPO  - DETALHES (GUARDA CORPO)  73800-B</t>
  </si>
  <si>
    <t>PLATAFORMA DE ACESSO - GUARDA CORPO  - DETALHES (GUARDA CORPO)  73800-C</t>
  </si>
  <si>
    <t>PLATAFORMA DE ACESSO - GUARDA CORPO  - DETALHES (GUARDA CORPO)  73800-D</t>
  </si>
  <si>
    <t>PLATAFORMA DE ACESSO - GUARDA CORPO  - DETALHES (GUARDA CORPO)  73800-E</t>
  </si>
  <si>
    <t>PLATAFORMA DE ACESSO - GUARDA CORPO  - DETALHES (GUARDA CORPO)  73800-F</t>
  </si>
  <si>
    <t>T-073918-1</t>
  </si>
  <si>
    <t>GUARDA CORPO ESCADA SUPERIOR LAADO ESQUERDO - DETALHES (GUARDA CORPO DIR.) 73918-A</t>
  </si>
  <si>
    <t>301-TRC-001</t>
  </si>
  <si>
    <t>P-215</t>
  </si>
  <si>
    <t>GUARDA CORPO ESCADA SUPERIOR LAADO ESQUERDO - DETALHES (GUARDA CORPO ESQ.) 73918-B</t>
  </si>
  <si>
    <t>GUARDA CORPO ESCADA SUPERIOR LAADO ESQUERDO - DETALHES (TRAVESSA DE FIXAÇÃO) 73918-D</t>
  </si>
  <si>
    <t>GUARDA CORPO ESCADA SUPERIOR LAADO ESQUERDO - DETALHES (TELA DE PROTEÇÃO 1) 73918-E</t>
  </si>
  <si>
    <t>GUARDA CORPO ESCADA SUPERIOR LAADO ESQUERDO - DETALHES (TELA DE PROTEÇÃO 2) 73918-F</t>
  </si>
  <si>
    <t>T-073917-1</t>
  </si>
  <si>
    <t>ESCADA SUPERIR LADO ESQUERDO - CONJUNTO E DETALHE (ESCADO LADO ESQUERDO) 73917-A</t>
  </si>
  <si>
    <t>T-073916-1</t>
  </si>
  <si>
    <t>PASSADIÇO E GUARDA CORPO DESVIO LADO ESQUERDO - CONJUNTO (GUARDA CORPO) 73916-A</t>
  </si>
  <si>
    <t>PASSADIÇO E GUARDA CORPO DESVIO LADO ESQUERDO - CONJUNTO (TRAVESSA DE FIXAÇÃO) 73916-B</t>
  </si>
  <si>
    <t>PASSADIÇO E GUARDA CORPO DESVIO LADO ESQUERDO - CONJUNTO (TRAVESSA DE FIXAÇÃO) 73916-C</t>
  </si>
  <si>
    <t>T-073915-1</t>
  </si>
  <si>
    <t>T-073912-1</t>
  </si>
  <si>
    <t>GUARDA CORPO ESCADA INFERIOR LADO ESQUERDO - CONJUNTO E DETALHES (GUARDA CORPO ESQ.) 73912-A</t>
  </si>
  <si>
    <t>GUARDA CORPO ESCADA INFERIOR LADO ESQUERDO - CONJUNTO E DETALHES (GUARDA CORPO DIR.) 73912-B</t>
  </si>
  <si>
    <t>T-073911-1</t>
  </si>
  <si>
    <t>ESCADA INFERIOR LADO ESQUERDO - CONJUNTO E DETALHE (ESCADA INFERIOR LADO ESQUERDO) 73911-A</t>
  </si>
  <si>
    <t xml:space="preserve"> PASSADIÇO E GUARDA LADO ESQUERDO PARTE 3 - DETALHES</t>
  </si>
  <si>
    <t>T-073914-1</t>
  </si>
  <si>
    <t>PASSADIÇO E GUARDA LADO ESQUERDO PARTE 2 - DETALHES</t>
  </si>
  <si>
    <t>T-073913-1</t>
  </si>
  <si>
    <t>PASSADIÇO E GUARDA LADO ESQUERDO PARTE 1 - DETALHES</t>
  </si>
  <si>
    <t>REFORÇO</t>
  </si>
  <si>
    <t>BOSTON METAL</t>
  </si>
  <si>
    <t>F-073361-1</t>
  </si>
  <si>
    <t>1-P-551-RB-DF-402-0102-TC09-034</t>
  </si>
  <si>
    <t>CHUTE DESCARGA - MÓDULO 02 - DETALHES (CHUTE MODULO 02) 034A</t>
  </si>
  <si>
    <t>CHUTE DESCARGA - MÓDULO 02 - DETALHES (BASE DE APOIO) 034B</t>
  </si>
  <si>
    <t>F-073341-1</t>
  </si>
  <si>
    <t>1-P-551-RB-DF-402-0102-TC09-030</t>
  </si>
  <si>
    <t>PRONTE TRELIÇADA  6 - 73341A</t>
  </si>
  <si>
    <t>T-073922-1</t>
  </si>
  <si>
    <t>PROTEÇÃO DO DESVIO LADO ESQUERDO - DETALHES (SUPORTE) 73922-A</t>
  </si>
  <si>
    <t>PROTEÇÃO DO DESVIO LADO ESQUERDO - DETALHES (PROTEÇÃO DESVIO 1 LADO ESQUERDO) 73922-B</t>
  </si>
  <si>
    <t>PROTEÇÃO DO DESVIO LADO ESQUERDO - DETALHES (PROTEÇÃO DESVIO 2 LADO ESQUERDO) 73922-C</t>
  </si>
  <si>
    <t>T-073921-1</t>
  </si>
  <si>
    <t>PROTEÇÃO DO DESVIO LADO ESQUERDO - DETALHES (SUPORTE 1) 73921-A</t>
  </si>
  <si>
    <t>PROTEÇÃO DO DESVIO LADO ESQUERDO - DETALHES (SUPORTE 2) 73921-B</t>
  </si>
  <si>
    <t>PROTEÇÃO DO DESVIO LADO ESQUERDO - DETALHES (PROTEÇÃO LATERAL 120 X 1000) 73921-C</t>
  </si>
  <si>
    <t>PROTEÇÃO DO DESVIO LADO ESQUERDO - DETALHES (PROTEÇÃO LATERAL 120 X 855) 73921-D</t>
  </si>
  <si>
    <t>PROTEÇÃO DO DESVIO LADO ESQUERDO - DETALHES (PROTEÇÃO LATERAL 120 X 654) 73921-E</t>
  </si>
  <si>
    <t>PROTEÇÃO DO DESVIO LADO ESQUERDO - DETALHES (PROTEÇÃO LATERAL 120 X 430) 73921-F</t>
  </si>
  <si>
    <t>PROTEÇÃO DO DESVIO LADO ESQUERDO - DETALHES (PROTEÇÃO LATERAL 120 X 715) 73921-G</t>
  </si>
  <si>
    <t>PROTEÇÃO DO DESVIO LADO ESQUERDO - DETALHES (PROTEÇÃO LATERAL 280 X 555) 73921-H</t>
  </si>
  <si>
    <t>PROTEÇÃO DO DESVIO LADO ESQUERDO - DETALHES (PROTEÇÃO LATERAL 120 X 680) 73921-J</t>
  </si>
  <si>
    <t>A-073520-1</t>
  </si>
  <si>
    <t>SUPORTE DO CHUTE - CONJUNTO E DETALHES (VIGA DIR.) 73520-A</t>
  </si>
  <si>
    <t>SUPORTE DO CHUTE - CONJUNTO E DETALHES (VIGA ESQ.) 73520-B</t>
  </si>
  <si>
    <t>SUPORTE DO CHUTE - CONJUNTO E DETALHES (TRAVESSA) 73520-C</t>
  </si>
  <si>
    <t>1- 02/09/2026</t>
  </si>
  <si>
    <t>1- 03/09/2026</t>
  </si>
  <si>
    <t>1- 04/09/2026</t>
  </si>
  <si>
    <t>PLATAFORMA DE ACESSO - SUPORTE DO PIVÔ - DETALHES (SUPORTE PIVÔ 2) 73275-B</t>
  </si>
  <si>
    <t>T- 073759-1</t>
  </si>
  <si>
    <t>CHAPA DESGASTE (HARDOX-500)  - CH 12,7 x 196 x 396 - 73759-A</t>
  </si>
  <si>
    <t>CHAPA DESGASTE (HARDOX-500) - CH 12,7 x 196 x 470 - 73759-B</t>
  </si>
  <si>
    <t>CHAPA DESGASTE (HARDOX-500) - CH 12,7 x 196 x 270 - 73759-C</t>
  </si>
  <si>
    <t>CHAPA DESGASTE (HARDOX-500) - CH 12,7 x 196 x 196 - 73759-D</t>
  </si>
  <si>
    <t>CHAPA DESGASTE (HARDOX-500) - CH 12,7 x 70 x 396 - 73759-E</t>
  </si>
  <si>
    <t>CHAPA DESGASTE (HARDOX-500) - CH 12,7 x 70 x 658 - 73759-F</t>
  </si>
  <si>
    <t>CHAPA DESGASTE (HARDOX-500) - CH 12,7 x 196 x 574 - 73759-G</t>
  </si>
  <si>
    <t>CHAPA DESGASTE (HARDOX-500) - CH 12,7 x 196 x 219 - 73759-H</t>
  </si>
  <si>
    <t>CHAPA DESGASTE (HARDOX-500) - CH 12,7 x 196 x 265 - 73759-J</t>
  </si>
  <si>
    <t>CHAPA DESGASTE (HARDOX-500) - CH 12,7 x 196 x 310 - 73759-K</t>
  </si>
  <si>
    <t>CHAPA DESGASTE (HARDOX-500) - CH 12,7 x 196 x 356 - 73759-L</t>
  </si>
  <si>
    <t>CHAPA DESGASTE (HARDOX-500) - CH 12,7 x 196 x 678 - 73759-M</t>
  </si>
  <si>
    <t>CHAPA DESGASTE (HARDOX-500) - CH 12,7 x 196 x 323 - 73759-N</t>
  </si>
  <si>
    <t>CHAPA DESGASTE (HARDOX-500) - CH 12,7 x 196 x 369 - 73759-O</t>
  </si>
  <si>
    <t>CHAPA DESGASTE (HARDOX-500) - CH 12,7 x 196 x 369 - 73759-P</t>
  </si>
  <si>
    <t>CHAPA DESGASTE (HARDOX-500) - CH 12,7 x 196 x 613 1DIR. 1ESQ. - 73759-Q</t>
  </si>
  <si>
    <t>CHAPA DESGASTE (HARDOX-500) - CH 12,7 x 196 x 570 1DIR. 1ESQ. - 73759-R</t>
  </si>
  <si>
    <t>CHAPA DESGASTE (HARDOX-500) - CH 12,7 x 196 x 527 1DIR. 1ESQ. - 73759-S</t>
  </si>
  <si>
    <t>CHAPA DESGASTE (HARDOX-500) - CH 12,7 x 196 x 647 1DIR. 1ESQ. - 73759-T</t>
  </si>
  <si>
    <t>CHAPA DESGASTE (HARDOX-500) - CH 12,7 x 295 x 385 1DIR. 1ESQ. - 73759-U</t>
  </si>
  <si>
    <t>CHAPA DESGASTE (HARDOX-500) - CH 12,7 x 196 x 396 1DIR. 1ESQ. - 73759-V</t>
  </si>
  <si>
    <t>CHAPA DESGASTE (HARDOX-500) - CH 12,7 x 196 x 743 1DIR. 1ESQ. - 73759-X</t>
  </si>
  <si>
    <t>CHAPA DESGASTE (HARDOX-500) - CH 12,7 x 196 x 550 1DIR. 1ESQ. - 73759-Z</t>
  </si>
  <si>
    <t>CHAPA DESGASTE (HARDOX-500) - CH 12,7 x 196 x 650 1DIR. 1ESQ. - 73759-AA</t>
  </si>
  <si>
    <t>CHAPA DESGASTE (HARDOX-500) - CH 12,7 x 196 x 614 1DIR. 1ESQ. - 73759-AB</t>
  </si>
  <si>
    <t>CHAPA DESGASTE (HARDOX-500) - CH 12,7 x 472 x 692 1DIR. 1ESQ. - 73759-AC</t>
  </si>
  <si>
    <t>CHAPA DESGASTE (HARDOX-500)- CH 12,7 x 472 x 692 1DIR. 1ESQ. - 73759-AD</t>
  </si>
  <si>
    <t>CHAPA DESGASTE (HARDOX-500) - CH 12,7 x 196 x 280  - 73759-AF</t>
  </si>
  <si>
    <t>CHAPA DESGASTE (HARDOX-500) - CH 12,7 x 196 x 280  - 73759-AG</t>
  </si>
  <si>
    <t>CHAPAS PROTEÇÕES PARTE MÓVEIS - CONJUNTOS E DETALHES (PROTEÇÃO 6) 73760-F</t>
  </si>
  <si>
    <t>CHAPAS PROTEÇÕES PARTE MÓVEIS - CONJUNTOS E DETALHES (PROTEÇÃO 7) 73760-G</t>
  </si>
  <si>
    <t>CHAPAS PROTEÇÕES PARTE MÓVEIS - CONJUNTOS E DETALHES (PROTEÇÃO 8) 73760-H</t>
  </si>
  <si>
    <t>CHAPAS PROTEÇÕES PARTE MÓVEIS - CONJUNTOS E DETALHES (PROTEÇÃO 9) 73760-J</t>
  </si>
  <si>
    <t>CHAPAS PROTEÇÕES PARTE MÓVEIS - CONJUNTOS E DETALHES (PROTEÇÃO 10) 73760-K</t>
  </si>
  <si>
    <t>CHAPAS PROTEÇÕES PARTE MÓVEIS - CONJUNTOS E DETALHES (PROTEÇÃO 11) 73760-L</t>
  </si>
  <si>
    <t>CHAPAS PROTEÇÕES PARTE MÓVEIS - CONJUNTOS E DETALHES (PROTEÇÃO 12) 73760-M</t>
  </si>
  <si>
    <t>CHAPAS PROTEÇÕES PARTE MÓVEIS - CONJUNTOS E DETALHES (PROTEÇÃO 13) 73760-N</t>
  </si>
  <si>
    <t>Correia</t>
  </si>
  <si>
    <t>CORREIA</t>
  </si>
  <si>
    <t>P218</t>
  </si>
  <si>
    <t>Comercial</t>
  </si>
  <si>
    <t>P-218</t>
  </si>
  <si>
    <t>P.898</t>
  </si>
  <si>
    <t>P.899</t>
  </si>
  <si>
    <t>P.900</t>
  </si>
  <si>
    <t>T-073804-1</t>
  </si>
  <si>
    <t>MI-D-148-ME-DF-0183</t>
  </si>
  <si>
    <t>PIVÔ - CONJUNTO E DETALHES (MÓDULO INFERIOR) 73804-A</t>
  </si>
  <si>
    <t>PIVÔ - CONJUNTO E DETALHES (MÓDULO INTERMEDIÁRIO) 73804-B</t>
  </si>
  <si>
    <t>PIVÔ - CONJUNTO E DETALHES (MÓDULO SUPERIOR) 73804-C</t>
  </si>
  <si>
    <t>PIVÔ - CONJUNTO E DETALHES (PINO) 73804-D</t>
  </si>
  <si>
    <t>T-073806-1</t>
  </si>
  <si>
    <t>MI-D-148-ME-DF-0185</t>
  </si>
  <si>
    <t>SUPORTE APOIO - DETALHES (SUPORTE DE APOIO-1) 73806-A</t>
  </si>
  <si>
    <t>SUPORTE APOIO - DETALHES (SUPORTE DE APOIO-2) 73806-B</t>
  </si>
  <si>
    <t>1- 09/09/2026</t>
  </si>
  <si>
    <t>2- 09/09/2026</t>
  </si>
  <si>
    <t>T-073803-1</t>
  </si>
  <si>
    <t>MI-D-148-ME-DF-0182</t>
  </si>
  <si>
    <t>GUIA DE MATERIAL - DETALHES (SUPORTE) 73803-A</t>
  </si>
  <si>
    <t>GUIA DE MATERIAL - DETALHES (SUPORTE DA CHAPA GUIA ) 73803-B</t>
  </si>
  <si>
    <t>GUIA DE MATERIAL - DETALHES (CHAPA GUIA ) 73803-C</t>
  </si>
  <si>
    <t>GUIA DE MATERIAL - DETALHES (PRENSA BORRACHA ) 73803-D</t>
  </si>
  <si>
    <t>GUIA DE MATERIAL - DETALHES (PRENSA BORRACHA ) 73803-E</t>
  </si>
  <si>
    <t>CHAPA DESGASTE (HARDOX-500) - CH 12,7 x 196 x 369 - 73803 - G</t>
  </si>
  <si>
    <t>GUIA DE MATERIAL - DETALHES (TAMPA TRASEIRA) 73803-H</t>
  </si>
  <si>
    <t>GUIA DE MATERIAL - DETALHES (PRENSA BORRACHA) 73803-J</t>
  </si>
  <si>
    <t>CHAPA DESGASTE (HARDOX-500) - CH 13 x 236 x 494 - 73803-L</t>
  </si>
  <si>
    <t>GUIA DE MATERIAL - DETALHES (SUPORTE DA CHAPA GUIA) 73803-M</t>
  </si>
  <si>
    <t>GUIA DE MATERIAL - DETALHES (SUPORTE) 73803-N</t>
  </si>
  <si>
    <t>CAIXA DE MANCAL - HSBP 32 - FCM</t>
  </si>
  <si>
    <t>P213</t>
  </si>
  <si>
    <t>P-213</t>
  </si>
  <si>
    <t>SIGMA</t>
  </si>
  <si>
    <t>Em processo de compra SC: 2088</t>
  </si>
  <si>
    <t>0275079</t>
  </si>
  <si>
    <t>P.208</t>
  </si>
  <si>
    <t>0275080</t>
  </si>
  <si>
    <t>T-073923-1</t>
  </si>
  <si>
    <t>301.M.DIM.0XXX</t>
  </si>
  <si>
    <t>REFORÇO DA ESTRUTURA DO TRANSPORTADOR - CONJUNTO E DETALHES (REFORÇO P8 - PARTE 1) 73923-A</t>
  </si>
  <si>
    <t>REFORÇO DA ESTRUTURA DO TRANSPORTADOR - CONJUNTO E DETALHES (REFORÇO P8 - PARTE 2) 73923-B</t>
  </si>
  <si>
    <t>REFORÇO DA ESTRUTURA DO TRANSPORTADOR - CONJUNTO E DETALHES (VIGA DE REFORÇO INTERMEDIARIA) 73923-C</t>
  </si>
  <si>
    <t>REFORÇO DA ESTRUTURA DO TRANSPORTADOR - CONJUNTO E DETALHES (REFORÇO P7 - PARTE 1) 73923-D</t>
  </si>
  <si>
    <t>REFORÇO DA ESTRUTURA DO TRANSPORTADOR - CONJUNTO E DETALHES (REFORÇO P7 - PARTE 2) 73923-E</t>
  </si>
  <si>
    <t>REFORÇO DA ESTRUTURA DO TRANSPORTADOR - CONJUNTO E DETALHES (REFORÇO P6 - PARTE 1) 73923-F</t>
  </si>
  <si>
    <t>REFORÇO DA ESTRUTURA DO TRANSPORTADOR - CONJUNTO E DETALHES (REFORÇO P6 - PARTE 2) 73923-G</t>
  </si>
  <si>
    <t>REFORÇO DA ESTRUTURA DO TRANSPORTADOR - CONJUNTO E DETALHES (REFORÇO P5 - PARTE 1) 73923-H</t>
  </si>
  <si>
    <t>REFORÇO DA ESTRUTURA DO TRANSPORTADOR - CONJUNTO E DETALHES (REFORÇO P5 - PARTE 2) 73923-J</t>
  </si>
  <si>
    <t>REFORÇO DA ESTRUTURA DO TRANSPORTADOR - CONJUNTO E DETALHES (REFORÇO P2 - PARTE 1) 73923-K</t>
  </si>
  <si>
    <t>REFORÇO DA ESTRUTURA DO TRANSPORTADOR - CONJUNTO E DETALHES (REFORÇO P2 - PARTE 2) 73923-L</t>
  </si>
  <si>
    <t>REFORÇO DA ESTRUTURA DO TRANSPORTADOR - CONJUNTO E DETALHES (REFORÇO P1 - PARTE 1) 73923-M</t>
  </si>
  <si>
    <t>REFORÇO DA ESTRUTURA DO TRANSPORTADOR - CONJUNTO E DETALHES (REFORÇO P1 - PARTE 2) 73923-N</t>
  </si>
  <si>
    <t>REFORÇO DA ESTRUTURA DO TRANSPORTADOR - CONJUNTO E DETALHES (OLHAL - 1) 73923-P</t>
  </si>
  <si>
    <t>REFORÇO DA ESTRUTURA DO TRANSPORTADOR - CONJUNTO E DETALHES (OLHAL - 2) 73923-Q</t>
  </si>
  <si>
    <t>REFORÇO DA ESTRUTURA DO TRANSPORTADOR - CONJUNTO E DETALHES (REFORÇO) 73923-R</t>
  </si>
  <si>
    <t>REFORÇO DA ESTRUTURA DO TRANSPORTADOR - CONJUNTO E DETALHES (REFORÇO CONTRAVENTAMENTO COLUNAS P2, P3) 73923-S</t>
  </si>
  <si>
    <t>T-073924-1</t>
  </si>
  <si>
    <t>VIGA PARA RETIRADA DE INTERFERÊNCIA - CONJUNTO E DETALHES (VIGA RETIRADA DE INTERFERENCIA - MONTADA) 73924-A</t>
  </si>
  <si>
    <t>VIGA PARA RETIRADA DE INTERFERÊNCIA - CONJUNTO E DETALHES (VIGA RETIRADA DE INTERFERENCIA) 73924-B</t>
  </si>
  <si>
    <t>DF-0192-S-00100/S000947</t>
  </si>
  <si>
    <t>TAMBOR ACIONAMENTO-D610-1168-4 15/16"/150-150 ECM=1650 KA107 (TAMBOR) 0947-A</t>
  </si>
  <si>
    <t>P219</t>
  </si>
  <si>
    <t>1x TAMBOR DE ACIONAMENTO</t>
  </si>
  <si>
    <t xml:space="preserve">Em Processo de compra   </t>
  </si>
  <si>
    <t>DF-0192-S-00100/S000943</t>
  </si>
  <si>
    <t>TAMBOR ACIONAMENTO-D610-1168-4 15/16"/150-150 ECM=1650 1035-G20 (TAMBOR) 0943-A</t>
  </si>
  <si>
    <t>P220</t>
  </si>
  <si>
    <t>P-220</t>
  </si>
  <si>
    <t>DF-0192-S-00100/S000945</t>
  </si>
  <si>
    <t>TAMBOR ACIONAMENTO-D610-1372-5 15/16"/180-180 ECM=1850 1040-G20 (TAMBOR) 0945-A</t>
  </si>
  <si>
    <t>P221</t>
  </si>
  <si>
    <t>P-221</t>
  </si>
  <si>
    <t>DF-0192-S-00100/S000946</t>
  </si>
  <si>
    <t>TAMBOR LIVRE-D610-1372-4 15/16"/150-150 ECM=1750-CONJ. E DET. (TAMBOR) 0946-A</t>
  </si>
  <si>
    <t>P222</t>
  </si>
  <si>
    <t>P-222</t>
  </si>
  <si>
    <t>DF-0192-S-00100-S000944</t>
  </si>
  <si>
    <t>TAMBOR LIVRE-D610-1168-3 15/16"/120-120 ECM=1550-CONJ. E DET. (TAMBOR) 0944-A</t>
  </si>
  <si>
    <t>P223</t>
  </si>
  <si>
    <t>P-223</t>
  </si>
  <si>
    <t>1x TAMBOR LIVRE</t>
  </si>
  <si>
    <t>2- 11/09/2026</t>
  </si>
  <si>
    <t>3- 11/09/2026</t>
  </si>
  <si>
    <t>1- 11/09/2026</t>
  </si>
  <si>
    <t>2 - 11/09/2026</t>
  </si>
  <si>
    <t>T-073774-1</t>
  </si>
  <si>
    <t>MI-D-148-ME-DF-0153</t>
  </si>
  <si>
    <t>ESTRUTURA DE SUSTENTAÇÃO DO EXTRATOR - DETALHES (BASE/COLUNA) 73774-A</t>
  </si>
  <si>
    <t>ESTRUTURA DE SUSTENTAÇÃO DO EXTRATOR - DETALHES (VIGA DIR.ESQ) 73774-B</t>
  </si>
  <si>
    <t>ESTRUTURA DE SUSTENTAÇÃO DO EXTRATOR - DETALHES (VIGA DIR.ESQ) 73774-C</t>
  </si>
  <si>
    <t>ESTRUTURA DE SUSTENTAÇÃO DO EXTRATOR - DETALHES (VIGA ) 73774-D</t>
  </si>
  <si>
    <t>ESTRUTURA DE SUSTENTAÇÃO DO EXTRATOR - DETALHES (VIGA ) 73774-E</t>
  </si>
  <si>
    <t>ESTRUTURA DE SUSTENTAÇÃO DO EXTRATOR - DETALHES (VIGA ) 73774-F</t>
  </si>
  <si>
    <t>ESTRUTURA DE SUSTENTAÇÃO DO EXTRATOR - DETALHES (VIGA ) 73774-G</t>
  </si>
  <si>
    <t>ESTRUTURA DE SUSTENTAÇÃO DO EXTRATOR - DETALHES (LONGARINA ) 73774-H</t>
  </si>
  <si>
    <t>ESTRUTURA DE SUSTENTAÇÃO DO EXTRATOR - DETALHES (LONGARINA ) 73774-J</t>
  </si>
  <si>
    <t>ESTRUTURA DE SUSTENTAÇÃO DO EXTRATOR - DETALHES (LONGARINA ) 73774-K</t>
  </si>
  <si>
    <t>ESTRUTURA DE SUSTENTAÇÃO DO EXTRATOR - DETALHES (VIGA SUPERIOR ) 73774-L</t>
  </si>
  <si>
    <t>ESTRUTURA DE SUSTENTAÇÃO DO EXTRATOR - DETALHES (VIGA  ) 73774-M</t>
  </si>
  <si>
    <t>ESTRUTURA DE SUSTENTAÇÃO DO EXTRATOR - DETALHES (VIGA  ) 73774-N</t>
  </si>
  <si>
    <t>ESTRUTURA DE SUSTENTAÇÃO DO EXTRATOR - DETALHES (CHAPA LIGAÇÃO ) 73774-P</t>
  </si>
  <si>
    <t>ESTRUTURA DE SUSTENTAÇÃO DO EXTRATOR - DETALHES (CHAPA LIGAÇÃO ) 73774-Q</t>
  </si>
  <si>
    <t>ESTRUTURA DE SUSTENTAÇÃO DO EXTRATOR - DETALHES (CHAPA LIGAÇÃO ) 73774-R</t>
  </si>
  <si>
    <t>T-073775-1</t>
  </si>
  <si>
    <t>MI-D-148-ME-DF-0154</t>
  </si>
  <si>
    <t>T-073808-1</t>
  </si>
  <si>
    <t>MI-D-148-ME-DF-0187</t>
  </si>
  <si>
    <t>SUPORTES E PINO - DETALHES (FUSO) 021D</t>
  </si>
  <si>
    <t>SUPORTES E PINO - DETALHES (PINO) 021E</t>
  </si>
  <si>
    <t>GUIA MÓDULO 1 - DETALHES (TRAVESSA FIXAÇÃO ) 73221-D</t>
  </si>
  <si>
    <t>T-073155-1</t>
  </si>
  <si>
    <t>Raspador Primário - Tambor de Acionamento (1000mm) - Material: Pilha Filtragem - Conforme: ET Ped-198-010_0(Raspadores)</t>
  </si>
  <si>
    <t>Raspador Secundário - Tambor de Acionamento (1000mm) - Material: Pilha Filtragem - Conforme: ET Ped-198-010_0(Raspadores)</t>
  </si>
  <si>
    <t>T-073157-1</t>
  </si>
  <si>
    <t>Raspador Primário - Tambor de Acionamento (1200mm) - Material: Rom - Conforme: ET Ped-198-010_0(Raspadores)</t>
  </si>
  <si>
    <t>Raspador Secundário - Tambor de Acionamento (1200mm) - Material: Rom - Conforme: ET Ped-198-010_0(Raspadores)</t>
  </si>
  <si>
    <t>T-073158-1</t>
  </si>
  <si>
    <t>Raspador Primário - Tambor de Acionamento (800mm) - Material:Saprolito - Conforme: ET Ped-198-010_0(Raspadores)</t>
  </si>
  <si>
    <t>Raspador Secundário - Tambor de Acionamento (800mm) - Material:Saprolito - Conforme: ET Ped-198-010_0(Raspadores)</t>
  </si>
  <si>
    <t>T-073156-1</t>
  </si>
  <si>
    <t>Raspador Primário - Tambor de Acionamento (1800mm) - Material:Saprolito - Conforme: ET Ped-198-010_0(Raspadores)</t>
  </si>
  <si>
    <t>Raspador Secundário - Tambor de Acionamento (1800mm) - Material:Saprolito - Conforme: ET Ped-198-010_0(Raspadores)</t>
  </si>
  <si>
    <t xml:space="preserve">T-073242-1 </t>
  </si>
  <si>
    <t>Pos. 14</t>
  </si>
  <si>
    <t>Perfil Borracha 70±5 Shore x 2200mm EPDM -  POS:13 - DESENHO T-073242-1 (REMESSA 32)</t>
  </si>
  <si>
    <t xml:space="preserve">T-073201-1 </t>
  </si>
  <si>
    <t>Pos. 13</t>
  </si>
  <si>
    <t>Borracha de Ved. Lateral Aplron. Seal Hervy Duty 70±5 Shore X 2400mm</t>
  </si>
  <si>
    <t>Parafuso Cab Sex Autarrachante Ø6,3 x 25 DIN 7976 -  (DESENHO:T-073204-1) TAG:05-CV-0001</t>
  </si>
  <si>
    <t>Parafuso Cab. Sext. M10 x 60 DIN 933 Gr 8.8 -  (DESENHO:T-073204-1) TAG:05-CV-0001</t>
  </si>
  <si>
    <t>Porca Sext. M10 DIN 934 Gr 8 -  (DESENHO:T-073204-1) TAG:05-CV-0001</t>
  </si>
  <si>
    <t>Arruela M11 DIN 126 -  (DESENHO:T-073204-1) TAG:05-CV-0001</t>
  </si>
  <si>
    <t>Parafuso Allen Sext. Interno M6 x 30 DIN 912 -  (DESENHO:T-073204-1) TAG:05-CV-0001</t>
  </si>
  <si>
    <t>Parafuso Sext. M10 x 30 CL. 6.8 DIN 933 -  (DESENHO:T-073204-1) TAG:05-CV-0001</t>
  </si>
  <si>
    <t>Parafuso Cab. Sex. 5/8" UNC x 2" - ASTM A325 - ACABAMENTO, SUPERFICIAL GEOMET 500 GR. A. (DESENHO:T-073239-1) TAG:14-CV-0001</t>
  </si>
  <si>
    <t>Porca Sext. Ø 5/8" ASTM A563 ANSI B18.2.2 UNC - ACABAMENTO, SUPERFICIAL GEOMET 500 GR. A. (DESENHO:T-073239-1) TAG:14-CV-0001</t>
  </si>
  <si>
    <t>Arruela Lisa Ø 5/8" F436 - ACABAMENTO, SUPERFICIAL GEOMET 500 GR. A. (DESENHO:T-073239-1) TAG:14-CV-0001</t>
  </si>
  <si>
    <t>Parafuso Cab. Sext. Ø 1" x 4 1/4" ASTM A325 - ACABAMENTO, SUPERFICIAL GEOMET 500 GR. A. (DESENHO:T-073239-1) TAG:14-CV-0001</t>
  </si>
  <si>
    <t>Porca Sext. Pesada Ø 1" ASTM A563 ANSI B18.2.2 UNC - ACABAMENTO, SUPERFICIAL GEOMET 500 GR. A. (DESENHO:T-073239-1) TAG:14-CV-0001</t>
  </si>
  <si>
    <t>Arruela Lisa Ø 1" F436 - ACABAMENTO, SUPERFICIAL GEOMET 500 GR. A. (DESENHO:T-073239-1) TAG:14-CV-0001</t>
  </si>
  <si>
    <t>Porca Sext. Ø1" ASTM A563 ANSI B18.2.2 - (DESENHO:T-073239-1) TAG:14-CV-0001</t>
  </si>
  <si>
    <t>Parafuso Cab. Sext. Ø 1" x 5" (RT) ASTM A325 - (DESENHO:T-073239-1) TAG:14-CV-0001</t>
  </si>
  <si>
    <t>T-073241-1</t>
  </si>
  <si>
    <t>Parafuso Cab. Sex. 5/8" UNC x 1 1/2" - ASTM A325 Parafuso Cab. Sex. 5/8" UNC x 1 1/2" - ASTM A325 - ACABAMENTO, SUPERFICIAL GEOMET 500 GR. A. (DESENHO:T-073241-1) TAG:14-CV-0001</t>
  </si>
  <si>
    <t>Porca Sext. Ø 5/8" ASTM A563 ANSI B18.2.2 - ACABAMENTO, SUPERFICIAL GEOMET 500 GR. A. (DESENHO:T-073241-1) TAG:14-CV-0001</t>
  </si>
  <si>
    <t>Arruela Lisa Ø 5/8" ASTM F436 - ACABAMENTO, SUPERFICIAL GEOMET 500 GR. A. (DESENHO:T-073241-1) TAG:14-CV-0001</t>
  </si>
  <si>
    <t>Paraf. Cab Esc c/ Fenda Ø 1/2" x 1.1/2" ASTM A307 - ACABAMENTO, SUPERFICIAL GEOMET 500 GR. A. (DESENHO:T-073241-1) TAG:14-CV-0001</t>
  </si>
  <si>
    <t>Porca Sext. Ø 1/2"UNC ASTM A563-A - ACABAMENTO, SUPERFICIAL GEOMET 500 GR. A. (DESENHO:T-073241-1) TAG:14-CV-0001</t>
  </si>
  <si>
    <t>Arruela de Lisa Ø 1/2" ASTM F844 - ACABAMENTO, SUPERFICIAL GEOMET 500 GR. A. (DESENHO:T-073241-1) TAG:14-CV-0001</t>
  </si>
  <si>
    <t>Parafuso Cab. Sext. Ø 5/8" x 3" ASTM A307 - ACABAMENTO, SUPERFICIAL GEOMET 500 GR. A. (DESENHO:T-073242-1) TAG:14-CV-0001</t>
  </si>
  <si>
    <t>Porca Sext. Ø 5/8" ASTM A563 ANSI B18.2.2 - ACABAMENTO, SUPERFICIAL GEOMET 500 GR. A. (DESENHO:T-073242-1) TAG:14-CV-0001</t>
  </si>
  <si>
    <t>Arruela Lisa Ø 5/8" ASTM F844 - ACABAMENTO, SUPERFICIAL GEOMET 500 GR. A. (DESENHO:T-073242-1) TAG:14-CV-0001</t>
  </si>
  <si>
    <t>T-073200-1</t>
  </si>
  <si>
    <t>Parafuso Cab. Chata c/Fenda Ø3/4" x 2" ASME B18.6.3 - ACABAMENTO, SUPERFICIAL GEOMET 500 GR. A. (DESENHO:T-073200-1) TAG:05-CV-0001</t>
  </si>
  <si>
    <t>Porca Sext. Ø3/4" ASTM A563 ANSI B18.2.2 - ACABAMENTO, SUPERFICIAL GEOMET 500 GR. A. (DESENHO:T-073200-1) TAG:05-CV-0001</t>
  </si>
  <si>
    <t>Arruela Lisa Ø 3/4" F844 - ACABAMENTO, SUPERFICIAL GEOMET 500 GR. A. (DESENHO:T-073200-1) TAG:05-CV-0001</t>
  </si>
  <si>
    <t>Parafuso Cab. Sext. Ø 3/4" x 2 1/4" ASTM A307  - ACABAMENTO, SUPERFICIAL GEOMET 500 GR. A. (DESENHO:T-073218-1) TAG:14-AC-0001</t>
  </si>
  <si>
    <t>Porca Sext. Ø 3/4" ASTM A307  - ACABAMENTO, SUPERFICIAL GEOMET 500 GR. A. (DESENHO:T-073218-1) TAG:14-AC-0001</t>
  </si>
  <si>
    <t>Arruela Lisa Ø3/4" A26  - ACABAMENTO, SUPERFICIAL GEOMET 500 GR. A. (DESENHO:T-073218-1) TAG:14-AC-0001</t>
  </si>
  <si>
    <t>Parafuso Cab. Sext. Ø 5/8" x 2 1/2" ASTM A307  - ACABAMENTO, SUPERFICIAL GEOMET 500 GR. A. (DESENHO:T-073218-1) TAG:14-AC-0001</t>
  </si>
  <si>
    <t>Porca Sext. Ø 5/8" ASTM A307  - ACABAMENTO, SUPERFICIAL GEOMET 500 GR. A. (DESENHO:T-073218-1) TAG:14-AC-0001</t>
  </si>
  <si>
    <t>Arruela Lisa Ø5/8" A26  - ACABAMENTO, SUPERFICIAL GEOMET 500 GR. A. (DESENHO:T-073218-1) TAG:14-AC-0001</t>
  </si>
  <si>
    <t>Parafuso Cab. Sext. Ø 3/4" x 2" ASTM A307  - ACABAMENTO, SUPERFICIAL GEOMET 500 GR. A. (DESENHO:T-073219-1) TAG:14-AC-0001</t>
  </si>
  <si>
    <t>Arruela Lisa Ø 3/4" ASTM A307 - ACABAMENTO, SUPERFICIAL GEOMET 500 GR. A. (DESENHO:T-073219-1) TAG:14-AC-0001</t>
  </si>
  <si>
    <t>Arruela Lisa Ø3/4" DIN 125  - ACABAMENTO, SUPERFICIAL GEOMET 500 GR. A. (DESENHO:T-073269-1) TAG:14-CV-0005</t>
  </si>
  <si>
    <t>Parafuso Cab. Sext. Ø 3/4" x 2" ASTM A307  - ACABAMENTO, SUPERFICIAL GEOMET 500 GR. A. (DESENHO:T-073269-1) TAG:14-CV-0005</t>
  </si>
  <si>
    <t>Porca Sextavada Ø3/4" DIN 934  - ACABAMENTO, SUPERFICIAL GEOMET 500 GR. A. (DESENHO:T-073269-1) TAG:14-CV-0005</t>
  </si>
  <si>
    <t>Parafuso Cab. Sext. Ø 5/8" x 2 1/4" ASTM A307 - ACABAMENTO, SUPERFICIAL GEOMET 500 GR. A. (DESENHO:T-073226-1) TAG:14-AC-0001</t>
  </si>
  <si>
    <t>Porca Sextavada Ø5/8" UNC A307 - ACABAMENTO, SUPERFICIAL GEOMET 500 GR. A. (DESENHO:T-073226-1) TAG:14-AC-0001</t>
  </si>
  <si>
    <t>Arruela Lisa Ø5/8" ASTM A307 - ACABAMENTO, SUPERFICIAL GEOMET 500 GR. A. (DESENHO:T-073226-1) TAG:14-AC-0001</t>
  </si>
  <si>
    <t>T-073220-1</t>
  </si>
  <si>
    <t>Parafuso Cab. Sext. Ø 5/8" x 1 1/2" ASTM A307  - ACABAMENTO, SUPERFICIAL GEOMET 500 GR. A. (DESENHO:T-073220-1) TAG:14-AC-0001</t>
  </si>
  <si>
    <t>Arruela Lisa Ø5/8" A26  - ACABAMENTO, SUPERFICIAL GEOMET 500 GR. A. (DESENHO:T-073220-1) TAG:14-AC-0001</t>
  </si>
  <si>
    <t>Porca Sext. UNC Ø 5/8" ASTM A307 - ACABAMENTO, SUPERFICIAL GEOMET 500 GR. A. (DESENHO:T-073221-1) TAG:14-AC-0001</t>
  </si>
  <si>
    <t>Arruela Lisa Ø5/8" A307  - ACABAMENTO, SUPERFICIAL GEOMET 500 GR. A. (DESENHO:T-073221-1) TAG:14-AC-0001</t>
  </si>
  <si>
    <t>Porca Sext. Ø 3/4" ASTM A307 - ACABAMENTO, SUPERFICIAL GEOMET 500 GR. A. (DESENHO:T-073221-1) TAG:14-AC-0001</t>
  </si>
  <si>
    <t>Arruela Lisa Ø 3/4" ASTM A307 - ACABAMENTO, SUPERFICIAL GEOMET 500 GR. A. (DESENHO:T-073221-1) TAG:14-AC-0001</t>
  </si>
  <si>
    <t>Parafuso Cab. Chata com Fenda Simples Ø3/4" x 1 1/2" ASME B18.3 - ACABAMENTO, SUPERFICIAL GEOMET 500 GR. A. (DESENHO:T-073221-1) TAG:14-AC-0001</t>
  </si>
  <si>
    <t>Porca Sextavada Ø5/8" UNC A307 - ACABAMENTO, SUPERFICIAL GEOMET 500 GR. A. (DESENHO:T-073222-1) TAG:14-AC-0001</t>
  </si>
  <si>
    <t>Arruela Lisa Ø 5/8" ASTM A307 - ACABAMENTO, SUPERFICIAL GEOMET 500 GR. A. (DESENHO:T-073222-1) TAG:14-AC-0001</t>
  </si>
  <si>
    <t>Parafuso Cab. Chata com Fenda Simples Ø3/4" x 1 1/2" ASME B18.3 - ACABAMENTO, SUPERFICIAL GEOMET 500 GR. A. (DESENHO:T-073222-1) TAG:14-AC-0001</t>
  </si>
  <si>
    <t>Porca Sext. Ø 3/4" ASTM A307 - ACABAMENTO, SUPERFICIAL GEOMET 500 GR. A. (DESENHO:T-073222-1) TAG:14-AC-0001</t>
  </si>
  <si>
    <t>Porca Sext. Ø 5/8" ASTM A307 ANSI B18.2.2  - ACABAMENTO, SUPERFICIAL GEOMET 500 GR. A. (DESENHO:T-073223-1) TAG:14-AC-0001</t>
  </si>
  <si>
    <t>Arruela Lisa Ø 5/8" ASTM A307  - ACABAMENTO, SUPERFICIAL GEOMET 500 GR. A. (DESENHO:T-073223-1) TAG:14-AC-0001</t>
  </si>
  <si>
    <t>Porca Sext. Ø 3/4" ASTM A307  - ACABAMENTO, SUPERFICIAL GEOMET 500 GR. A. (DESENHO:T-073223-1) TAG:14-AC-0001</t>
  </si>
  <si>
    <t>Arruela Lisa Ø 3/4" ASTM A307  - ACABAMENTO, SUPERFICIAL GEOMET 500 GR. A. (DESENHO:T-073223-1) TAG:14-AC-0001</t>
  </si>
  <si>
    <t>Parafuso Cab. Chata com Fenda Simples Ø3/4" x 1 1/2" ASME B18.3 - ACABAMENTO, SUPERFICIAL GEOMET 500 GR. A. (DESENHO:T-073223-1) TAG:14-AC-0001</t>
  </si>
  <si>
    <t>Parafuso Cab. Chata com Fenda Simples Ø3/4" x 1 1/2" ASME B18.3 - ACABAMENTO, SUPERFICIAL GEOMET 500 GR. A. (DESENHO:T-073224-1) TAG:14-AC-0001</t>
  </si>
  <si>
    <t>Porca Sext. Ø 3/4" ASTM A307 UNC - ACABAMENTO, SUPERFICIAL GEOMET 500 GR. A. (DESENHO:T-073224-1) TAG:14-AC-0001</t>
  </si>
  <si>
    <t>Arruela Lisa Ø 3/4" ASTM A307 - ACABAMENTO, SUPERFICIAL GEOMET 500 GR. A. (DESENHO:T-073224-1) TAG:14-AC-0001</t>
  </si>
  <si>
    <t>Parafuso Cab. Chata com Fenda Simples Ø3/4" x 1 1/2" ASME B18.3 - ACABAMENTO, SUPERFICIAL GEOMET 500 GR. A. (DESENHO:T-073225-1) TAG:14-AC-0001</t>
  </si>
  <si>
    <t>Porca Sext. UNC Ø 5/8" ASTM A307 - ACABAMENTO, SUPERFICIAL GEOMET 500 GR. A. (DESENHO:T-073225-1) TAG:14-AC-0001</t>
  </si>
  <si>
    <t>Porca Sext. Ø 3/4" ASTM A307 - ACABAMENTO, SUPERFICIAL GEOMET 500 GR. A. (DESENHO:T-073225-1) TAG:14-AC-0001</t>
  </si>
  <si>
    <t>Arruela Lisa Ø 5/8" ASTM A307 - ACABAMENTO, SUPERFICIAL GEOMET 500 GR. A. (DESENHO:T-073225-1) TAG:14-AC-0001</t>
  </si>
  <si>
    <t>Arruela Lisa Ø3/4" A307 - ACABAMENTO, SUPERFICIAL GEOMET 500 GR. A. (DESENHO:T-073225-1) TAG:14-AC-0001</t>
  </si>
  <si>
    <t>T-073238-</t>
  </si>
  <si>
    <t>Parafuso Cab. Sext. Ø 3/4" x 2 1/4" ASTM A325 - ACABAMENTO, SUPERFICIAL GEOMET 500 GR. A. (DESENHO:T-073238-1) TAG:14-CV-0001</t>
  </si>
  <si>
    <t>Porca Sextavada Ø3/4" ASTM A563-C - ACABAMENTO, SUPERFICIAL GEOMET 500 GR. A. (DESENHO:T-073238-1) TAG:14-CV-0001</t>
  </si>
  <si>
    <t>Arruela Lisa Ø 3/4" F436 - ACABAMENTO, SUPERFICIAL GEOMET 500 GR. A. (DESENHO:T-073238-1) TAG:14-CV-0001</t>
  </si>
  <si>
    <t>Parafuso Cab. Sext. Ø 5/8" x 2 1/4" ASTM A325 - ACABAMENTO, SUPERFICIAL GEOMET 500 GR. A. (DESENHO:T-073229-1) TAG:14-AC-0001</t>
  </si>
  <si>
    <t>Porca Sex.  5/8" UNC - ASTM A325 - ACABAMENTO, SUPERFICIAL GEOMET 500 GR. A. (DESENHO:T-073229-1) TAG:14-AC-0001</t>
  </si>
  <si>
    <t>Arruela Lisa Ø 5/8" ASTM A325 - ACABAMENTO, SUPERFICIAL GEOMET 500 GR. A. (DESENHO:T-073229-1) TAG:14-AC-0001</t>
  </si>
  <si>
    <t>Parafuso Cab. Sext. Ø 5/8" x 2 1/4" ASTM A325 - ACABAMENTO, SUPERFICIAL GEOMET 500 GR. A. (DESENHO:T-073230-1) TAG:14-AC-0001</t>
  </si>
  <si>
    <t>Porca Sex.  5/8" UNC - ASTM A325 - ACABAMENTO, SUPERFICIAL GEOMET 500 GR. A. (DESENHO:T-073230-1) TAG:14-AC-0001</t>
  </si>
  <si>
    <t>Arruela Lisa Ø 5/8" ASTM A325 - ACABAMENTO, SUPERFICIAL GEOMET 500 GR. A. (DESENHO:T-073230-1) TAG:14-AC-0001</t>
  </si>
  <si>
    <t>Porca Sext. Ø 5/8" ASTM A325 - ACABAMENTO, SUPERFICIAL GEOMET 500 GR. A. (DESENHO:T-073224-1) TAG:14-AC-0001</t>
  </si>
  <si>
    <t>Arruela Lisa Ø 5/8" ASTM A325  - ACABAMENTO, SUPERFICIAL GEOMET 500 GR. A. (DESENHO:T-073224-1) TAG:14-AC-0001</t>
  </si>
  <si>
    <t>Parafuso Cab. Sex. 5/8" UNC x 1 1/2" - ASTM A325 -  (DESENHO:T-073197-1)</t>
  </si>
  <si>
    <t>Porca Sext. Ø 5/8" ASTM A563 ANSI B18.2.2 -  (DESENHO:T-073197-1)</t>
  </si>
  <si>
    <t>Arruela Lisa Ø 5/8" F436 -  (DESENHO:T-073197-1)</t>
  </si>
  <si>
    <t>Parafuso Cab. Sext. Ø 5/8" x 2 1/2" ASTM A325 -  (DESENHO:T-073197-1)</t>
  </si>
  <si>
    <t>Arruela Lisa 39 DIN 126 Aço -  (DESENHO:T-073197-1) TAG:05-CV-0001</t>
  </si>
  <si>
    <t>Arruela Lisa 48 DIN 126 Aço -  (DESENHO:T-073197-1) TAG:05-CV-0001</t>
  </si>
  <si>
    <t>Contrapino Ø6.3 x 55 DIN 94 -  (DESENHO:T-073197-1) TAG:05-CV-0001</t>
  </si>
  <si>
    <t>T-07386-1</t>
  </si>
  <si>
    <t>Parafuso Cab. Sext. Ø 5/8" x 2 1/2" ASTM A325 UNC -  (DESENHO:T-073196-1) TAG:05-CV-0001</t>
  </si>
  <si>
    <t>Arruela Lisa Ø 5/8" ASTM F436 -  (DESENHO:T-073196-1) TAG:05-CV-0001</t>
  </si>
  <si>
    <t>Parafuso Cab. Sext. M6 x 16 DIN 933 Gr 8.8 -  (DESENHO:T-054923-1) TAG:14-CV-0001</t>
  </si>
  <si>
    <t>Arruela de Pressão B6 DIN 127 -  (DESENHO:T-073193-1) TAG:14-AC-0001</t>
  </si>
  <si>
    <t>Parafuso Cab. Sext. Ø 5/8" x 1 3/4" ASTM A307 -  (DESENHO:T-073193-1) TAG:14-AC-0001</t>
  </si>
  <si>
    <t>Porca Sext. Ø 5/8 DIN 934 -  (DESENHO:T-073193-1) TAG:14-AC-0001</t>
  </si>
  <si>
    <t>Arruela Lisa Ø 5/8" DIN 125 -  (DESENHO:T-073193-1) TAG:14-AC-0001</t>
  </si>
  <si>
    <t>Parafuso Cab. Sext. Ø 5/8" x 6" ASTM A307 ANSI B18 -  (DESENHO:T-073180-1) TAG:05-CV-0001</t>
  </si>
  <si>
    <t>Porca Sext. Ø 5/8 DIN 934 -  (DESENHO:T-073180-1) TAG:05-CV-0001</t>
  </si>
  <si>
    <t>Arruela Lisa Ø5/8" DIN 125 -  (DESENHO:T-073180-1) TAG:05-CV-0001</t>
  </si>
  <si>
    <t>Parafuso Cab. Sext. Ø 5/8" x 7" ASTM A307 -  (DESENHO:T-073180-1) TAG:05-CV-0001</t>
  </si>
  <si>
    <t>Parafuso Cab. Sext. Ø 5/8" x 1 3/4" ASTM A307 -  (DESENHO:T-073181-1) TAG:05-CV-0001</t>
  </si>
  <si>
    <t>Porca Sext. Ø 5/8 DIN 934 -  (DESENHO:T-073181-1) TAG:05-CV-0001</t>
  </si>
  <si>
    <t>Arruela Lisa Ø5/8" DIN 125 -  (DESENHO:T-073181-1) TAG:05-CV-0001</t>
  </si>
  <si>
    <t>Parafuso Cab. Sext. M6 x 16 DIN 933 Gr 8.8 -  (DESENHO:T-054923-1) TAG:05-CV-0001</t>
  </si>
  <si>
    <t>Arruela de Pressão B6 DIN 127 -  (DESENHO:T-054923-1) TAG:05-CV-0001</t>
  </si>
  <si>
    <t>Arruela de Pressão B6 DIN 127 -  (DESENHO:T-054923-1) TAG:14-CV-0001</t>
  </si>
  <si>
    <t>Parafuso Cab. Sext. Ø 5/8" x 6" ASTM A307 ANSI B18 -  (DESENHO:T-073192-1) TAG:14-CV-0001</t>
  </si>
  <si>
    <t>Porca Sext. Ø 5/8" ASTM A307 ANSI B18.2.2 -  (DESENHO:T-073192-1) TAG:14-CV-0001</t>
  </si>
  <si>
    <t>Arruela Pressão Ø 5/8" ASTM A307 ANSI B18.21.1 -  (DESENHO:T-073192-1) TAG:14-CV-0001</t>
  </si>
  <si>
    <t>Parafuso Cab. Sex. 3/4" UNC x 2 1/4" -  ASTM A325 -  (DESENHO:T-073198-1) TAG:05-CV-0001</t>
  </si>
  <si>
    <t>Porca Sext. Ø3/4" ASTM A563 ANSI B18.2.2 -  (DESENHO:T-073198-1) TAG:05-CV-0001</t>
  </si>
  <si>
    <t>Arruela Lisa Ø 3/4" F436 -  (DESENHO:T-073198-1) TAG:05-CV-0001</t>
  </si>
  <si>
    <t>Parafuso Cab. Sext. Ø 5/8 UNC x 1 1/2" ASTM A325 -  (DESENHO:T-073198-1) TAG:05-CV-0001</t>
  </si>
  <si>
    <t>Porca Sext. Ø 5/8" ASTM A563 ANSI B18.2.2 -  (DESENHO:T-073198-1) TAG:05-CV-0001</t>
  </si>
  <si>
    <t>Arruela Lisa Ø 5/8" F436 -  (DESENHO:T-073198-1) TAG:05-CV-0001</t>
  </si>
  <si>
    <t>Parafuso Cab. Sext. Ø 3/4" x 2 1/4" ASTM A325 -  (DESENHO:T-073199-1) TAG:05-CV-0001</t>
  </si>
  <si>
    <t>Porca Sext. Pesada Ø 3/4" ASTM A563 ANSI B18.2.2 -  (DESENHO:T-073199-1) TAG:05-CV-0001</t>
  </si>
  <si>
    <t>Arruela Lisa Ø 3/4" F436 -  (DESENHO:T-073199-1) TAG:05-CV-0001</t>
  </si>
  <si>
    <t>Parafuso Cab. Sext. Ø 5/8"UNC x 2" ASTM A325 -  (DESENHO:T-073205-1) TAG:05-CV-0001</t>
  </si>
  <si>
    <t>Porca Sext. Ø 5/8" ASTM A563 ANSI B18.2.2 -  (DESENHO:T-073205-1) TAG:05-CV-0001</t>
  </si>
  <si>
    <t>Arruela Lisa Ø 5/8" F436 -  (DESENHO:T-073205-1) TAG:05-CV-0001</t>
  </si>
  <si>
    <t>Parafuso Cab. Sext. Ø 1" x 4 1/4" ASTM A325 -  (DESENHO:T-073205-1) TAG:05-CV-0001</t>
  </si>
  <si>
    <t>Porca Sext. Ø1" ASTM A563 ANSI B18.2.2 -  (DESENHO:T-073205-1) TAG:05-CV-0001</t>
  </si>
  <si>
    <t>Arruela Lisa Ø 1" F436 -  (DESENHO:T-073205-1) TAG:05-CV-0001</t>
  </si>
  <si>
    <t>Porca Sext. Ø 3/4" ASTM A325 ANSI B18.2.2 -  (DESENHO:T-073281-1) TAG:14-CV-0005</t>
  </si>
  <si>
    <t>Arruela de Pressão Ø 3/4" ANSI B27.1 -  (DESENHO:T-073281-1) TAG:14-CV-0005</t>
  </si>
  <si>
    <t>Parafuso Cab. Sext. Ø 1/2" x 1 3/4" ASTM A325 -  (DESENHO:T-073280-1) TAG:14-CV-0005</t>
  </si>
  <si>
    <t>Porca Sext. Ø 1/2" ASTM A325 ANSI B18.2.2 -  (DESENHO:T-073280-1) TAG:14-CV-0005</t>
  </si>
  <si>
    <t>Arruela Lisa Ø 1/2" ASTM A325 ANSI B27.2 -  (DESENHO:T-073280-1) TAG:14-CV-0005</t>
  </si>
  <si>
    <t>Arruela de Pressão B6 DIN 127 -  (DESENHO:T-054923-1) TAG:14-CV-0005</t>
  </si>
  <si>
    <t>Parafuso Cab. Sext. M6 x 16 DIN 933 Gr 8.8 -  (DESENHO:T-054923-1) TAG:14-CV-0005</t>
  </si>
  <si>
    <t>Porca Sext. M20 DIN 934 Gr 8</t>
  </si>
  <si>
    <t>Porca Sext. Ø 5/8" ASTM A563 ANSI B18.2.2 -  (DESENHO:T-073200-1) TAG:05-CV-0001</t>
  </si>
  <si>
    <t>Arruela Lisa Ø 5/8" F436 -  (DESENHO:T-073200-1) TAG:05-CV-0001</t>
  </si>
  <si>
    <t>Parafuso Cab Esc  Ø 1/2" x 1 1/2" ASTM A307 -  (DESENHO:T-073200-1) TAG:05-CV-0001</t>
  </si>
  <si>
    <t>Porca Sext. Ø 1/2"UNC ASTM A563-A -  (DESENHO:T-073200-1) TAG:05-CV-0001</t>
  </si>
  <si>
    <t>Arruela Lisa Ø 1" F844 -  (DESENHO:T-073200-1) TAG:05-CV-0001</t>
  </si>
  <si>
    <t>Porca Sext. Ø 5/8" ASTM A563 ANSI B18.2.2 UNC -  (DESENHO:T-073201-1) TAG:05-CV-0001</t>
  </si>
  <si>
    <t>Arruela Lisa Ø 5/8" ASTM F844 -  (DESENHO:T-073201-1) TAG:05-CV-0001</t>
  </si>
  <si>
    <t>Parafuso Cab. Sext. Ø 5/8" x 1 1/2" ASTM A325 -  (DESENHO:T-073200-1) TAG:05-CV-0001</t>
  </si>
  <si>
    <t>Parafuso Cab. Sext. Ø 5/8" x 3" ASTM A307 -  (DESENHO:T-073201-1) TAG:05-CV-0001</t>
  </si>
  <si>
    <t>T-073537-1/07356-1/073535-1/073533-1/073</t>
  </si>
  <si>
    <t>Parafuso Cab. Sext. M6 x 16 DIN 933 Classe Mat 5.6  -  (REMESSA 27) T-073537-1/07356-1/073535-1/073533-1/073532-1/073531-1 - TAG:14-CV-0005</t>
  </si>
  <si>
    <t>Arruela de Pressão B6 DIN 127  -  -  (REMESSA 27) T-073537-1/07356-1/073535-1/073533-1/073532-1/073531-1 - TAG:14-CV-0005</t>
  </si>
  <si>
    <t>Parafuso Cab. Sext. Ø 1" x 4 1/4" (RT) ASTM A325  -  (DESENHO:T-073205-1) TAG:05-CV-0001</t>
  </si>
  <si>
    <t>Porca Sext. Ø1" ASTM A563 ANSI B18.2.2  -  (DESENHO:T-073205-1) TAG:05-CV-0001</t>
  </si>
  <si>
    <t>Parafuso Cab. Sext. Int. Ø 5/8" x 3"  A325 073201</t>
  </si>
  <si>
    <t xml:space="preserve">Porca Sex.  5/8" UNC - ASTM A325 </t>
  </si>
  <si>
    <t xml:space="preserve">Arruela Lisa Ø 5/8" ASTM A325 ANSI B27.2 </t>
  </si>
  <si>
    <t>Parafuso Cab. Sext. M16 x 55 DIN 933 Gr 8.8 -  (DESENHO:T-073209-1) TAG:05-CV-0001</t>
  </si>
  <si>
    <t>Porca Sext. M16 DIN 934 Gr 8 -  (DESENHO:T-073209-1) TAG:05-CV-0001</t>
  </si>
  <si>
    <t>Arruela Lisa 18 DIN 126 Aço -  (DESENHO:T-073209-1) TAG:05-CV-0001</t>
  </si>
  <si>
    <t>Parafuso Cab. Sext. Ø 1/2" x 1 3/4"  UNC  A325 -  (DESENHO:T-073207-1) TAG:05-CV-0001</t>
  </si>
  <si>
    <t>Porca Sext. 1/2" ASTM A563 ANSI B18.2.2 -  (DESENHO:T-073207-1) TAG:05-CV-0001</t>
  </si>
  <si>
    <t>Arruela Lisa Ø 1/2" F436 -  (DESENHO:T-073207-1) TAG:05-CV-0001</t>
  </si>
  <si>
    <t>T-073206-1</t>
  </si>
  <si>
    <t>Parafuso Cab. Sex. 5/8" UNC x 1 3/4" - ASTM A325 -  (DESENHO:T-073206-1) TAG:05-CV-0001</t>
  </si>
  <si>
    <t>Porca Sext. Ø 5/8" ASTM A563 ANSI B18.2.2  -  (DESENHO:T-073206-1) TAG:05-CV-0001</t>
  </si>
  <si>
    <t>Arruela Lisa Ø 5/8" F436 -  (DESENHO:T-073206-1) TAG:05-CV-0001</t>
  </si>
  <si>
    <t>Parafuso Cab. Sex. 3/4" UNC x 2 1/4" -  ASTM A325 -  (DESENHO:T-073206-1) TAG:05-CV-0001</t>
  </si>
  <si>
    <t>Porca Sext. Pesada Ø 3/4" ASTM A563 ANSI B18.2.2 -  (DESENHO:T-073206-1) TAG:05-CV-0001</t>
  </si>
  <si>
    <t>Arruela Lisa Ø 3/4" F436 -  (DESENHO:T-073206-1) TAG:05-CV-0001</t>
  </si>
  <si>
    <t>Gonzo p/ porta Ø1/2" x 100mm (2x) - ASTM A36 -  (DESENHO:T-073209-1) TAG:05-CV-0001</t>
  </si>
  <si>
    <t>PEÇA</t>
  </si>
  <si>
    <t>P-219</t>
  </si>
  <si>
    <t>1- 15/09/2026</t>
  </si>
  <si>
    <t>3- 16/09/2026</t>
  </si>
  <si>
    <t>T-073810-1</t>
  </si>
  <si>
    <t>MI-D-148-ME-DF-0189</t>
  </si>
  <si>
    <t>P.214</t>
  </si>
  <si>
    <t>T-073764-1</t>
  </si>
  <si>
    <t>MI-D-148-ME-DF-0143</t>
  </si>
  <si>
    <t>T-073763-1</t>
  </si>
  <si>
    <t>MI-D-148-ME-DF-0142</t>
  </si>
  <si>
    <t>T-073766-1</t>
  </si>
  <si>
    <t>MI-D-148-ME-DF-0145</t>
  </si>
  <si>
    <t>2- 21/09/2026</t>
  </si>
  <si>
    <t>T-073213-1</t>
  </si>
  <si>
    <t>MI-D-148-ME-DF-0042</t>
  </si>
  <si>
    <t>PROTEÇÕES DOS ACOPLAMENTOS - DETALHES ( PROTEÇÃO DO ACOPLAMENTO - HR-407) 73213-B</t>
  </si>
  <si>
    <t>T-073212-1</t>
  </si>
  <si>
    <t>MI-D-148-ME-DF-0041</t>
  </si>
  <si>
    <t>BASE DE ACIONAMENTO - DETALHES (BASE) 73212-A</t>
  </si>
  <si>
    <t>BASE DE ACIONAMENTO - DETALHES (BASE DE ACIONAMENTO) 73212-B</t>
  </si>
  <si>
    <t>F-073362-1</t>
  </si>
  <si>
    <t>1-P-551-R8-DF-402-0102-TC09-035</t>
  </si>
  <si>
    <t>CHUTE DE DESCARGA - PORTA DE INSPEÇÃO - DETALHES (PORTA DE INSPEÇÃO) 035A</t>
  </si>
  <si>
    <t>SUPORTE MANCAL - RETORNO 73239-B</t>
  </si>
  <si>
    <t>2- 22/09/2026</t>
  </si>
  <si>
    <t>A-073522-1</t>
  </si>
  <si>
    <t>ALIMENTADOR METÁLICO AL-0 - LARG.1800MM - EIXO DE ACIONAMENTO - DETALHE - (EIXO DE ACIONAMENTO)</t>
  </si>
  <si>
    <t>A-014938-4</t>
  </si>
  <si>
    <t>CHAVETA 50 X 28 X 318 DETALHES</t>
  </si>
  <si>
    <t>A-014936-2</t>
  </si>
  <si>
    <t>ALIMENTADOR DE PLACAS 312 AL 101 (AM-1865) CUBO PARA RODA ACIONADA (CUBO)</t>
  </si>
  <si>
    <t>A-000906-A</t>
  </si>
  <si>
    <t xml:space="preserve">CHAPA TRAVA DETALHES </t>
  </si>
  <si>
    <t>03- 23/09/2026</t>
  </si>
  <si>
    <t>T-073781-1</t>
  </si>
  <si>
    <t>MI-D-148-ME-DF-0160</t>
  </si>
  <si>
    <t>T-073782-1</t>
  </si>
  <si>
    <t>MI-D-148-ME-DF-0161</t>
  </si>
  <si>
    <t>CHAPA DESGASTE (HARDOX-500) - CH 12,7 x 396 x 396  - 73782-B</t>
  </si>
  <si>
    <t>CHAPA DESGASTE (HARDOX-500) - CH 12,7 x 396 x 196  - 73782-C</t>
  </si>
  <si>
    <t>T-073823-1</t>
  </si>
  <si>
    <t>MI-D-148-ME-DF-0202</t>
  </si>
  <si>
    <t>2- 28/09/2026</t>
  </si>
  <si>
    <t>T-073769-1</t>
  </si>
  <si>
    <t>MI-D-148-ME-DF-0148</t>
  </si>
  <si>
    <t>CALHAS - DETALHES (CHAPA TRASEIRA) 73769-C</t>
  </si>
  <si>
    <t>T-073770-1</t>
  </si>
  <si>
    <t>MI-D-148-ME-DF-0149</t>
  </si>
  <si>
    <t>CHAPA DESGASTE (HARDOX-500) - CH 12,7 x 108 x 396 1DIR. 1ESQ. - 73770-A</t>
  </si>
  <si>
    <t>CHAPA DESGASTE (HARDOX-500) - CH 12,7 x 143 x 396 1DIR. 1ESQ. - 73770-B</t>
  </si>
  <si>
    <t>CHAPA DESGASTE (HARDOX-500) - CH 12,7 x 178 x 396 1DIR. 1ESQ. - 73770-C</t>
  </si>
  <si>
    <t>CHAPA DESGASTE (HARDOX-500) - CH 12,7 x 196 x 396 1DIR. 1ESQ. - 73770-D</t>
  </si>
  <si>
    <t>CHAPA DESGASTE (HARDOX-500) - CH 12,7 x 196 x 396 1DIR. 1ESQ. - 73770-E</t>
  </si>
  <si>
    <t>CHAPA DESGASTE (HARDOX-500) - CH 12,7 x 196 x 396 1DIR. 1ESQ. - 73770-F</t>
  </si>
  <si>
    <t>CHAPA DESGASTE (HARDOX-500) - CH 12,7 x 101 x 996 1DIR. 1ESQ. - 73770-G</t>
  </si>
  <si>
    <t>CHAPA DESGASTE (HARDOX-500) - CH 12,7 x 136 x 396 1DIR. 1ESQ. - 73770-H</t>
  </si>
  <si>
    <t>CHAPA DESGASTE (HARDOX-500) - CH 12,7 x 171 x 396 1DIR. 1ESQ. - 73770-J</t>
  </si>
  <si>
    <t>CHAPA DESGASTE (HARDOX-500) - CH 12,7 x 206 x 396 1DIR. 1ESQ. - 73770-K</t>
  </si>
  <si>
    <t>CHAPA DESGASTE (HARDOX-500) - CH 12,7 x 262 x 396 1DIR. 1ESQ. - 73770-M</t>
  </si>
  <si>
    <t>CHAPA DESGASTE (HARDOX-500) - CH 12,7 x 241 x 396 1DIR. 1ESQ. - 73770-L</t>
  </si>
  <si>
    <t>CHAPA DESGASTE (HARDOX-500) - CH 12,7 x 196 x 332  - 73770-N</t>
  </si>
  <si>
    <t>CHAPA DESGASTE (HARDOX-500) - CH 12,7 x 196 x 396 - 73770-O</t>
  </si>
  <si>
    <t>CHAPA DESGASTE (HARDOX-500) - CH 12,7 x 196 x 396 - 73770-P</t>
  </si>
  <si>
    <t>CHAPA DESGASTE (HARDOX-500) - CH 12,7 x 196 x 528 - 73770-Q</t>
  </si>
  <si>
    <t>CHAPA DESGASTE (HARDOX-500) - CH 12,7 x 196 x 575 - 73770-R</t>
  </si>
  <si>
    <t>BARRA QUADRADA (HARDOX-500) - 2" x 2" x 390 - 73770-S</t>
  </si>
  <si>
    <t>P901</t>
  </si>
  <si>
    <t>P-901</t>
  </si>
  <si>
    <t>P902</t>
  </si>
  <si>
    <t>P-902</t>
  </si>
  <si>
    <t>ROLO CARGA Ø152X420 6305</t>
  </si>
  <si>
    <t>P903</t>
  </si>
  <si>
    <t>P-903</t>
  </si>
  <si>
    <t>R-6-4-10683</t>
  </si>
  <si>
    <t>ROLO GUIA Ø102X180 6204</t>
  </si>
  <si>
    <t>P904</t>
  </si>
  <si>
    <t>P-904</t>
  </si>
  <si>
    <t>ROLO PROTEÇÃO Ø89X150 6204</t>
  </si>
  <si>
    <t>TR-01</t>
  </si>
  <si>
    <t>TR-02</t>
  </si>
  <si>
    <t>R-1-4-11023</t>
  </si>
  <si>
    <t>ROLO IMPACTO - FREET Ø152/102X250 - 6305</t>
  </si>
  <si>
    <t>R-1-4-11024</t>
  </si>
  <si>
    <t>ROLO IMPACTO - FREET Ø152/102X380 - 6305</t>
  </si>
  <si>
    <t>R-1-4-11025</t>
  </si>
  <si>
    <t>ROLO CARGA - FREET Ø152X250 - 6305</t>
  </si>
  <si>
    <t>ROLO CARGA - FREET Ø152X380 - 6305</t>
  </si>
  <si>
    <t>R-1-4-11026</t>
  </si>
  <si>
    <t>R-1-4-11027</t>
  </si>
  <si>
    <t>R-1-4-11028</t>
  </si>
  <si>
    <t>R-1-4-11029</t>
  </si>
  <si>
    <t>SOBRASSALENTE</t>
  </si>
  <si>
    <t>R-1-4-11030</t>
  </si>
  <si>
    <t>R-3-4-9563</t>
  </si>
  <si>
    <t>ROLO DE RETORNO Ø152/102X1400 - 6305</t>
  </si>
  <si>
    <t>ROLO GUIA Ø89X120-6204</t>
  </si>
  <si>
    <t>A- 30/09/2026</t>
  </si>
  <si>
    <t>T-073844-1</t>
  </si>
  <si>
    <t>MI-D-148-ME-DF-0223</t>
  </si>
  <si>
    <t>T-073845-1</t>
  </si>
  <si>
    <t>MI-D-148-ME-DF-0224</t>
  </si>
  <si>
    <t>T-073846-1</t>
  </si>
  <si>
    <t>MI-D-148-ME-DF-0225</t>
  </si>
  <si>
    <t>T-073825-1</t>
  </si>
  <si>
    <t>MI-D-148-ME-DF-0204</t>
  </si>
  <si>
    <t>T-073826-1</t>
  </si>
  <si>
    <t>MI-D-148-ME-DF-0205</t>
  </si>
  <si>
    <t>AL-01</t>
  </si>
  <si>
    <t>A-073524-1</t>
  </si>
  <si>
    <t>T-073783-1</t>
  </si>
  <si>
    <t>MI-D-148-ME-DF-0162</t>
  </si>
  <si>
    <t>SOBRESALENTES</t>
  </si>
  <si>
    <t>T-015186-1</t>
  </si>
  <si>
    <t>CHAPA DESGASTE (HARDOX-500) - CH 12,7 x 390x 390  - 15186-A</t>
  </si>
  <si>
    <t>CHAPA DESGASTE (HARDOX-500) - CH 12,7 x 190x 390  - 15186-B</t>
  </si>
  <si>
    <t>REVESTIMENTO DA SAPATA (REVESTIMENTO DA SAPATA)  CHAPA DESGASTE (HARDOX-500) - CH 12,7 x 135 x 885 -73401A</t>
  </si>
  <si>
    <t>1- 02/10/2026</t>
  </si>
  <si>
    <t>SAPATA</t>
  </si>
  <si>
    <t>T-009794-1</t>
  </si>
  <si>
    <t>DF-0430-M-01200-S0519</t>
  </si>
  <si>
    <t>P.209</t>
  </si>
  <si>
    <t>2- 05/10/2026</t>
  </si>
  <si>
    <t>ALIMENTADOR</t>
  </si>
  <si>
    <t>P.210</t>
  </si>
  <si>
    <t xml:space="preserve"> PASSADIÇO E GUARDA LADO ESQUERDO PARTE 3 - DETALHES - 73915</t>
  </si>
  <si>
    <t>PASSADIÇO E GUARDA LADO ESQUERDO PARTE 2 - DETALHES 73914</t>
  </si>
  <si>
    <t>PASSADIÇO E GUARDA LADO ESQUERDO PARTE 1 - DETALHES - 73913</t>
  </si>
  <si>
    <t>REFORÇO DA ESTRUTURA DO TRANSPORTADOR - CONJUNTO E DETALHES (REFORÇO CONTRAVENTAMENTO COLUNAS P2) 73923-S-P23</t>
  </si>
  <si>
    <t>REFORÇO DA ESTRUTURA DO TRANSPORTADOR - CONJUNTO E DETALHES (REFORÇO CONTRAVENTAMENTO COLUNAS P2) 73923-S-P24</t>
  </si>
  <si>
    <t>REFORÇO DA ESTRUTURA DO TRANSPORTADOR - CONJUNTO E DETALHES (REFORÇO CONTRAVENTAMENTO COLUNAS P2) 73923-S-P25</t>
  </si>
  <si>
    <t>REFORÇO DA ESTRUTURA DO TRANSPORTADOR - CONJUNTO E DETALHES (REFORÇO CONTRAVENTAMENTO COLUNAS P2) 73923-S-P26</t>
  </si>
  <si>
    <t>REFORÇO DA ESTRUTURA DO TRANSPORTADOR - CONJUNTO E DETALHES (REFORÇO CONTRAVENTAMENTO COLUNAS P2) 73923-S-P27</t>
  </si>
  <si>
    <t>REFORÇO DA ESTRUTURA DO TRANSPORTADOR - CONJUNTO E DETALHES (REFORÇO CONTRAVENTAMENTO COLUNAS P2) 73923-S-P28</t>
  </si>
  <si>
    <t>REFORÇO DA ESTRUTURA DO TRANSPORTADOR - CONJUNTO E DETALHES (REFORÇO CONTRAVENTAMENTO COLUNAS P3) 73923-S-P29</t>
  </si>
  <si>
    <t>REFORÇO DA ESTRUTURA DO TRANSPORTADOR - CONJUNTO E DETALHES (REFORÇO CONTRAVENTAMENTO COLUNAS P3) 73923-S-P30</t>
  </si>
  <si>
    <t>REFORÇO DA ESTRUTURA DO TRANSPORTADOR - CONJUNTO E DETALHES (REFORÇO CONTRAVENTAMENTO COLUNAS P3) 73923-S-P31</t>
  </si>
  <si>
    <t>REFORÇO DA ESTRUTURA DO TRANSPORTADOR - CONJUNTO E DETALHES (REFORÇO CONTRAVENTAMENTO COLUNAS P3) 73923-S-P32</t>
  </si>
  <si>
    <t>T-073920-1</t>
  </si>
  <si>
    <t>Parafuso Cab. Sext. Ø 1/4" x 1 1/2" ASTM A307 - GALVANIZADO</t>
  </si>
  <si>
    <t>T-071189-1</t>
  </si>
  <si>
    <t>Parafuso Cab. Sext. Ø 5/8" x 2 3/4" ASTM A307 - GALVANIZADO</t>
  </si>
  <si>
    <t>Porca Sext. Ø 5/8" ASTM A307 - GALVANIZADO</t>
  </si>
  <si>
    <t>Arruela Lisa Ø 5/8" ASTM A307 - GALVANIZADO</t>
  </si>
  <si>
    <t>Parafuso Cab. Sext. Ø 3/8" x 1 1/4" ASTM A307 - GALVANIZADO</t>
  </si>
  <si>
    <t>Porca Sext. Ø 3/8" ASTM A307 - GALVANIZADO</t>
  </si>
  <si>
    <t>Arruela Lisa Ø 3/8" ASTM A307 - GALVANIZADO</t>
  </si>
  <si>
    <t>Parafuso Cab. Sext. Ø 5/8" x 1 3/4" ASTM A307 - GALVANIZADO</t>
  </si>
  <si>
    <t>Arruela Cônica 5/8" ASTM A307 - GALVANIZADO</t>
  </si>
  <si>
    <t>T-07398-1</t>
  </si>
  <si>
    <t>Arruela Lisa Ø 5/8" ASTM A325 - GALVANIZADO</t>
  </si>
  <si>
    <t>Parafuso Cab. Sext. Ø 5/8" x 1 1/2" ASTM A325 - GALVANIZADO</t>
  </si>
  <si>
    <t>Porca Sext. Ø 5/8" ASTM A325 - GALVANIZADO</t>
  </si>
  <si>
    <t>Porca Sext. UNC Ø 5/8" - ASTM A325 - GALVANIZADO</t>
  </si>
  <si>
    <t>F-073914-1</t>
  </si>
  <si>
    <t>Porca Sext. Ø 5/8" ASTM A325 (UNC)</t>
  </si>
  <si>
    <t>Arruela Lisa Ø5/8" ANSI B27.2</t>
  </si>
  <si>
    <t>Contrapino Ø6 x 50 DIN 94</t>
  </si>
  <si>
    <t>Arruela Lisa Ø41 DIN 94</t>
  </si>
  <si>
    <t>T-071097-1</t>
  </si>
  <si>
    <t>Arruela Lisa Ø5/8" A307</t>
  </si>
  <si>
    <t>Porca Sext. Ø 5/8" ASTM A307</t>
  </si>
  <si>
    <t>F-071097-1</t>
  </si>
  <si>
    <t>Parafuso Cab. Sext. Ø 5/8" x 1 3/4" ASTM A307</t>
  </si>
  <si>
    <t>T-073848-1</t>
  </si>
  <si>
    <t>MI-D-148-ME-DF-0227</t>
  </si>
  <si>
    <t>T-073849-1</t>
  </si>
  <si>
    <t>MI-D-148-ME-DF-0228</t>
  </si>
  <si>
    <t>T-073827-1</t>
  </si>
  <si>
    <t>MI-D-148-ME-DF-0206</t>
  </si>
  <si>
    <t>CHUTE DO EXTRATOR DE METAIS - CONJUNTOS E DETLHES (BASE) 73827-A</t>
  </si>
  <si>
    <t>CHUTE DO EXTRATOR DE METAIS - CONJUNTOS E DETLHES (CHUTE) 73827-B</t>
  </si>
  <si>
    <t>T-073828-1</t>
  </si>
  <si>
    <t>MI-D-148-ME-DF-0207</t>
  </si>
  <si>
    <t>CHAPA DESGASTE (HARDOX-500) - CH 13 x 196 x 396 - 73828-A</t>
  </si>
  <si>
    <t>CHAPA DESGASTE (HARDOX-500) - CH 13 x 109 x 196 - 73828-B</t>
  </si>
  <si>
    <t>CHAPA DESGASTE (HARDOX-500) - CH 13 x 196 x 198 - 73828-C</t>
  </si>
  <si>
    <t>CHAPA DESGASTE (HARDOX-500) - CH 13 x 196 x 282 - 73828-D</t>
  </si>
  <si>
    <t>CHAPA DESGASTE (HARDOX-500) - CH 13 x 196 x 366 - 73828-E</t>
  </si>
  <si>
    <t>CHAPA DESGASTE (HARDOX-500) - CH 13 x 196 x 346 - 73828-F</t>
  </si>
  <si>
    <t>CHAPA DESGASTE (HARDOX-500) - CH 13 x 196 x 198 - 73828-G</t>
  </si>
  <si>
    <t>CHAPA DESGASTE (HARDOX-500) - CH 13 x 196 x 358 - 73828-H</t>
  </si>
  <si>
    <t>CHAPA DESGASTE (HARDOX-500) - CH 13 x 130 x 396 - 73828-J</t>
  </si>
  <si>
    <t>CHAPA DESGASTE (HARDOX-500) - CH 13 x 130 x 358 - 73828-K</t>
  </si>
  <si>
    <t>CHAPA DESGASTE (HARDOX-500) - CH 13 x 196 x 270 - 73828-L</t>
  </si>
  <si>
    <t>CHAPA DESGASTE (HARDOX-500) - CH 13 x 84 x 196 - 73828-M</t>
  </si>
  <si>
    <t>CHAPA DESGASTE (HARDOX-500) - CH 13 x 196 x 229 - 73828-N</t>
  </si>
  <si>
    <t>CHAPA DESGASTE (HARDOX-500) - CH 13 x 196 x 396 - 73828-P</t>
  </si>
  <si>
    <t>CHAPA DESGASTE (HARDOX-500) - CH 13 x 196 x 229 - 73828-Q</t>
  </si>
  <si>
    <t>CHAPA DESGASTE (HARDOX-500) - CH 13 x 196 x 292 - 73828-R</t>
  </si>
  <si>
    <t>CHAPA DESGASTE (HARDOX-500) - CH 13 x 196 x 396 - 73828-S</t>
  </si>
  <si>
    <t>CHAPA DESGASTE (HARDOX-500) - CH 13 x 196 x 296 - 73828-T</t>
  </si>
  <si>
    <t>CHAPA DESGASTE (HARDOX-500) - CH 13 x 181 x 196 - 73828-U</t>
  </si>
  <si>
    <t>CHAPA DESGASTE (HARDOX-500) - CH 13 x 165x 196 - 73828-U</t>
  </si>
  <si>
    <t>3- 07/10/2026</t>
  </si>
  <si>
    <t>BBR-D-DF-1073-MDE-M-0025</t>
  </si>
  <si>
    <t xml:space="preserve">21x ROLO CARGA SPIRAFLEX </t>
  </si>
  <si>
    <t>8X ROLO GUIA</t>
  </si>
  <si>
    <t>40X ROLO CARGA</t>
  </si>
  <si>
    <t>CMOC</t>
  </si>
  <si>
    <t>10X ROLO GUIA</t>
  </si>
  <si>
    <t>SAMARCO</t>
  </si>
  <si>
    <t>T-073148-3</t>
  </si>
  <si>
    <t>ROLO IMPACTO Ø102/63X315 6204</t>
  </si>
  <si>
    <t>P905</t>
  </si>
  <si>
    <t>P-905</t>
  </si>
  <si>
    <t>10X ROLO IMPACTO</t>
  </si>
  <si>
    <t>2X ROLO IMPACTO</t>
  </si>
  <si>
    <t>P906</t>
  </si>
  <si>
    <t>P-906</t>
  </si>
  <si>
    <t>ROLO DE CARGA Ø152 X 420 - 6305</t>
  </si>
  <si>
    <t>P907</t>
  </si>
  <si>
    <t>P-907</t>
  </si>
  <si>
    <t>20X ROLO CARGA</t>
  </si>
  <si>
    <t>T-073771-1</t>
  </si>
  <si>
    <t>MI-D-148-ME-DF-0150</t>
  </si>
  <si>
    <t xml:space="preserve"> 3- 13/10/2026</t>
  </si>
  <si>
    <t>F-073549-1</t>
  </si>
  <si>
    <t>F-073548-1</t>
  </si>
  <si>
    <t>F-073547-1</t>
  </si>
  <si>
    <t>F-073546-1</t>
  </si>
  <si>
    <t>F-073545-1</t>
  </si>
  <si>
    <t>F-073552-1</t>
  </si>
  <si>
    <t>F-073551-1</t>
  </si>
  <si>
    <t>F-074013-1</t>
  </si>
  <si>
    <t>D - 13/10/2026</t>
  </si>
  <si>
    <t>T-073860-1</t>
  </si>
  <si>
    <t>MI-D-148-ME-DF-0239</t>
  </si>
  <si>
    <t>T-073773-1</t>
  </si>
  <si>
    <t>MI-D-148-ME-DF-0152</t>
  </si>
  <si>
    <t>2- 15/10/2026</t>
  </si>
  <si>
    <t>1- 15/10/2026</t>
  </si>
  <si>
    <t>T-073351-1</t>
  </si>
  <si>
    <t>Parafuso Cab. Sext. M6 x 16 DIN 933 Classe Mat 5.6</t>
  </si>
  <si>
    <t>Arruela de Pressão B8 DIN 127 (AÇO MOLA)</t>
  </si>
  <si>
    <t>Parafuso Cab. Sext. M20 x 50 - GALVANIZADO (DESENHO:F-073318-1) TAG:0102-TC-09</t>
  </si>
  <si>
    <t>Porca Sext. M20 ASTM A194-2H - GALVANIZADO (DESENHO:F-073318-1) TAG:0102-TC-09</t>
  </si>
  <si>
    <t>Arruela Lisa Ø20mm ASTM F436 - GALVANIZADO (DESENHO:F-073318-1) TAG:0102-TC-09</t>
  </si>
  <si>
    <t>Parafuso Cab. Sext. M20 x 50 - GALVANIZADO (DESENHO:F-073339-1) TAG:0102-TC-09</t>
  </si>
  <si>
    <t>Porca Sext. M20 ASTM A194-2H - GALVANIZADO (DESENHO:F-073339-1) TAG:0102-TC-09</t>
  </si>
  <si>
    <t>Arruela Lisa Ø20mm ASTM F436 - GALVANIZADO (DESENHO:F-073339-1) TAG:0102-TC-09</t>
  </si>
  <si>
    <t>F-073338-1</t>
  </si>
  <si>
    <t>Parafuso Cab. Sext. M16 x 140 DIN 933 CL. 5.6 - GALVANIZADO (DESENHO:F-073338-1) TAG:0102-TC-09</t>
  </si>
  <si>
    <t>Porca Cab. Sext. M16 DIN 934 - GALVANIZADO (DESENHO:F-073338-1) TAG:0102-TC-09</t>
  </si>
  <si>
    <t>Arruela Lisa Ø16 DIN 125 - GALVANIZADO (DESENHO:F-073338-1) TAG:0102-TC-09</t>
  </si>
  <si>
    <t>Parafuso Cab. Esc M16 x 40 DIN 7991 - GALVANIZADO (DESENHO:F-073338-1) TAG:0102-TC-09</t>
  </si>
  <si>
    <t>Parafuso Cab. Sext. M12 x 50 DIN 933 - GALVANIZADO (DESENHO:F-073327-1) TAG:0102-TC-09</t>
  </si>
  <si>
    <t>Porca Sext. M12 DIN 934 Gr 8 - GALVANIZADO (DESENHO:F-073327-1) TAG:0102-TC-09</t>
  </si>
  <si>
    <t>Arruela Lisa Ø12 DIN 125 - GALVANIZADO (DESENHO:F-073327-1) TAG:0102-TC-09</t>
  </si>
  <si>
    <t>Parafuso Cab. Esc M16 x 50 DIN 933 - GALVANIZADO (DESENHO:F-073327-1) TAG:0102-TC-09</t>
  </si>
  <si>
    <t>Porca Sext. M16 DIN 934 - GALVANIZADO (DESENHO:F-073327-1) TAG:0102-TC-09</t>
  </si>
  <si>
    <t>Arruela Lisa Ø16 DIN 125 - GALVANIZADO (DESENHO:F-073327-1) TAG:0102-TC-09</t>
  </si>
  <si>
    <t>Parafuso Sext. M12 x 30 ASTM A325 - GALVANIZADO (DESENHO:F-073330-1) TAG:0102-TC-09</t>
  </si>
  <si>
    <t>Porca Sext. M12 ASTM F436 - GALVANIZADO (DESENHO:F-073330-1) TAG:0102-TC-09</t>
  </si>
  <si>
    <t>Arruela Lisa M12 ASTM A194-2H - GALVANIZADO (DESENHO:F-073330-1) TAG:0102-TC-09</t>
  </si>
  <si>
    <t>Parafuso Cab. Sext. Ø 5/8" x 1 1/2" ASTM A307 GALVANIZADA Arruela Lisa Ø 5/8" DIN 934 GALVANIZADA - (DESENHO:T-073352-1) TAG:0102-TC09</t>
  </si>
  <si>
    <t>Porca Sext. Ø 5/8 DIN 934 GALVANIZADA - Arruela Lisa Ø 5/8" DIN 934 GALVANIZADA - (DESENHO:T-073352-1) TAG:0102-TC09</t>
  </si>
  <si>
    <t>Arruela Lisa Ø 5/8" DIN 934 GALVANIZADA - (DESENHO:T-073352-1) TAG:0102-TC09</t>
  </si>
  <si>
    <t>Parafuso Cab. Sext. Ø 5/8" x 1 1/2" ASTM A307 GALVANIZADA - (DESENHO:T-073353-1) TAG:0102-TC09</t>
  </si>
  <si>
    <t>Porca Sext. Ø 5/8 DIN 934 GALVANIZADA - (DESENHO:T-073353-1) TAG:0102-TC09</t>
  </si>
  <si>
    <t>Arruela Lisa Ø 5/8" DIN 125 GALVANIZADA - (DESENHO:T-073353-1) TAG:0102-TC09</t>
  </si>
  <si>
    <t>Parafuso Cab. Sext. Ø 5/8" x 1 1/2" ASTM A307 GALVANIZADA - (DESENHO:T-073354-1) TAG:0102-TC09</t>
  </si>
  <si>
    <t>Porca Sext. Ø 5/8 DIN 934 GALVANIZADA - (DESENHO:T-073354-1) TAG:0102-TC09</t>
  </si>
  <si>
    <t>Arruela Lisa Ø 5/8" DIN 125 GALVANIZADA - (DESENHO:T-073354-1) TAG:0102-TC09</t>
  </si>
  <si>
    <t>Parafuso Cab. Sextavada Ø3/4" x 7" ASTM A307 GALVANIZADA - (DESENHO:T-073354-1) TAG:0102-TC09</t>
  </si>
  <si>
    <t>Porca Sextavada Ø3/4 DIN 934 GALVANIZADA - (DESENHO:T-073354-1) TAG:0102-TC09</t>
  </si>
  <si>
    <t>Arruela Lisa Ø3/4" DIN 125 GALVANIZADA - (DESENHO:T-073354-1) TAG:0102-TC09</t>
  </si>
  <si>
    <t>Parafuso Cab. Sext. Ø 5/8" x 1 1/2" ASTM A307 GALVANIZADA - (DESENHO:T-073355-1) TAG:0102-TC09</t>
  </si>
  <si>
    <t>T-073555-1</t>
  </si>
  <si>
    <t>Porca Sextavada Ø5/8" DIN 934 GALVANIZADA - (DESENHO:T-073355-1) TAG:0102-TC09</t>
  </si>
  <si>
    <t>Arruela Lisa Ø5/8 DIN 125 GALVANIZADA - (DESENHO:T-073355-1) TAG:0102-TC09</t>
  </si>
  <si>
    <t>Parafuso Cab. Sext. M6 x 16 DIN 933 Gr 8.8 - (DESENHO:T-052878-1) TAG:0102-TC09</t>
  </si>
  <si>
    <t>Arruela de Pressão B6 DIN 127 - (DESENHO:T-052878-1) TAG:0102-TC09</t>
  </si>
  <si>
    <t>Parafuso Cab. Sext. M16 x 55 DIN 933 Classe Mat. 5 - GALVANIZADO</t>
  </si>
  <si>
    <t>Porca Sext. M16 DIN 934 Classe Mat. 5 - GALVANIZADO</t>
  </si>
  <si>
    <t>Arruela Lisa Ø18mm DIN 126 - GALVANIZADO</t>
  </si>
  <si>
    <t>Gonzo p/ porta Ø1/2" X 100 ASTM A36 GALVANIZADO</t>
  </si>
  <si>
    <t>Parafuso Cab. Sext. M20 x 50 ASTM A325- GALVANIZADA - (DESENHO:F-073316-1)</t>
  </si>
  <si>
    <t>Porca Sext. M20 ASTM A563-C - GALVANIZADA - (DESENHO:F-073316-1)</t>
  </si>
  <si>
    <t>Arruela Lisa Ø20 GALVANIZADA - (DESENHO:F-073316-1)</t>
  </si>
  <si>
    <t>Parafuso Cab. Sext. M20 x 50 ASTM A325- GALVANIZADA - (DESENHO:F-073317-1)</t>
  </si>
  <si>
    <t>Porca Sext. M20 ASTM A563-C - GALVANIZADA - (DESENHO:F-073317-1)</t>
  </si>
  <si>
    <t>Arruela Lisa Ø20 GALVANIZADA - (DESENHO:F-073317-1)</t>
  </si>
  <si>
    <t>Parafuso Cab. Sext. M20 x 50 ASTM A325- GALVANIZADA - (DESENHO:F-073321-1)</t>
  </si>
  <si>
    <t>Porca Sext. M20 ASTM A563-C - GALVANIZADA - (DESENHO:F-073321-1)</t>
  </si>
  <si>
    <t>Arruela Lisa Ø20 GALVANIZADA - (DESENHO:F-073321-1)</t>
  </si>
  <si>
    <t>Parafuso Cab. Sext. M20 x 50 ASTM A325- GALVANIZADA - (DESENHO:F-073320-1)</t>
  </si>
  <si>
    <t>Porca Sext. M20 ASTM A563-C - GALVANIZADA - (DESENHO:F-073320-1)</t>
  </si>
  <si>
    <t>F-073220-1</t>
  </si>
  <si>
    <t>Arruela Lisa Ø20 GALVANIZADA - (DESENHO:F-073320-1)</t>
  </si>
  <si>
    <t>Parafuso Cab. Sext. M16 x 60 ASTM A325- GALVANIZADA - (DESENHO:F-073322-1)</t>
  </si>
  <si>
    <t>Porca Sext. M16 ASTM A563-C - GALVANIZADA - (DESENHO:F-073322-1)</t>
  </si>
  <si>
    <t>T-073322-1</t>
  </si>
  <si>
    <t>Arruela Lisa M16 GALVANIZADA - (DESENHO:F-073322-1)</t>
  </si>
  <si>
    <t>F-073314-1</t>
  </si>
  <si>
    <t>Contrapino Ø8 x 90 DIN 94 - GALVANIZADO CONFORME DESENHO:F-073314-1</t>
  </si>
  <si>
    <t>Parafuso Cab. Sext. Ø 3/4" x 2 1/2" ASTM A325 - GALVANIZADO CONFORME DESENHO:F-073314-1</t>
  </si>
  <si>
    <t>Porca Sext. Ø 3/4"  ASTM A194 2H GALVANIZADO CONFORME DESENHOS:F-073314-1</t>
  </si>
  <si>
    <t>Arruela Lisa Ø 3/4" F436 GALVANIZADO CONFORME DESENHO:F-073314-1</t>
  </si>
  <si>
    <t>F-073334-1</t>
  </si>
  <si>
    <t>Parafuso Cab. Sex. 5/8" UNC x 1 1/2" - ASTM A325 - GALVANIZADO CONFORME DESENHO:F-073334-1</t>
  </si>
  <si>
    <t>Porca Sext. Ø5/8" - ASTM A194-2H - GALVANIZADO CONFORME DESENHO:F-073334-1</t>
  </si>
  <si>
    <t>Arruela Lisa Ø 5/8" F436 - GALVANIZADO CONFORME DESENHO:T-073334-1</t>
  </si>
  <si>
    <t>Parafuso Cab. Sex. 1/2" UNC x 1 1/4" - ASTM A325 - GALVANIZADO CONFORME DESENHO:T-073334-1</t>
  </si>
  <si>
    <t>Porca Sext. Ø1/2" UNC. - GALVANIZADO CONFORME DESENHO:T-073334-1</t>
  </si>
  <si>
    <t>Arruela Lisa Ø 1/2" F436 - GALVANIZADO CONFORME DESENHO:T-073334-1</t>
  </si>
  <si>
    <t>F-073335-1</t>
  </si>
  <si>
    <t>Parafuso Cab. Sext. Ø 5/8" x 2 1/2" ASTM A325 (UNC) - GALVANIZADO CONFORME DESENHO:T-073335-1</t>
  </si>
  <si>
    <t>T-073335-1</t>
  </si>
  <si>
    <t>Porca Sext. Ø 5/8"  ASTM A194 2H - GALVANIZADO CONFORME DESENHO:T-073335-1</t>
  </si>
  <si>
    <t>Arruela Lisa Ø 5/8" F436 - GALVANIZADO CONFORME DESENHO:T-073335-1</t>
  </si>
  <si>
    <t>Parafuso Cab. Sext. Ø 3/4" x 4" ASTM A325 (UNC) - GALVANIZADO CONFORME DESENHO:T-073335-1</t>
  </si>
  <si>
    <t>Porca Sext. Ø 3/4"  ASTM A194 2H (UNC) - GALVANIZADO CONFORME DESENHO:T-073335-1</t>
  </si>
  <si>
    <t>Arruela Lisa Ø 3/4" F436 - GALVANIZADO CONFORME DESENHO:T-073335-1</t>
  </si>
  <si>
    <t>Parafuso Cab. Sext. Ø 3/4" x 4 1/2" ASTM A325 (UNC) - GALVANIZADO CONFORME DESENHO:T-073335-1</t>
  </si>
  <si>
    <t>Parafuso Cab. Sext. Ø 5/8" x 1 3/4" ASTM A325 (UNC) - GALVANIZADO CONFORME DESENHO:T-073335-1</t>
  </si>
  <si>
    <t>Parafuso Cab. Sext. Ø 5/8" x 1 1/2" ASTM A325 (UNC) - GALVANIZADO CONFORME DESENHO:T-073335-1</t>
  </si>
  <si>
    <t>Parafuso Cab. Sext. Ø 1/2" x 1 1/2" ASTM A325 (UNC) - GALVANIZADO CONFORME DESENHO:T-073335-1</t>
  </si>
  <si>
    <t>Porca Sext. Ø 1/2"  ASTM A194 2H (UNC)- GALVANIZADO CONFORME DESENHO:T-073335-1</t>
  </si>
  <si>
    <t>Arruela Lisa Ø 1/2" F436 - GALVANIZADO CONFORME DESENHO:T-073335-1</t>
  </si>
  <si>
    <t>F-073336-1</t>
  </si>
  <si>
    <t>Parafuso Cab. Sext. Ø 1/2" x 1 1/4" ASTM A325 - GALVANIZADO CONFORME DESENHO:T-073336-1</t>
  </si>
  <si>
    <t>Porca Sext. Ø 1/2"  ASTM A194 2H - GALVANIZADO CONFORME DESENHO:T-073336-1</t>
  </si>
  <si>
    <t>Arruela Lisa Ø 1/2" F436 - GALVANIZADO CONFORME DESENHO:T-073336-1</t>
  </si>
  <si>
    <t>Chumbador Químico Ø1/2" X 135 REF.INDUFIX - CONFORME DESENHO:T-073336-1</t>
  </si>
  <si>
    <t>Parafuso Cab. Sext. Ø 5/8" x 2" ASTM A325 - GALVANIZADO CONFORME DESENHO:T-073336-1</t>
  </si>
  <si>
    <t>Porca Sext. Ø5/8" - ASTM A194-2H - GALVANIZADO CONFORME DESENHO:T-073336-1</t>
  </si>
  <si>
    <t>Arruela Lisa Ø 5/8" F436 - GALVANIZADO CONFORME DESENHO:T-073336-1</t>
  </si>
  <si>
    <t>Arruela Chanfrada Ø 5/8" F436 - GALVANIZADO CONFORME DESENHO:T-073336-1</t>
  </si>
  <si>
    <t>F-073337-1</t>
  </si>
  <si>
    <t>Parafuso Allen M8 X 50 DIN 912 - GALVANIZADO CONFORME DESENHO:T-073337-1</t>
  </si>
  <si>
    <t>Porca Sext. M8 DIN 934 Classe Mat. 5 - GALVANIZADO CONFORME DESENHO:T-073337-1</t>
  </si>
  <si>
    <t>Arruela Lisa Ø10 DIN 126 - GALVANIZADO CONFORME DESENHO:T-073337-1</t>
  </si>
  <si>
    <t>Parafuso Cab. Sext. M6 x 25 DIN 933 CL. 5.6 - GALVANIZADO CONFORME DESENHO:T-073337-1</t>
  </si>
  <si>
    <t>F-073307-1</t>
  </si>
  <si>
    <t>Parafuso Cab. Sext. Ø 5/8"UNC x 1 3/4" ASTM A325 - GALVANIZADO CONFORME DESENHO:T-073307-1</t>
  </si>
  <si>
    <t>Porca Sext. Ø 5/8"  ASTM A194 2H - GALVANIZADO CONFORME DESENHO:T-073307-1</t>
  </si>
  <si>
    <t>Arruela Lisa Ø 5/8" F436 - GALVANIZADO CONFORME DESENHO:T-073307-1</t>
  </si>
  <si>
    <t>Parafuso Cab. Sex. 1/2" UNC x 2" - ASTM A325 - GALVANIZADO CONFORME DESENHO:F-073361-1 TAG:0102-TC-09</t>
  </si>
  <si>
    <t>Porca Cab. Sext. Ø1/2" ASTM A194 2H - GALVANIZADO CONFORME DESENHO:F-073330-1 TAG:0102-TC-09</t>
  </si>
  <si>
    <t>Arruela Lisa Ø 1/2" F436 - GALVANIZADO CONFORME DESENHO:F-073330-1 TAG:0102-TC-09</t>
  </si>
  <si>
    <t>Parafuso Esccariado Ø5/8" UNC x 2" ASTM A325 - GALVANIZADO CONFORME DESENHO:F-073330-1 TAG:0102-TC-09</t>
  </si>
  <si>
    <t>Porca Cab Sext. Ø5/8" ASTM A194 2H - GALVANIZADO CONFORME DESENHO:F-073330-1 TAG:0102-TC-09</t>
  </si>
  <si>
    <t>Arruela Lisa Ø 5/8" F436 - GALVANIZADO CONFORME DESENHO:F-073330-1 TAG:0102-TC-09</t>
  </si>
  <si>
    <t>Parafuso Cab. Sext. M16 x 40 DIN 931 Gr 8.8 - GALVANIZADO CONFORME DESENHO:F-073338-1 TAG:0102-TC-09</t>
  </si>
  <si>
    <t>Porca Sext. M16 DIN 934 Gr 8 - GALVANIZADO CONFORME DESENHO:F-073338-1 TAG:0102-TC-09</t>
  </si>
  <si>
    <t>Arruela Lisa Ø16mm DIN 125 - GALVANIZADO CONFORME DESENHO:F-073338-1 TAG:0102-TC-09</t>
  </si>
  <si>
    <t>Paraf Cab Esc c/ Sext Inter. M16 x 40 DIN 7991 8.8 - GALVANIZADO CONFORME DESENHO:F-073338-1 TAG:0102-TC-09</t>
  </si>
  <si>
    <t>Parafuso Cab. Sex. 1/2" UNC x 2" - ASTM A325 - GALVANIZADO CONFORME DESENHO:F-073327-1 TAG:0102-TC-09</t>
  </si>
  <si>
    <t>Porca Sext. Ø 1/2" ASTM A325 - GALVANIZADO CONFORME DESENHO:F-073327-1 TAG:0102-TC-09</t>
  </si>
  <si>
    <t>Arruela Lisa Ø 1/2" F436 - GALVANIZADO CONFORME DESENHO:F-073327-1 TAG:0102-TC-09</t>
  </si>
  <si>
    <t>Parafuso Escariado Ø5/8" UNC x 2" ASTM A325 - GALVANIZADO CONFORME DESENHO:F-073327-1 TAG:0102-TC-09</t>
  </si>
  <si>
    <t>Porca Cab. Sext. Ø5/8" ASTM A194 2H - GALVANIZADO CONFORME DESENHO:F-073327-1 TAG:0102-TC-09</t>
  </si>
  <si>
    <t>Arruela Lisa Ø 5/8" F436 - GALVANIZADO CONFORME DESENHO:F-073327-1 TAG:0102-TC-09</t>
  </si>
  <si>
    <t>Parafuso Cab. Sext. Ø1/2" UNC x 1 1/4" ASTM A325 - GALVANIZADO CONFORME DESENHO:F-073330-1 TAG:0102-TC-09</t>
  </si>
  <si>
    <t>Porca Cab. Sext. Ø1/2" ASTM A194-2H - GALVANIZADO CONFORME DESENHO:F-073330-1 TAG:0102-TC-09</t>
  </si>
  <si>
    <t xml:space="preserve"> TRAVESSA 019B</t>
  </si>
  <si>
    <t xml:space="preserve"> TRAVESSA - DETALHES (TRAVESSA) 019B</t>
  </si>
  <si>
    <t>TRAVESSA - DETALHES (TRAVESSA) 019B</t>
  </si>
  <si>
    <t xml:space="preserve"> BASE P/ ROLO PROTEÇÃO 52878-A</t>
  </si>
  <si>
    <t>BARRA 74013-C</t>
  </si>
  <si>
    <t>APOIO MESA DE IMPACTO 1 ESQUERDA 74013-B</t>
  </si>
  <si>
    <t>APOIO MESA DE IMPACTO 1 DIREITA 74013-A</t>
  </si>
  <si>
    <t>BASE ROLETE RETORNO 73551-A</t>
  </si>
  <si>
    <t>BASE 73552-A</t>
  </si>
  <si>
    <t>BASE ROLETE 1DIR. 1 ESQ. 73545-B</t>
  </si>
  <si>
    <t>APOIO DA BASE 73545-A</t>
  </si>
  <si>
    <t>BASE ROLETE 1.DIR. 1.ESQ 73546-B</t>
  </si>
  <si>
    <t>APOIO DA BASE 73546-A</t>
  </si>
  <si>
    <t>BASE ROLETE 1.DIR. 1.ESQ  73547-B</t>
  </si>
  <si>
    <t>APOIO DA BASE 73547-A</t>
  </si>
  <si>
    <t>BASE ROLETE 1.DIR. 1.ESQ 73547-B</t>
  </si>
  <si>
    <t>BASE ROLETE 1.DIR. 1.ESQ 73548-B</t>
  </si>
  <si>
    <t>APOIO DA BASE 73548-A</t>
  </si>
  <si>
    <t xml:space="preserve"> BASE ROLETE 1.DIR. 1.ESQ 73549-B</t>
  </si>
  <si>
    <t>APOIO DA BASE 73549-A</t>
  </si>
  <si>
    <t>BASE ROLETE 1.DIR. 1.ESQ 73549-B</t>
  </si>
  <si>
    <t xml:space="preserve"> APOIO DA BASE 73549-A</t>
  </si>
  <si>
    <t xml:space="preserve"> SUPORTE DO MANCAL DE ACIONAMENTO 73771-A</t>
  </si>
  <si>
    <t>SUPORTE-7 - 73849-G</t>
  </si>
  <si>
    <t>SUPORTE-8  - 73849-K</t>
  </si>
  <si>
    <t>PROTEÇÃO C.QUEDA DE ROLOS - 72929-A</t>
  </si>
  <si>
    <t>PROTEÇÃO C.QUEDA DE ROLOS  - 72929-A</t>
  </si>
  <si>
    <t>PROTEÇÃO C.QUEDA DE ROLOS  - 72929-B</t>
  </si>
  <si>
    <t>PROTEÇÃO C.QUEDA DE ROLOS - 72929-B</t>
  </si>
  <si>
    <t>PROTEÇÃO C.QUEDA DE ROLOS - 72929-C</t>
  </si>
  <si>
    <t>PROTEÇÃO C.QUEDA DE ROLOS - 72929-D</t>
  </si>
  <si>
    <t>PROTEÇÃO C.QUEDA DE ROLOS - 72929-E</t>
  </si>
  <si>
    <t>MOTOR SECUNDÁRIO - 73148-A</t>
  </si>
  <si>
    <t>SUPORTE-1 - 73860-A</t>
  </si>
  <si>
    <t>SUPORTE-2 - 73860-B</t>
  </si>
  <si>
    <t>SUPORTE-3 - 73860-C</t>
  </si>
  <si>
    <t>SUPORTE -4  - 73860-D</t>
  </si>
  <si>
    <t>SUPORTE -5 - 73860-E</t>
  </si>
  <si>
    <t>PROTEÇÃO-1 - 73773-A</t>
  </si>
  <si>
    <t>PROTEÇÃO-2 - 73773-B</t>
  </si>
  <si>
    <t>PROTEÇÃO-3 -73773-C</t>
  </si>
  <si>
    <t>PROTEÇÃO-4 - 73773-D</t>
  </si>
  <si>
    <t>PROTEÇÃO-5 - 73773-E</t>
  </si>
  <si>
    <t>PROTEÇÃO-6 - 73773-F</t>
  </si>
  <si>
    <t>SUPORTE-6 - 73849-F</t>
  </si>
  <si>
    <t>SUPORTE-5 - 73849-E</t>
  </si>
  <si>
    <t>SUPORTE-4 - 73849-D</t>
  </si>
  <si>
    <t>SUPORTE-3 - 73849-C</t>
  </si>
  <si>
    <t>SUPORTE-2 - 73849-B</t>
  </si>
  <si>
    <t>SUPORTE-1 - 73849-A</t>
  </si>
  <si>
    <t>PROTEÇÃO-8 - 73848-H</t>
  </si>
  <si>
    <t>PROTEÇÃO-7 - 73848-G</t>
  </si>
  <si>
    <t>PROTEÇÃO-6 - 73848-F</t>
  </si>
  <si>
    <t>PROTEÇÃO-5 - 73848-E</t>
  </si>
  <si>
    <t>PROTEÇÃO-4 - 73848-D</t>
  </si>
  <si>
    <t>PROTEÇÃO-3 - 73848-C</t>
  </si>
  <si>
    <t>PROTEÇÃO-2 - 73848-B</t>
  </si>
  <si>
    <t>PROTEÇÃO-1 - 73848-A</t>
  </si>
  <si>
    <t>CHUTE SUPERIOR - 73844-A</t>
  </si>
  <si>
    <t>CHUTE INTERMEDIÁRIO -73845-A</t>
  </si>
  <si>
    <t>CHUTE INFERIOR - 73846-A</t>
  </si>
  <si>
    <t>PORTA DE INSPEÇÃO - 73846-B</t>
  </si>
  <si>
    <t>BASE - 73825-A</t>
  </si>
  <si>
    <t>BASE DO ACIONAMENTO - 73825-B</t>
  </si>
  <si>
    <t>PROTEÇÕES DO ACOPLAMENTO - SWR-226 - 73826-A</t>
  </si>
  <si>
    <t>PROTEÇÕES DO ACOPLAMENTO - HR-407 - 73826-B</t>
  </si>
  <si>
    <t>CHAPA LATERAL - Á DIREITA - 73524A</t>
  </si>
  <si>
    <t>CHAPA LATERAL - Á DIREITA - 73524B</t>
  </si>
  <si>
    <t>SUPORTE LATERAL - 73524C</t>
  </si>
  <si>
    <t>BASE DE APOIO - 73524D</t>
  </si>
  <si>
    <t>PASSADIÇO - 73783-A</t>
  </si>
  <si>
    <t>GUARDA CORPO - 73783-B</t>
  </si>
  <si>
    <t>CHAPA DIANTEIRA - 73769-B</t>
  </si>
  <si>
    <t>CHAPA LATERAL 1DIR. 1 ESQ. - 73769-A</t>
  </si>
  <si>
    <t>PORTA DE INSPEÇÃO - 73823-A</t>
  </si>
  <si>
    <t>CAPOTA SUPERIOR - 73781-A</t>
  </si>
  <si>
    <t>CAPOTA INTERMEDIARIA - 73781-B</t>
  </si>
  <si>
    <t>SUPORTE - 73781-C</t>
  </si>
  <si>
    <t>CAPOTA INFERIOR - 73782-A</t>
  </si>
  <si>
    <t>PROTEÇÃO DO ACOPLAMENTO - 73213-A</t>
  </si>
  <si>
    <t>APOIO FIXAÇÃO - 73766-B</t>
  </si>
  <si>
    <t>BRAÇO DE TORQUE - 73766-A</t>
  </si>
  <si>
    <t>VALVULA AGULHA - 73763-A</t>
  </si>
  <si>
    <t>CORRENTE - 73764-B</t>
  </si>
  <si>
    <t>AGULHA - 73764-A</t>
  </si>
  <si>
    <t>TRILHO-3 - 73810-D</t>
  </si>
  <si>
    <t>TRILHO-2 - 73810-C</t>
  </si>
  <si>
    <t>TRILHO-1 - 73810-B</t>
  </si>
  <si>
    <t>BATENTE - 73810-A</t>
  </si>
  <si>
    <t>PARACHOQUE -  73808-P</t>
  </si>
  <si>
    <t>CHAPA LIMPA TRILHO - 73808-N</t>
  </si>
  <si>
    <t>RODA - 73808-H</t>
  </si>
  <si>
    <t>RODA - 73808-G</t>
  </si>
  <si>
    <t>CHAVETA - 73808-F</t>
  </si>
  <si>
    <t>CHAVETA - 73808-E</t>
  </si>
  <si>
    <t>EIXO - 73808-D</t>
  </si>
  <si>
    <t>BRAÇO DE TORQUE ESQUERDA - 73808-C</t>
  </si>
  <si>
    <t>BRAÇO DE TORQUE DIREITA - 73808-B</t>
  </si>
  <si>
    <t>TRUQUE - 73808-A</t>
  </si>
  <si>
    <t>GUARDA COPRPO - 73775-A</t>
  </si>
  <si>
    <t>CHAPA LIGAÇÃO - 73774-R</t>
  </si>
  <si>
    <t>CHAPA LIGAÇÃO - 73774-Q</t>
  </si>
  <si>
    <t>CHAPA LIGAÇÃO - 73774-P</t>
  </si>
  <si>
    <t>VIGA - 73774-N</t>
  </si>
  <si>
    <t>VIGA - 73774-M</t>
  </si>
  <si>
    <t>VIGA SUPERIOR - 73774-L</t>
  </si>
  <si>
    <t>LONGARINA - 73774-K</t>
  </si>
  <si>
    <t>LONGARINA - 73774-J</t>
  </si>
  <si>
    <t>LONGARINA - 73774-H</t>
  </si>
  <si>
    <t>VIGA - 73774-G</t>
  </si>
  <si>
    <t>VIGA - 73774-F</t>
  </si>
  <si>
    <t>BASE/COLUNA - 73774-A</t>
  </si>
  <si>
    <t>VIGA DIR.ESQ - 73774-B</t>
  </si>
  <si>
    <t>VIGA DIR.ESQ - 73774-C</t>
  </si>
  <si>
    <t>VIGA - 73774-D</t>
  </si>
  <si>
    <t>VIGA -73774-E</t>
  </si>
  <si>
    <t>ESCADA  - DETALHES (ESCADA) 019A</t>
  </si>
  <si>
    <t>T-073779-1</t>
  </si>
  <si>
    <t>MI-D-148-ME-DF-0158</t>
  </si>
  <si>
    <t>PASSADIÇO - 73779-A</t>
  </si>
  <si>
    <t>T-073787-1</t>
  </si>
  <si>
    <t>MI-D-148-ME-DF-0166</t>
  </si>
  <si>
    <t>CHASSI MÓVEL - 73787-A</t>
  </si>
  <si>
    <t>CHASSI DE APOIO - 73787-B</t>
  </si>
  <si>
    <t>TRAVESSA - 73787-C</t>
  </si>
  <si>
    <t>SUPORTE DO BATENTE - 73787-D</t>
  </si>
  <si>
    <t>TRAVESSA DO CHASSI MÓVEL - 73787-E</t>
  </si>
  <si>
    <t>SUPORTE - 73787-F</t>
  </si>
  <si>
    <t>RODA - 73787-G</t>
  </si>
  <si>
    <t>EIXO DA RODA - 73787-H</t>
  </si>
  <si>
    <t>CUBO - 73787-J</t>
  </si>
  <si>
    <t>TRAVA DO CUBO - 73787-K</t>
  </si>
  <si>
    <t>EIXO DO MOTOR - 73787-L</t>
  </si>
  <si>
    <t>ENGRENAGEM - 73787-M</t>
  </si>
  <si>
    <t>CHAVETA - 73787-N</t>
  </si>
  <si>
    <t>CHAVETA - 73787-P</t>
  </si>
  <si>
    <t>TAMPA DO EIXO - 73787-Q</t>
  </si>
  <si>
    <t>SUPORTE DA CREMALHEIRA - 73787-S</t>
  </si>
  <si>
    <t>CREMALHEIRA - 73787-R</t>
  </si>
  <si>
    <t>BATENTE - 73787-T</t>
  </si>
  <si>
    <t>T-073786-1</t>
  </si>
  <si>
    <t>MI-D-148-ME-DF-0165</t>
  </si>
  <si>
    <t>CHUTE MÓVEL - 73786-A</t>
  </si>
  <si>
    <t>BARRA DA PROTEÇÃO - 73786-B</t>
  </si>
  <si>
    <t>REVESTIMENTO CH.HARDOX 500 - 12,7 X 396 X 396 - 73786-C</t>
  </si>
  <si>
    <t>REVESTIMENTO CH.HARDOX 500 -  12,7 X 396 X 196 - 73786-D</t>
  </si>
  <si>
    <t>REVESTIMENTO CH.HARDOX 500 -  12,7 X 196 X 396 - 73786-E</t>
  </si>
  <si>
    <t>REVESTIMENTO CH.HARDOX 500 -  12,7 X 350 X 396 - 73786-F</t>
  </si>
  <si>
    <t>REVESTIMENTO CH.HARDOX 500 -  12,7 X 503 X 396 - 73786-G</t>
  </si>
  <si>
    <t>REVESTIMENTO CH.HARDOX 500 -  12,7 X 256 X 396 - 73786-H</t>
  </si>
  <si>
    <t>REVESTIMENTO CH.HARDOX 500 -  12,7 X 287 X 476 - 73786-J</t>
  </si>
  <si>
    <t>REVESTIMENTO CH.HARDOX 500 -  12,7 X 287 X 396 - 73786-K</t>
  </si>
  <si>
    <t>REVESTIMENTO CH.HARDOX 500 -  12,7 X 287 X 596 - 73786-L</t>
  </si>
  <si>
    <t>REVESTIMENTO CH.HARDOX 500 -  12,7 X 396 X 614 - 73786-M</t>
  </si>
  <si>
    <t>REVESTIMENTO CH.HARDOX 500 -  12,7 X 396 X 589 - 73786-N</t>
  </si>
  <si>
    <t>REVESTIMENTO CH.HARDOX 500 -  12,7 X 396 X 565 - 73786-P</t>
  </si>
  <si>
    <t>REVESTIMENTO CH.HARDOX 500 -  12,7 X 396 X 224 - 73786-Q</t>
  </si>
  <si>
    <t>REVESTIMENTO CH.HARDOX 500 -  12,7 X 396 X 370 - 73786-R</t>
  </si>
  <si>
    <t>REVESTIMENTO CH.HARDOX 500 -  12,7 X 396 X 514 - 73786-S</t>
  </si>
  <si>
    <t>REVESTIMENTO CH.HARDOX 500 -  12,7 X 396 X 263 - 73786-S</t>
  </si>
  <si>
    <t>MONTANTE - 73779-B</t>
  </si>
  <si>
    <t>GUARDA CORPO - 73779-C</t>
  </si>
  <si>
    <t>GUARDA CORPO - 73779-D</t>
  </si>
  <si>
    <t>T-073778-1</t>
  </si>
  <si>
    <t>MI-D-148-ME-DF-0157</t>
  </si>
  <si>
    <t>ESCADA - 73778-A</t>
  </si>
  <si>
    <t>MONTANTE - 73778-D</t>
  </si>
  <si>
    <t>GUARDA-CORPO ESCADA - 73778-E</t>
  </si>
  <si>
    <t>CAPÔT - 73526A</t>
  </si>
  <si>
    <t>PARTE SUPERIOR - 73526B</t>
  </si>
  <si>
    <t>FACA DE PROTEÇÃO - 73526C</t>
  </si>
  <si>
    <t>TALA P/CORTINA LATERAL - 73526F</t>
  </si>
  <si>
    <t>TALA P/CORTINA TRASEIRA - 73526G</t>
  </si>
  <si>
    <t>REVESTIMENTO CH.HARDOX 500 -  12,7 X 190 X 340 - 73526H</t>
  </si>
  <si>
    <t>REVESTIMENTO CH.HARDOX 500 -  12,7 X 300 X 390 - 73526J</t>
  </si>
  <si>
    <t>REVESTIMENTO CH.HARDOX 500 -  12,7 X 300 X 390 - 73526K</t>
  </si>
  <si>
    <t>REVESTIMENTO CH.HARDOX 500 -  12,7 X 235 X 390 - 73526L</t>
  </si>
  <si>
    <t>REVESTIMENTO CH.HARDOX 500 -  12,7 X 235 X 390 - 73526M</t>
  </si>
  <si>
    <t>REVESTIMENTO CH.HARDOX 500 -  12,7 X 190 X 390 - 73526N</t>
  </si>
  <si>
    <t>REVESTIMENTO CH.HARDOX 500 -  12,7 X 190 X 390 - 73526P</t>
  </si>
  <si>
    <t>REVESTIMENTO CH.HARDOX 500 -  12,7 X 90 X 300 - 73526Q</t>
  </si>
  <si>
    <t>REVESTIMENTO CH.HARDOX 500 -  12,7 X 90 X 300 - 73526R</t>
  </si>
  <si>
    <t>A-073526-1</t>
  </si>
  <si>
    <t>T-073850-1</t>
  </si>
  <si>
    <t>MI-D-148-ME-DF-0229</t>
  </si>
  <si>
    <t>SUPORTE-3 - SENSOR DE NÍVEL - 73850-C</t>
  </si>
  <si>
    <t>SUPORTE-1 CHAVE DE EMERGÊNCIA - 73850-A</t>
  </si>
  <si>
    <t>SUPORTE-2 - CHAVE DESALINHAMENTO - 73850-B</t>
  </si>
  <si>
    <t>SUPORTE-4 - VIGIA DE VELOCIDADE - 73850-D</t>
  </si>
  <si>
    <t>SUPORTE-5 -ANTEPARO P/ VIGIA DE VELOCIDADE- 73850-E</t>
  </si>
  <si>
    <t>SUPORTE-6 - FIM DE CURSO TRANSLAÇÃO - 73850-F</t>
  </si>
  <si>
    <t>SUPORTE-7 -  SUPORTE-7 ANTEPARO P/ FIM DE CURSO TRANSLAÇÃO - 73850-G</t>
  </si>
  <si>
    <t>T-073830-1</t>
  </si>
  <si>
    <t>MI-D-ME-DF-0209</t>
  </si>
  <si>
    <t>SUPORTE 1 - 73830-D</t>
  </si>
  <si>
    <t>SUPORTE 2 - 73830-E</t>
  </si>
  <si>
    <t>SUPORTE 3 - 73830-F</t>
  </si>
  <si>
    <t>SUPORTE 4 - 73830-G</t>
  </si>
  <si>
    <t>PROTEÇÃO METÁLICA  1 - 73830-H</t>
  </si>
  <si>
    <t>PROTEÇÃO METÁLICA  2 - 73830-J</t>
  </si>
  <si>
    <t>PROTEÇÃO METÁLICA  3 - 73830-K</t>
  </si>
  <si>
    <t>SUPORTE 5 - 73830-L</t>
  </si>
  <si>
    <t>SUPORTE 6 - 73830-M</t>
  </si>
  <si>
    <t>PROEÇÃO METÁLICA 4 - 73830-N</t>
  </si>
  <si>
    <t>PROEÇÃO METÁLICA 5 - 73830-P</t>
  </si>
  <si>
    <t>SUPORTE 7 - 73830-Q</t>
  </si>
  <si>
    <t>SUPORTE 8 - 73830-R</t>
  </si>
  <si>
    <t>SUPORTE 9 - 73830-S</t>
  </si>
  <si>
    <t>SUPORTE 10 - 73830-T</t>
  </si>
  <si>
    <t>PROTEÇÃO METÁLICA 6 - 73830-U</t>
  </si>
  <si>
    <t>PROTEÇÃO METÁLICA 7 - 73830-W</t>
  </si>
  <si>
    <t>PROTEÇÃO METÁLICA 8 - 73830-X</t>
  </si>
  <si>
    <t>PROTEÇÃO METÁLICA 9 - 73830-Y</t>
  </si>
  <si>
    <t>PROTEÇÃO METÁLICA 11 - 73830-AA</t>
  </si>
  <si>
    <t>PROTEÇÃO METÁLICA 12  - 73830-AB</t>
  </si>
  <si>
    <t>SUPORTE 13 - 73830-AC</t>
  </si>
  <si>
    <t>PROTEÇÃO METÁLICA 10 - 73830-AD</t>
  </si>
  <si>
    <t>PROTEÇÃO METÁLICA 11 - 73830-AE</t>
  </si>
  <si>
    <t>BASE DE APOIO - 73830-AF</t>
  </si>
  <si>
    <t>2- 19/10/2026</t>
  </si>
  <si>
    <t>T-073851-1</t>
  </si>
  <si>
    <t>MI-D-ME-DF-0230</t>
  </si>
  <si>
    <t>SUPORTE BRAÇO DE TORQUE 73851-A</t>
  </si>
  <si>
    <t>PINO - 73851-B</t>
  </si>
  <si>
    <t>ARRUELA - 73851-C</t>
  </si>
  <si>
    <t>2- 21/10/2026</t>
  </si>
  <si>
    <t>T-073784-1</t>
  </si>
  <si>
    <t>MI-D-148-ME-DF-0163</t>
  </si>
  <si>
    <t>PROTEÇÃO C. QUEDA DE ROLOS - 73784-A</t>
  </si>
  <si>
    <t>PROTEÇÃO C. QUEDA DE ROLOS - 73784-B</t>
  </si>
  <si>
    <t>PROTEÇÃO C. QUEDA DE ROLOS - 73784-C</t>
  </si>
  <si>
    <t>PROTEÇÃO C. QUEDA DE ROLOS - 73784-D</t>
  </si>
  <si>
    <t>T-073788-1</t>
  </si>
  <si>
    <t>MI-D-148-ME-DF-0167</t>
  </si>
  <si>
    <t>PASSADIÇO - 73788-A</t>
  </si>
  <si>
    <t>PASSADIÇO - 73788-B</t>
  </si>
  <si>
    <t>T-073789-1</t>
  </si>
  <si>
    <t>MI-D-148-ME-DF-0168</t>
  </si>
  <si>
    <t>PASSADIÇO - 73789-A</t>
  </si>
  <si>
    <t>PASSADIÇO - 73789-B</t>
  </si>
  <si>
    <t>T-073790-1</t>
  </si>
  <si>
    <t>MI-D-148-ME-DF-0169</t>
  </si>
  <si>
    <t>PASSADIÇO - 73790-A</t>
  </si>
  <si>
    <t>PASSADIÇO - 73790-B</t>
  </si>
  <si>
    <t>TRAVESSA  - 73790-F</t>
  </si>
  <si>
    <t>T-073791-1</t>
  </si>
  <si>
    <t>MI-D-148-ME-DF-0170</t>
  </si>
  <si>
    <t>GUARDA CORPO - 73791-B</t>
  </si>
  <si>
    <t>PASSADIÇO - 73791-A</t>
  </si>
  <si>
    <t>GUARDA CORPO - 73791-C</t>
  </si>
  <si>
    <t>SUPORTE - 73791-E</t>
  </si>
  <si>
    <t>1 - 21/10/2026</t>
  </si>
  <si>
    <t xml:space="preserve">T-072993-1 </t>
  </si>
  <si>
    <t>BBR-D-DF-1073-MDE-M-0075</t>
  </si>
  <si>
    <t>PROTEÇÃO LATERAL 72993-F</t>
  </si>
  <si>
    <t>BBR-D-DF-1073-MDE-M-0078</t>
  </si>
  <si>
    <t>PROTEÇÃO DO DISCO DE CONTRAÇÃO - 72996-B</t>
  </si>
  <si>
    <t>F-073305-1 TAG:0102-TC09</t>
  </si>
  <si>
    <t>Raspador Primário 24" CONFORME:Especificação Técnica - Raspadores - Ped-207 (AMG - Transportador de correia Freet) - Rev.0 - F-073305-1 TAG:0102-TC09</t>
  </si>
  <si>
    <t>Raspador Secundário 24" CONFORME:Especificação Técnica - Raspadores - Ped-207 (AMG - Transportador de correia Freet) - Rev.0 - F-073305-1 TAG:0102-TC09</t>
  </si>
  <si>
    <t>SUPORTES - DETALHES (SUPORTE) 021B</t>
  </si>
  <si>
    <t>Borracha 3 x 50 x 450mm 45±5 Shore - POS:11 DESENHO:F-073362-1 (TAG:0102-TC09)</t>
  </si>
  <si>
    <t>GUARDA CORPO DA ESTRUTURA DO EXTRATOR - DETALHES (GUARDA COPRPO) 73775-A</t>
  </si>
  <si>
    <t>Parafuso Cab. Sext. Ø 5/8" x 1 1/4" ASTM A325 UNC - GALVANIZADO - DESENHO:T-073256-1</t>
  </si>
  <si>
    <t>Arruela Lisa Ø 5/8" F436 GALVANIZADO - DESENHO:T-073256-1</t>
  </si>
  <si>
    <t>Parafuso Cab. Sext. Ø 5/8" x 1 1/4" ASTM A325 UNC - GALVANIZADO - DESENHO:T-073251-1</t>
  </si>
  <si>
    <t>Arruela Lisa Ø 5/8" F436 - GALVANIZADO - DESENHO:T-073251-1</t>
  </si>
  <si>
    <t>T-073754-1</t>
  </si>
  <si>
    <t>Parafuso Cab. Sext. Ø 1/2" x 1 1/2" ASTM A325 - ACABAMENTO, SUPERFICIAL GEOMET 500 GR. A. (DESENHO:T-073254-1) TAG:14-CV-0001</t>
  </si>
  <si>
    <t>Porca Sext. Ø1/2" ASTM-A194 2H - ACABAMENTO, SUPERFICIAL GEOMET 500 GR. A. (DESENHO:T-073254-1) TAG:14-CV-0001</t>
  </si>
  <si>
    <t>Arruela Lisa Ø 1/2" ASTM A325 - ACABAMENTO, SUPERFICIAL GEOMET 500 GR. A. (DESENHO:T-073254-1) TAG:14-CV-0001</t>
  </si>
  <si>
    <t>Parafuso Cab. Sext. Ø 3/4" x 2 1/2" ASTM A325 - ACABAMENTO, SUPERFICIAL GEOMET 500 GR. A. (DESENHO:T-073270-1) TAG:14-CV-0005</t>
  </si>
  <si>
    <t>Porca Sextavada Ø3/4" DIN 934 - ACABAMENTO, SUPERFICIAL GEOMET 500 GR. A. (DESENHO:T-073270-1) TAG:14-CV-0005</t>
  </si>
  <si>
    <t>Arruela Lisa Ø3/4" DIN 1441 - ACABAMENTO, SUPERFICIAL GEOMET 500 GR. A. (DESENHO:T-073270-1) TAG:14-CV-0005</t>
  </si>
  <si>
    <t>T-073231-1</t>
  </si>
  <si>
    <t>Parafuso Cab. Sext. Ø 1/2" x 1 1/2" ASTM A325 - ACABAMENTO, SUPERFICIAL GEOMET 500 GR. A. (DESENHO:T-073231-1) TAG:14-AC-0001</t>
  </si>
  <si>
    <t>Porca Sext. Ø 1/2" UNC ASTM A325 - ACABAMENTO, SUPERFICIAL GEOMET 500 GR. A. (DESENHO:T-073231-1) TAG:14-AC-0001</t>
  </si>
  <si>
    <t>Arruela Lisa Ø 1/2" ASTM A325 - ACABAMENTO, SUPERFICIAL GEOMET 500 GR. A. (DESENHO:T-073231-1) TAG:14-AC-0001</t>
  </si>
  <si>
    <t>T-073759-1</t>
  </si>
  <si>
    <t>Parafuso Cab. Chata com Fenda Simples Ø3/4" x 1 3/4" ASTM A-325 - ACABAMENTO, SUPERFICIAL GEOMET 500 GR. A. (DESENHO:T-073759-1) TAG:14-AC-0001</t>
  </si>
  <si>
    <t>Porca Ø3/4" UNC ASTM-325 - ACABAMENTO, SUPERFICIAL GEOMET 500 GR. A. (DESENHO:T-073759-1) TAG:14-AC-0001</t>
  </si>
  <si>
    <t>Arruela Lisa Ø 3/4" ASTM A325 - ACABAMENTO, SUPERFICIAL GEOMET 500 GR. A. (DESENHO:T-073759-1) TAG:14-AC-0001</t>
  </si>
  <si>
    <t>Parafuso Cab. Sext. Ø 3/4" x 4 1/2" ASTM A325 - ACABAMENTO, SUPERFICIAL GEOMET 500 GR. A. (DESENHO:T-073253 -1) TAG:14-CV-0001</t>
  </si>
  <si>
    <t>Porca Sext. Ø3/4" ASTM A563 - ACABAMENTO, SUPERFICIAL GEOMET 500 GR. A. (DESENHO:T-073253 -1) TAG:14-CV-0001</t>
  </si>
  <si>
    <t>Parafuso Cab. Sext. Ø 1 1/4" x 6" ASTM A325 - ACABAMENTO, SUPERFICIAL GEOMET 500 GR. A. (DESENHO:T-073253 -1) TAG:14-CV-0001</t>
  </si>
  <si>
    <t>Porca Sext. Ø 1 1/4" ASTM A536 - ACABAMENTO, SUPERFICIAL GEOMET 500 GR. A. (DESENHO:T-073253 -1) TAG:14-CV-0001</t>
  </si>
  <si>
    <t>Parafuso Cab. Sext. Ø 3/4" x 4 1/4" ASTM A325 - ACABAMENTO, SUPERFICIAL GEOMET 500 GR. A. (DESENHO:T-073255 -1) TAG:14-CV-0001</t>
  </si>
  <si>
    <t>Porca Sext. Ø3/4" ASTM A563 - ACABAMENTO, SUPERFICIAL GEOMET 500 GR. A. (DESENHO:T-073255 -1) TAG:14-CV-0001</t>
  </si>
  <si>
    <t>T-073255-</t>
  </si>
  <si>
    <t>Parafuso Cab. Sext. Ø 1 1/4" x 6" ASTM A325 - ACABAMENTO, SUPERFICIAL GEOMET 500 GR. A. (DESENHO:T-073255 -1) TAG:14-CV-0001</t>
  </si>
  <si>
    <t>Parafuso Cab. Sext. Ø 5/8" x 2 1/4" ASTM A325 UNC - ACABAMENTO, SUPERFICIAL GEOMET 500 GR. A. (DESENHO:T-073255 -1) TAG:14-CV-0001</t>
  </si>
  <si>
    <t>Arruela Lisa Ø5/8" ASTM F436 - ACABAMENTO, SUPERFICIAL GEOMET 500 GR. A. (DESENHO:T-073255-1) TAG:14-CV-0001</t>
  </si>
  <si>
    <t>T-073758-1</t>
  </si>
  <si>
    <t>Parafuso Cab. Sext. Ø 5/8"UNC x 1 3/4" ASTM A325 - ACABAMENTO, SUPERFICIAL GEOMET 500 GR. A. (DESENHO:T-073758-1) TAG:14-CV-0001</t>
  </si>
  <si>
    <t>Arruela Lisa Ø 5/8" F436 - ACABAMENTO, SUPERFICIAL GEOMET 500 GR. A. (DESENHO:T-073758-1) TAG:14-CV-0001</t>
  </si>
  <si>
    <t>Parafuso Cab. Sext. Ø 5/8" x UNC 1 3/4" ASTM A307 - ACABAMENTO, SUPERFICIAL GEOMET 500 GR. A. (DESENHO:T-073758-1) TAG:14-CV-0001</t>
  </si>
  <si>
    <t>Arruela Lisa Ø5/8" ASTM F844 - ACABAMENTO, SUPERFICIAL GEOMET 500 GR. A. (DESENHO:T-073758-1) TAG:14-CV-0001</t>
  </si>
  <si>
    <t>Parafuso Cab. Sext. Ø 1/2" x 1 1/2" ASTM A307 - ACABAMENTO, SUPERFICIAL GEOMET 500 GR. A. (DESENHO:T-073758-1) TAG:14-CV-0001</t>
  </si>
  <si>
    <t>Porca Sext. Ø 1/2"UNC ASTM A563-A - ACABAMENTO, SUPERFICIAL GEOMET 500 GR. A. (DESENHO:T-073758-1) TAG:14-CV-0001</t>
  </si>
  <si>
    <t>Arruela Lisa Ø1/2" ASTM F844 - ACABAMENTO, SUPERFICIAL GEOMET 500 GR. A. (DESENHO:T-073758-1) TAG:14-CV-0001</t>
  </si>
  <si>
    <t>Parafuso Cab. Sex. 3/4" UNC x 1 3/4" -  ASTM A325 - ACABAMENTO, SUPERFICIAL GEOMET 500 GR. A. (DESENHO:T-073757-1) TAG:14-CV-0001</t>
  </si>
  <si>
    <t>T-073757-1</t>
  </si>
  <si>
    <t>Porca Sext. Ø3/4" ASTM A563 - ACABAMENTO, SUPERFICIAL GEOMET 500 GR. A. (DESENHO:T-073757-1) TAG:14-CV-0001</t>
  </si>
  <si>
    <t>Parafuso Cab. Sex. 5/8" UNC x 1 3/4" - ASTM A325 - ACABAMENTO, SUPERFICIAL GEOMET 500 GR. A. (DESENHO:T-073757-1) TAG:14-CV-0001</t>
  </si>
  <si>
    <t>Arruela Lisa Ø5/8" ASTM F436 - ACABAMENTO, SUPERFICIAL GEOMET 500 GR. A. (DESENHO:T-073757-1) TAG:14-CV-0001</t>
  </si>
  <si>
    <t>T-073752-1</t>
  </si>
  <si>
    <t>Parafuso Cab. Sex. 3/4" UNC x 1 3/4" -  ASTM A325 - ACABAMENTO, SUPERFICIAL GEOMET 500 GR. A. (DESENHO:T-073752-1) TAG:14-CV-0001</t>
  </si>
  <si>
    <t>Porca Sext. Ø3/4" ASTM A563 - ACABAMENTO, SUPERFICIAL GEOMET 500 GR. A. (DESENHO:T-073752-1) TAG:14-CV-0001</t>
  </si>
  <si>
    <t>Parafuso Cab. Sex. 5/8" UNC x 1 3/4" - ASTM A325 - ACABAMENTO, SUPERFICIAL GEOMET 500 GR. A. (DESENHO:T-073752-1) TAG:14-CV-0001</t>
  </si>
  <si>
    <t>Arruela Lisa Ø5/8" ASTM F436 - ACABAMENTO, SUPERFICIAL GEOMET 500 GR. A. (DESENHO:T-073752-1) TAG:14-CV-0001</t>
  </si>
  <si>
    <t>Parafuso Cab. Sext. Ø 5/8" x UNC 1 3/4" ASTM A307 - ACABAMENTO, SUPERFICIAL GEOMET 500 GR. A. (DESENHO:T-073752-1) TAG:14-CV-0001</t>
  </si>
  <si>
    <t>Arruela Lisa Ø5/8" ASTM F844 - ACABAMENTO, SUPERFICIAL GEOMET 500 GR. A. (DESENHO:T-073752-1) TAG:14-CV-0001</t>
  </si>
  <si>
    <t>T-073751-1</t>
  </si>
  <si>
    <t>Parafuso Cab. Sex. 3/4" UNC x 1 3/4" -  ASTM A325 - ACABAMENTO, SUPERFICIAL GEOMET 500 GR. A. (DESENHO:T-073751-1) TAG:14-CV-0001</t>
  </si>
  <si>
    <t>Porca Sext. Ø3/4" ASTM A563 ANSI - ACABAMENTO, SUPERFICIAL GEOMET 500 GR. A. (DESENHO:T-073751-1) TAG:14-CV-0001</t>
  </si>
  <si>
    <t>Parafuso Cab. Sex. 5/8" UNC x 1 3/4" - ASTM A325 - ACABAMENTO, SUPERFICIAL GEOMET 500 GR. A. (DESENHO:T-073751-1) TAG:14-CV-0001</t>
  </si>
  <si>
    <t>Arruela Lisa Ø5/8" ASTM F436 - ACABAMENTO, SUPERFICIAL GEOMET 500 GR. A. (DESENHO:T-073751-1) TAG:14-CV-0001</t>
  </si>
  <si>
    <t>T-073750-1</t>
  </si>
  <si>
    <t>Parafuso Cab. Sex. 3/4" UNC x 1 3/4" -  ASTM A325 - ACABAMENTO, SUPERFICIAL GEOMET 500 GR. A. (DESENHO:T-073750-1) TAG:14-CV-0001</t>
  </si>
  <si>
    <t>Porca Sext. Ø3/4" ASTM A563 - ACABAMENTO, SUPERFICIAL GEOMET 500 GR. A. (DESENHO:T-073750-1) TAG:14-CV-0001</t>
  </si>
  <si>
    <t>Parafuso Cab. Sex. 5/8" UNC x 1 3/4" - ASTM A325 - ACABAMENTO, SUPERFICIAL GEOMET 500 GR. A. (DESENHO:T-073750-1) TAG:14-CV-0001</t>
  </si>
  <si>
    <t>Arruela Lisa Ø5/8" ASTM F436 - ACABAMENTO, SUPERFICIAL GEOMET 500 GR. A. (DESENHO:T-073750-1) TAG:14-CV-0001</t>
  </si>
  <si>
    <t>Contrapino Ø10 x 75 DIN 94</t>
  </si>
  <si>
    <t>Arruela Lisa Ø62 DIN 1441</t>
  </si>
  <si>
    <t>Contrapino Ø8 x 55 DIN 94</t>
  </si>
  <si>
    <t>Arruela Lisa M40 DIN 1441 - ACABAMENTO, SUPERFICIAL GEOMET 500 GR. A. (DESENHO:T-073270-1) TAG:14-CV-0005</t>
  </si>
  <si>
    <t>Arruela Lisa M40 DIN 1441 - ACABAMENTO, SUPERFICIAL GEOMET 500 GR. A. (DESENHO:T-073271-1) TAG:14-CV-0005</t>
  </si>
  <si>
    <t>Arruela Lisa M40 DIN 1441 - ACABAMENTO, SUPERFICIAL GEOMET 500 GR. A. (DESENHO:T-073272-1) TAG:14-CV-0005</t>
  </si>
  <si>
    <t>Arruela Lisa M40 DIN 1441 - ACABAMENTO, SUPERFICIAL GEOMET 500 GR. A. (DESENHO:T-073273-1) TAG:14-CV-0005</t>
  </si>
  <si>
    <t>Porca Sext. Ø 5/8" ASTM A325 - ACABAMENTO, SUPERFICIAL GEOMET 500 GR. A. (DESENHO:T-073233-1) TAG:14-AC-0001</t>
  </si>
  <si>
    <t>Parafuso Cab. Sext. Ø 5/8" x 2" ASTM A325 - ACABAMENTO, SUPERFICIAL GEOMET 500 GR. A. (DESENHO:T-073233-1) TAG:14-AC-0001</t>
  </si>
  <si>
    <t>Parafuso Cab. Sext. M16 x 55 DIN 933 Classe Mat. 5 - ACABAMENTO, SUPERFICIAL GEOMET 500 GR. A. (DESENHO:T-073237-1) TAG:14-AC-0001</t>
  </si>
  <si>
    <t>Porca Sext. M16 DIN 934 Classe Mat. 5 - ACABAMENTO, SUPERFICIAL GEOMET 500 GR. A. (DESENHO:T-073237-1) TAG:14-AC-0001</t>
  </si>
  <si>
    <t>Arruela Lisa 18 DIN 126 Aço - ACABAMENTO, SUPERFICIAL GEOMET 500 GR. A. (DESENHO:T-073237-1) TAG:14-AC-0001</t>
  </si>
  <si>
    <t>Gonzo p/ porta Ø1/2" x 100mm ASTM A36 - GALVANIZADO (DESENHO:T-073237-1) TAG:14-AC-0001</t>
  </si>
  <si>
    <t>073225/073224/073223/073222/073221</t>
  </si>
  <si>
    <t>Parafuso Cab. Sext. Ø 5/8" x 2 1/2" ASTM A307 - ACABAMENTO, SUPERFICIAL GEOMET 500 GR. A. (DESENHOS:(DESENHOS:073225/073224/073223/073222/073221) TAG:14-AC-0001) TAG:14-AC-0001</t>
  </si>
  <si>
    <t>Parafuso Cab. Sext. Ø 5/8" x 2" ASTM A307 - ACABAMENTO, SUPERFICIAL GEOMET 500 GR. A. (DESENHO:T-073219-1) TAG:14-AC-0001</t>
  </si>
  <si>
    <t>Porca Sextavada Ø2" A307 - ACABAMENTO, SUPERFICIAL GEOMET 500 GR. A. (DESENHO:T-073219-1) TAG:14-AC-0001</t>
  </si>
  <si>
    <t>Barra Roscada Ø2" x 1000mm (2x) - ACABAMENTO, SUPERFICIAL GEOMET 500 GR. A. (DESENHO:T-073219-1) TAG:14-AC-0001</t>
  </si>
  <si>
    <t>Contrapino Ø8 x 120mm A36 - ACABAMENTO, SUPERFICIAL GEOMET 500 GR. A. (DESENHO:T-073219-1) TAG:14-AC-0001</t>
  </si>
  <si>
    <t>Porca Sext. Ø 1" DIN 934 - ACABAMENTO, SUPERFICIAL GEOMET 500 GR. A. (DESENHO:T-073269-1) TAG:14-CV-0005</t>
  </si>
  <si>
    <t>Contrapino Ø10 x 75mm DIN 94  - ACABAMENTO, SUPERFICIAL GEOMET 500 GR. A. (DESENHO:T-073249-1/T-073248-1) TAG:14-CV-0001</t>
  </si>
  <si>
    <t>Contrapino Ø10 x 75mm DIN 94 - (DESENHO:T-073247-1) TAG:14-CV-0001</t>
  </si>
  <si>
    <t>Contrapino Ø10 x 100mm ASTM-A36 - (DESENHO:T-073230-1) TAG:14-AC-0001</t>
  </si>
  <si>
    <t>Contrapino Ø10 x 90mm DIN 94 -(DESENHO:T-073250-1) TAG:14-CV-0001</t>
  </si>
  <si>
    <t>Contrapino Ø10 x 75mm DIN 94 -(DESENHO:T-073250-1) TAG:14-CV-0001</t>
  </si>
  <si>
    <t>T-073274-1</t>
  </si>
  <si>
    <t>Parafuso Cab. Sext. Ø 5/8" x 1 3/4" ASTM A325 Parafuso Cab. Sext. Ø 5/8" x 1 3/4" ASTM A325 - ACABAMENTO, SUPERFICIAL GEOMET 500 GR. A. (DESENHO:T-073274-1) TAG:14-CV-0005</t>
  </si>
  <si>
    <t>Arruela Lisa Ø5/8" DIN 125 - ACABAMENTO, SUPERFICIAL GEOMET 500 GR. A. (DESENHO:T-073274-1) TAG:14-CV-0005</t>
  </si>
  <si>
    <t>Parafuso Cab. Sext. Ø 3/4" x 2" ASTM A325 - ACABAMENTO, SUPERFICIAL GEOMET 500 GR. A. (DESENHO:T-073276-1) TAG:14-CV-0005</t>
  </si>
  <si>
    <t>Arruela Lisa Ø 3/4" ASTM A325 - ACABAMENTO, SUPERFICIAL GEOMET 500 GR. A. (DESENHO:T-073276-1) TAG:14-CV-0005</t>
  </si>
  <si>
    <t>Parafuso Cab. Sext. Ø 3/4" x 2" ASTM A325 - ACABAMENTO, SUPERFICIAL GEOMET 500 GR. A. (DESENHO:T-073277-1) TAG:14-CV-0005</t>
  </si>
  <si>
    <t>Arruela Lisa Ø 3/4" ASTM A325 - ACABAMENTO, SUPERFICIAL GEOMET 500 GR. A. (DESENHO:T-073277-1) TAG:14-CV-0005</t>
  </si>
  <si>
    <t>Parafuso Cab. Sext. Ø 1/2" x 1 1/4" ASTM A325 - ACABAMENTO, SUPERFICIAL GEOMET 500 GR. A. (DESENHO:T-073796-1) TAG:14-CV-0005</t>
  </si>
  <si>
    <t>Porca Sext. Ø1/2" DIN 934 - ACABAMENTO, SUPERFICIAL GEOMET 500 GR. A. (DESENHO:T-073796-1) TAG:14-CV-0005</t>
  </si>
  <si>
    <t>Arruela Lisa Ø1/2" DIN 125 - ACABAMENTO, SUPERFICIAL GEOMET 500 GR. A. (DESENHO:T-073796-1) TAG:14-CV-0005</t>
  </si>
  <si>
    <t>Parafuso Cab. Sext. Ø 1/2" x 1 1/4" ASTM A325 - ACABAMENTO, SUPERFICIAL GEOMET 500 GR. A. (DESENHO:T-073797-1) TAG:14-CV-0005</t>
  </si>
  <si>
    <t>Porca Sext. Ø1/2" DIN 934 - ACABAMENTO, SUPERFICIAL GEOMET 500 GR. A. (DESENHO:T-073797-1) TAG:14-CV-0005</t>
  </si>
  <si>
    <t>Arruela Lisa Ø1/2" DIN 125 - ACABAMENTO, SUPERFICIAL GEOMET 500 GR. A. (DESENHO:T-073797-1) TAG:14-CV-0005</t>
  </si>
  <si>
    <t>Parafuso Cab. Sex. 1/2" UNC x 1 1/2" - ASTM A325 - ACABAMENTO, SUPERFICIAL GEOMET 500 GR. A. (DESENHO:T-073756-1) TAG:14-CV-0001</t>
  </si>
  <si>
    <t>Porca Sext. 1/2" ASTM A563 - ACABAMENTO, SUPERFICIAL GEOMET 500 GR. A. (DESENHO:T-073756-1) TAG:14-CV-0001</t>
  </si>
  <si>
    <t>Arruela Lisa Ø1/2" ASTM F436 - ACABAMENTO, SUPERFICIAL GEOMET 500 GR. A. (DESENHO:T-073756-1) TAG:14-CV-0001</t>
  </si>
  <si>
    <t>T-073257-1</t>
  </si>
  <si>
    <t>Arruela Lisa Ø 3/4" F436  - ACABAMENTO, SUPERFICIAL GEOMET 500 GR. A. (DESENHO:T-073257-1) TAG:14-CV-0001</t>
  </si>
  <si>
    <t>Parafuso Cab. Sex. 3/4" UNC x 1 3/4" -  ASTM A325  - ACABAMENTO, SUPERFICIAL GEOMET 500 GR. A. (DESENHO:T-073257-1) TAG:14-CV-0001</t>
  </si>
  <si>
    <t>Parafuso Cab. Sext. Ø 5/8" x 1 3/4" ASTM A325  - ACABAMENTO, SUPERFICIAL GEOMET 500 GR. A. (DESENHO:T-073257-1) TAG:14-CV-0001</t>
  </si>
  <si>
    <t>Arruela Lisa Ø 5/8" F436  - ACABAMENTO, SUPERFICIAL GEOMET 500 GR. A. (DESENHO:T-073257-1) TAG:14-CV-0001</t>
  </si>
  <si>
    <t>T-073777-1</t>
  </si>
  <si>
    <t>Arruela Lisa Ø 3/4" F436 - ACABAMENTO, SUPERFICIAL GEOMET 500 GR. A. (DESENHO:T-073777) TAG:14-CV-0001.</t>
  </si>
  <si>
    <t>T-073805-1</t>
  </si>
  <si>
    <t>Parafuso Cab. Sext. Ø 1 1/4" x 3 1/2" ASTM A325 - ACABAMENTO, SUPERFICIAL GEOMET 500 GR. A. (DESENHO:T-073805) TAG:14-CV-0005.</t>
  </si>
  <si>
    <t>Porca Sext. Ø1.1/4" DIN 934 - ACABAMENTO, SUPERFICIAL GEOMET 500 GR. A. (DESENHO:T-073805) TAG:14-CV-0005.</t>
  </si>
  <si>
    <t>T-073252-1</t>
  </si>
  <si>
    <t>Parafuso Cab. Sext. Ø 5/8" x 2 1/4" ASTM A325 (UNC) - ACABAMENTO, SUPERFICIAL GEOMET 500 GR. A. (DESENHO:T-073252) TAG:14-CV-0001.</t>
  </si>
  <si>
    <t>Arruela Lisa Ø5/8" ASTM F436 - ACABAMENTO, SUPERFICIAL GEOMET 500 GR. A. (DESENHO:T-073252) TAG:14-CV-0001.</t>
  </si>
  <si>
    <t>Porca Sext. Ø1" ASTM A563 - ACABAMENTO, SUPERFICIAL GEOMET 500 GR. A. (DESENHO:T-073252) TAG:14-CV-0001.</t>
  </si>
  <si>
    <t>Arruela Lisa Ø1" ASTM F436 - ACABAMENTO, SUPERFICIAL GEOMET 500 GR. A. (DESENHO:T-073252) TAG:14-CV-0001.</t>
  </si>
  <si>
    <t>Contrapino Ø3/8" X 2.3/4" SAE 1020 - ACABAMENTO, SUPERFICIAL GEOMET 500 GR. A. (DESENHO:T-073252) TAG:14-CV-0001.</t>
  </si>
  <si>
    <t>Arruela Lisa Ø 3/4" F436 - ACABAMENTO, SUPERFICIAL GEOMET 500 GR. A. (DESENHO:T-073252-1) TAG:14-CV-0001.</t>
  </si>
  <si>
    <t>Porca Sext. 1/2" ASTM A563 Gr-A - ACABAMENTO, SUPERFICIAL GEOMET 500 GR. A. (DESENHO:T-073252-1) TAG:14-CV-0001.</t>
  </si>
  <si>
    <t>Arruela Lisa Ø1/2" ASTM F436 - ACABAMENTO, SUPERFICIAL GEOMET 500 GR. A. (DESENHO:T-073252-1) TAG:14-CV-0001.</t>
  </si>
  <si>
    <t>T-073807-1</t>
  </si>
  <si>
    <t>Arruela Lisa Ø 3/4" F436 - ACABAMENTO, SUPERFICIAL GEOMET 500 GR. A. (DESENHO:T-073807-1) TAG:14-CV-0005</t>
  </si>
  <si>
    <t>Parafuso Cab. Sext. Ø 5/8" x 2 1/2" ASTM A325 - ACABAMENTO, SUPERFICIAL GEOMET 500 GR. A. (DESENHO:T-073807-1) TAG:14-CV-0005</t>
  </si>
  <si>
    <t>Arruela Lisa Ø5/8" ASTM F436 - ACABAMENTO, SUPERFICIAL GEOMET 500 GR. A. (DESENHO:T-073807-1) TAG:14-CV-0005</t>
  </si>
  <si>
    <t>Parafuso Allen Cab. Cil. Sext. Int. M8 x 20 DIN 912 - ACABAMENTO, SUPERFICIAL GEOMET 500 GR. A. (DESENHO:T-073807-1) TAG:14-CV-0005</t>
  </si>
  <si>
    <t>Parafuso Cab. Sext. Ø 3/4" x 3 1/4" ASTM A325 (UNC) - ACABAMENTO, SUPERFICIAL GEOMET 500 GR. A. (DESENHO:T-073804-1) TAG:14-CV-0005</t>
  </si>
  <si>
    <t>Arruela Lisa Ø3/4" ASTM F436 - ACABAMENTO, SUPERFICIAL GEOMET 500 GR. A. (DESENHO:T-073804-1) TAG:14-CV-0005</t>
  </si>
  <si>
    <t>T-073802-1</t>
  </si>
  <si>
    <t>Parafuso Cab. Sex. 5/8" UNC x 1 1/2" - ASTM A325 - - ACABAMENTO, SUPERFICIAL GEOMET 500 GR. A. (DESENHO:T-073802-1) TAG:14-CV-0005</t>
  </si>
  <si>
    <t>Arruela Lisa Ø 5/8" F436 - ACABAMENTO, SUPERFICIAL GEOMET 500 GR. A. (DESENHO:T-073802-1) TAG:14-CV-0005</t>
  </si>
  <si>
    <t>Parafuso Allen Cab. Esc. 3/4" x 2" ASTM A325 - ACABAMENTO, SUPERFICIAL GEOMET 500 GR. A. (DESENHO:T-073802-1) TAG:14-CV-0005</t>
  </si>
  <si>
    <t>Arruela Lisa Ø 3/4" F844 - ACABAMENTO, SUPERFICIAL GEOMET 500 GR. A. (DESENHO:T-073802-1) TAG:14-CV-0005</t>
  </si>
  <si>
    <t>Arruela Lisa Ø3/4" DIN 125 - ACABAMENTO, SUPERFICIAL GEOMET 500 GR. A. (DESENHO:T-073275-1) TAG:14-CV-0005</t>
  </si>
  <si>
    <t>Arruela Lisa Ø 5/8" ASTM F844  - ACABAMENTO, SUPERFICIAL GEOMET 500 GR. A. (DESENHO:T-073803-1) TAG:14-CV-0005</t>
  </si>
  <si>
    <t>T-073258-1</t>
  </si>
  <si>
    <t>Parafuso Cab. Sext. Ø 5/8" x 1 3/4" ASTM A307 - ACABAMENTO, SUPERFICIAL GEOMET 500 GR. A. (DESENHO:T-073258-1) TAG:14-CV-0005</t>
  </si>
  <si>
    <t>Porca Sext. Ø5/8" DIN 934 - ACABAMENTO, SUPERFICIAL GEOMET 500 GR. A. (DESENHO:T-073258-1) TAG:14-CV-0005</t>
  </si>
  <si>
    <t>Arruela Lisa Ø 5/8" DIN 125 - ACABAMENTO, SUPERFICIAL GEOMET 500 GR. A. (DESENHO:T-073258-1) TAG:14-CV-0005</t>
  </si>
  <si>
    <t>Parafuso Cab. Sext. Ø 3/4" x 2 1/2" ASTM A307 Porca Ø3/4" DIN 934 - - ACABAMENTO, SUPERFICIAL GEOMET 500 GR. A. (DESENHO:T-073258-1) TAG:14-CV-0005</t>
  </si>
  <si>
    <t>Porca Ø3/4" DIN 934 - - ACABAMENTO, SUPERFICIAL GEOMET 500 GR. A. (DESENHO:T-073258-1) TAG:14-CV-0005</t>
  </si>
  <si>
    <t>Arruela Lisa Ø3/4" Din 125 - ACABAMENTO, SUPERFICIAL GEOMET 500 GR. A. (DESENHO:T-073258-1) TAG:14-CV-0005</t>
  </si>
  <si>
    <t>Parafuso Cab. Sext. Ø 5/8" x 2 1/2" ASTM A307 - ACABAMENTO, SUPERFICIAL GEOMET 500 GR. A. (DESENHO:T-073258-1) TAG:14-CV-0005</t>
  </si>
  <si>
    <t>Arruela Cônica 5/8" ASTM A307 - ACABAMENTO, SUPERFICIAL GEOMET 500 GR. A. (DESENHO:T-073258-1) TAG:14-CV-0005</t>
  </si>
  <si>
    <t>Parafuso Cab. Sext. Ø 1/2" x 1 1/4" ASTM A307 - ACABAMENTO, SUPERFICIAL GEOMET 500 GR. A. (DESENHO:T-073261-1) TAG:14-CV-0005</t>
  </si>
  <si>
    <t>Porca sext. Ø1/2" Din 934 - ACABAMENTO, SUPERFICIAL GEOMET 500 GR. A. (DESENHO:T-073261-1) TAG:14-CV-0005</t>
  </si>
  <si>
    <t>Arruela lisa 1/2" Din 125 - ACABAMENTO, SUPERFICIAL GEOMET 500 GR. A. (DESENHO:T-073261-1) TAG:14-CV-0005</t>
  </si>
  <si>
    <t>Parafuso Cab. Sext. Ø 5/8" x 1 1/2" ASTM A307 - ACABAMENTO, SUPERFICIAL GEOMET 500 GR. A. (DESENHO:T-073261-1) TAG:14-CV-0005</t>
  </si>
  <si>
    <t>Porca Sext. Ø5/8" Din 934 - ACABAMENTO, SUPERFICIAL GEOMET 500 GR. A. (DESENHO:T-073261-1) TAG:14-CV-0005</t>
  </si>
  <si>
    <t>Arruela Lisa Ø 5/8" Din 125 - ACABAMENTO, SUPERFICIAL GEOMET 500 GR. A. (DESENHO:T-073261-1) TAG:14-CV-0005</t>
  </si>
  <si>
    <t>Parafuso Cab. Sext. Ø 5/8" x 1 3/4" ASTM A307 - ACABAMENTO, SUPERFICIAL GEOMET 500 GR. A. (DESENHO:T-073265-1) TAG:14-CV-0005</t>
  </si>
  <si>
    <t>Porca Sext. Ø5/8" Din 934 - ACABAMENTO, SUPERFICIAL GEOMET 500 GR. A. (DESENHO:T-073265-1) TAG:14-CV-0005</t>
  </si>
  <si>
    <t>Arruela Cônica Ø5/8" Aço - ACABAMENTO, SUPERFICIAL GEOMET 500 GR. A. (DESENHO:T-073265-1) TAG:14-CV-0005</t>
  </si>
  <si>
    <t>Arruela Lisa Ø28mm Din 1440 - ACABAMENTO, SUPERFICIAL GEOMET 500 GR. A. (DESENHO:T-073265-1) TAG:14-CV-0005</t>
  </si>
  <si>
    <t>Contra Pino 6 x 40 DIN 94 - (DESENHO:T-073265-1) TAG:14-CV-0005</t>
  </si>
  <si>
    <t>Porca Sext. Ø1" Din 934 - ACABAMENTO, SUPERFICIAL GEOMET 500 GR. A. (DESENHO:T-073265-1) TAG:14-CV-0005</t>
  </si>
  <si>
    <t>Arruela Lisa Ø1" Din 125 - ACABAMENTO, SUPERFICIAL GEOMET 500 GR. A. (DESENHO:T-073265-1) TAG:14-CV-0005</t>
  </si>
  <si>
    <t>Barra Roscada Ø1" x 381mm ASTM A36 (2x) - (DESENHO:T-073265-1) TAG:14-CV-0005 cancelada</t>
  </si>
  <si>
    <t>1- 22/10/2026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</si>
</sst>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6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  <font>
      <b/>
      <sz val="14"/>
      <name val="Arial Narrow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  <font>
      <u/>
      <sz val="11"/>
      <name val="Calibri"/>
      <family val="2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2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14" fontId="91" fillId="0" borderId="1" xfId="0" applyNumberFormat="1" applyFont="1" applyBorder="1" applyAlignment="1">
      <alignment vertical="center"/>
    </xf>
    <xf numFmtId="0" fontId="92" fillId="0" borderId="5" xfId="0" applyFont="1" applyBorder="1"/>
    <xf numFmtId="0" fontId="0" fillId="0" borderId="18" xfId="0" applyBorder="1"/>
    <xf numFmtId="0" fontId="86" fillId="71" borderId="18" xfId="0" applyFont="1" applyFill="1" applyBorder="1"/>
    <xf numFmtId="14" fontId="0" fillId="71" borderId="1" xfId="0" applyNumberFormat="1" applyFill="1" applyBorder="1"/>
    <xf numFmtId="0" fontId="0" fillId="71" borderId="64" xfId="0" applyFill="1" applyBorder="1"/>
    <xf numFmtId="0" fontId="89" fillId="71" borderId="5" xfId="0" applyFont="1" applyFill="1" applyBorder="1"/>
    <xf numFmtId="0" fontId="93" fillId="0" borderId="5" xfId="0" applyFont="1" applyBorder="1"/>
    <xf numFmtId="14" fontId="94" fillId="0" borderId="1" xfId="0" applyNumberFormat="1" applyFont="1" applyBorder="1" applyAlignment="1">
      <alignment vertical="center"/>
    </xf>
    <xf numFmtId="164" fontId="8" fillId="0" borderId="10" xfId="0" applyNumberFormat="1" applyFont="1" applyBorder="1" applyAlignment="1">
      <alignment horizontal="center"/>
    </xf>
    <xf numFmtId="14" fontId="0" fillId="0" borderId="14" xfId="0" applyNumberFormat="1" applyBorder="1" applyAlignment="1">
      <alignment horizontal="center" vertical="center"/>
    </xf>
    <xf numFmtId="1" fontId="0" fillId="0" borderId="14" xfId="0" applyNumberFormat="1" applyBorder="1" applyAlignment="1">
      <alignment horizontal="center" vertical="center"/>
    </xf>
    <xf numFmtId="0" fontId="0" fillId="71" borderId="5" xfId="0" applyFill="1" applyBorder="1"/>
    <xf numFmtId="0" fontId="1" fillId="10" borderId="10" xfId="0" applyFont="1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>
      <alignment horizontal="center" vertical="center"/>
    </xf>
    <xf numFmtId="0" fontId="1" fillId="10" borderId="12" xfId="0" applyFont="1" applyFill="1" applyBorder="1" applyAlignment="1" applyProtection="1">
      <alignment horizontal="center" vertical="center"/>
      <protection locked="0"/>
    </xf>
    <xf numFmtId="0" fontId="8" fillId="10" borderId="10" xfId="0" applyFont="1" applyFill="1" applyBorder="1" applyAlignment="1">
      <alignment horizontal="center"/>
    </xf>
    <xf numFmtId="165" fontId="1" fillId="10" borderId="10" xfId="0" applyNumberFormat="1" applyFont="1" applyFill="1" applyBorder="1" applyAlignment="1" applyProtection="1">
      <alignment horizontal="center" vertical="center" wrapText="1"/>
      <protection locked="0"/>
    </xf>
    <xf numFmtId="0" fontId="0" fillId="10" borderId="10" xfId="0" applyFill="1" applyBorder="1" applyProtection="1">
      <protection locked="0"/>
    </xf>
    <xf numFmtId="14" fontId="1" fillId="10" borderId="10" xfId="0" applyNumberFormat="1" applyFont="1" applyFill="1" applyBorder="1" applyAlignment="1" applyProtection="1">
      <alignment horizontal="center" vertical="center"/>
      <protection locked="0"/>
    </xf>
    <xf numFmtId="0" fontId="0" fillId="10" borderId="12" xfId="0" applyFill="1" applyBorder="1" applyAlignment="1">
      <alignment horizontal="center" vertical="center"/>
    </xf>
    <xf numFmtId="14" fontId="0" fillId="10" borderId="10" xfId="0" applyNumberFormat="1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164" fontId="0" fillId="10" borderId="10" xfId="0" applyNumberFormat="1" applyFill="1" applyBorder="1" applyAlignment="1">
      <alignment horizontal="center" vertical="center"/>
    </xf>
    <xf numFmtId="164" fontId="0" fillId="10" borderId="14" xfId="0" applyNumberForma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164" fontId="0" fillId="10" borderId="11" xfId="0" applyNumberFormat="1" applyFill="1" applyBorder="1" applyAlignment="1">
      <alignment horizontal="center" vertical="center"/>
    </xf>
    <xf numFmtId="9" fontId="0" fillId="10" borderId="9" xfId="0" applyNumberFormat="1" applyFill="1" applyBorder="1" applyAlignment="1">
      <alignment horizontal="center" vertical="center"/>
    </xf>
    <xf numFmtId="9" fontId="0" fillId="10" borderId="1" xfId="0" applyNumberFormat="1" applyFill="1" applyBorder="1" applyAlignment="1">
      <alignment horizontal="center" vertical="center"/>
    </xf>
    <xf numFmtId="0" fontId="1" fillId="10" borderId="9" xfId="0" applyFont="1" applyFill="1" applyBorder="1" applyAlignment="1" applyProtection="1">
      <alignment horizontal="center" vertical="center"/>
      <protection locked="0"/>
    </xf>
    <xf numFmtId="0" fontId="1" fillId="10" borderId="10" xfId="0" applyFont="1" applyFill="1" applyBorder="1" applyAlignment="1" applyProtection="1">
      <alignment horizontal="center"/>
      <protection locked="0"/>
    </xf>
    <xf numFmtId="4" fontId="0" fillId="10" borderId="1" xfId="0" applyNumberFormat="1" applyFill="1" applyBorder="1" applyAlignment="1">
      <alignment horizontal="center" vertical="center"/>
    </xf>
    <xf numFmtId="164" fontId="5" fillId="10" borderId="1" xfId="0" applyNumberFormat="1" applyFont="1" applyFill="1" applyBorder="1" applyAlignment="1">
      <alignment horizontal="center" vertical="center"/>
    </xf>
    <xf numFmtId="0" fontId="95" fillId="0" borderId="10" xfId="0" applyFont="1" applyBorder="1" applyAlignment="1">
      <alignment horizontal="center"/>
    </xf>
    <xf numFmtId="0" fontId="92" fillId="71" borderId="5" xfId="0" applyFont="1" applyFill="1" applyBorder="1"/>
    <xf numFmtId="0" fontId="93" fillId="0" borderId="1" xfId="0" applyFont="1" applyBorder="1"/>
    <xf numFmtId="0" fontId="93" fillId="71" borderId="5" xfId="0" applyFont="1" applyFill="1" applyBorder="1"/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339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338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25.178899999999999</c:v>
                </c:pt>
                <c:pt idx="1">
                  <c:v>0.14360000000000001</c:v>
                </c:pt>
                <c:pt idx="2">
                  <c:v>9.3310999999999993</c:v>
                </c:pt>
                <c:pt idx="3">
                  <c:v>13.021599999999999</c:v>
                </c:pt>
                <c:pt idx="4">
                  <c:v>12.932400000000001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97.607599999999991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8.8434999999999988</c:v>
                </c:pt>
                <c:pt idx="1">
                  <c:v>3.5999999999999921E-3</c:v>
                </c:pt>
                <c:pt idx="2">
                  <c:v>5.6310999999999991</c:v>
                </c:pt>
                <c:pt idx="3">
                  <c:v>10.351599999999999</c:v>
                </c:pt>
                <c:pt idx="4">
                  <c:v>10.602000000000002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35.431800000000003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16.3354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2.3303999999999996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62.175799999999995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20.36</c:v>
                </c:pt>
                <c:pt idx="1">
                  <c:v>0</c:v>
                </c:pt>
                <c:pt idx="2">
                  <c:v>3.3136999999999999</c:v>
                </c:pt>
                <c:pt idx="3">
                  <c:v>13.026599999999998</c:v>
                </c:pt>
                <c:pt idx="4">
                  <c:v>12.366000000000001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81.2363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4.4188999999999981</c:v>
                </c:pt>
                <c:pt idx="1">
                  <c:v>0.14000000000000001</c:v>
                </c:pt>
                <c:pt idx="2">
                  <c:v>6.0474000000000006</c:v>
                </c:pt>
                <c:pt idx="3">
                  <c:v>0</c:v>
                </c:pt>
                <c:pt idx="4">
                  <c:v>0.32039999999999935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15.756699999999995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1540" totalsRowShown="0" headerRowDxfId="337" tableBorderDxfId="336">
  <autoFilter ref="A1:AW1540" xr:uid="{00000000-000C-0000-FFFF-FFFF00000000}">
    <filterColumn colId="9">
      <filters>
        <filter val="ALIMENTADOR"/>
      </filters>
    </filterColumn>
    <filterColumn colId="10">
      <filters>
        <filter val="SOBRESALENTES"/>
      </filters>
    </filterColumn>
    <filterColumn colId="11">
      <filters>
        <filter val="P-206"/>
      </filters>
    </filterColumn>
  </autoFilter>
  <tableColumns count="49">
    <tableColumn id="1" xr3:uid="{00000000-0010-0000-0000-000001000000}" name="DESENHO_x000a_MDE" dataDxfId="335"/>
    <tableColumn id="43" xr3:uid="{56981E1B-CD3E-434D-AB02-C5F83A6F3E43}" name="DESENHO_x000a_CLIENTE" dataDxfId="334"/>
    <tableColumn id="2" xr3:uid="{00000000-0010-0000-0000-000002000000}" name="QTE" dataDxfId="333"/>
    <tableColumn id="3" xr3:uid="{00000000-0010-0000-0000-000003000000}" name="DESCRIÇÃO" dataDxfId="332"/>
    <tableColumn id="41" xr3:uid="{00000000-0010-0000-0000-000029000000}" name="COD.MDE" dataDxfId="331"/>
    <tableColumn id="40" xr3:uid="{00000000-0010-0000-0000-000028000000}" name="REMESSA" dataDxfId="330"/>
    <tableColumn id="4" xr3:uid="{00000000-0010-0000-0000-000004000000}" name="PESO UNI" dataDxfId="329"/>
    <tableColumn id="5" xr3:uid="{00000000-0010-0000-0000-000005000000}" name="PESO TOTAL" dataDxfId="328"/>
    <tableColumn id="6" xr3:uid="{00000000-0010-0000-0000-000006000000}" name="Revisão" dataDxfId="327"/>
    <tableColumn id="7" xr3:uid="{00000000-0010-0000-0000-000007000000}" name="TAG" dataDxfId="326"/>
    <tableColumn id="38" xr3:uid="{00000000-0010-0000-0000-000026000000}" name="PRODUTO" dataDxfId="325"/>
    <tableColumn id="8" xr3:uid="{00000000-0010-0000-0000-000008000000}" name="PEDIDO" dataDxfId="324"/>
    <tableColumn id="9" xr3:uid="{00000000-0010-0000-0000-000009000000}" name="Engenharia" dataDxfId="323"/>
    <tableColumn id="10" xr3:uid="{00000000-0010-0000-0000-00000A000000}" name="FORNECEDOR" dataDxfId="322"/>
    <tableColumn id="11" xr3:uid="{00000000-0010-0000-0000-00000B000000}" name="QTDE/ Fabricação" dataDxfId="321"/>
    <tableColumn id="12" xr3:uid="{00000000-0010-0000-0000-00000C000000}" name="DATA/Fabricação" dataDxfId="320"/>
    <tableColumn id="13" xr3:uid="{00000000-0010-0000-0000-00000D000000}" name="SALDO PENDENTE/Fabricação" dataDxfId="319"/>
    <tableColumn id="14" xr3:uid="{00000000-0010-0000-0000-00000E000000}" name="EVOLUÇÃO PRETO / Fabricação_x000a_(kg)" dataDxfId="318"/>
    <tableColumn id="15" xr3:uid="{00000000-0010-0000-0000-00000F000000}" name="PRONTO ACABADO kg" dataDxfId="317">
      <calculatedColumnFormula>IFERROR(H2*AG2,"")</calculatedColumnFormula>
    </tableColumn>
    <tableColumn id="16" xr3:uid="{00000000-0010-0000-0000-000010000000}" name="Pendencia  / Fabricação_x000a_EM KG" dataDxfId="316"/>
    <tableColumn id="17" xr3:uid="{00000000-0010-0000-0000-000011000000}" name="QIANTIDADE EXPEDIDA" dataDxfId="315"/>
    <tableColumn id="18" xr3:uid="{00000000-0010-0000-0000-000012000000}" name="ROMANEIO " dataDxfId="314"/>
    <tableColumn id="19" xr3:uid="{00000000-0010-0000-0000-000013000000}" name="DATA EXPEDIÇÃO" dataDxfId="313"/>
    <tableColumn id="20" xr3:uid="{00000000-0010-0000-0000-000014000000}" name="Peso Expedido" dataDxfId="312"/>
    <tableColumn id="21" xr3:uid="{00000000-0010-0000-0000-000015000000}" name="QUANTIDADE PENDENTE/Expedição" dataDxfId="311"/>
    <tableColumn id="22" xr3:uid="{00000000-0010-0000-0000-000016000000}" name="PESO PENDENTE/Expedição" dataDxfId="310"/>
    <tableColumn id="23" xr3:uid="{00000000-0010-0000-0000-000017000000}" name="MATÉRIA PRIMA" dataDxfId="309"/>
    <tableColumn id="24" xr3:uid="{00000000-0010-0000-0000-000018000000}" name="RELATORIO" dataDxfId="308"/>
    <tableColumn id="25" xr3:uid="{00000000-0010-0000-0000-000019000000}" name="PREPARAÇÃO " dataDxfId="307"/>
    <tableColumn id="26" xr3:uid="{00000000-0010-0000-0000-00001A000000}" name="CALDEIRARIA" dataDxfId="306"/>
    <tableColumn id="27" xr3:uid="{00000000-0010-0000-0000-00001B000000}" name="SOLDA" dataDxfId="305"/>
    <tableColumn id="28" xr3:uid="{00000000-0010-0000-0000-00001C000000}" name="ACABAMENTO" dataDxfId="304"/>
    <tableColumn id="29" xr3:uid="{00000000-0010-0000-0000-00001D000000}" name="PRONTO ACABADO" dataDxfId="303"/>
    <tableColumn id="30" xr3:uid="{00000000-0010-0000-0000-00001E000000}" name="EXPEDIÇÃO " dataDxfId="302"/>
    <tableColumn id="31" xr3:uid="{00000000-0010-0000-0000-00001F000000}" name="FINALIZADO " dataDxfId="301"/>
    <tableColumn id="32" xr3:uid="{00000000-0010-0000-0000-000020000000}" name="Coluna1" dataDxfId="300"/>
    <tableColumn id="33" xr3:uid="{00000000-0010-0000-0000-000021000000}" name="Coluna2" dataDxfId="299"/>
    <tableColumn id="34" xr3:uid="{00000000-0010-0000-0000-000022000000}" name="Coluna3" dataDxfId="298"/>
    <tableColumn id="35" xr3:uid="{00000000-0010-0000-0000-000023000000}" name="Coluna4" dataDxfId="297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296"/>
    <tableColumn id="42" xr3:uid="{44772FB5-94B9-4683-9D51-42A525419432}" name="Colunas7" dataDxfId="295"/>
    <tableColumn id="44" xr3:uid="{7DBCA215-A831-41EC-8668-4217050D7CEF}" name="Coluna5" dataDxfId="294"/>
    <tableColumn id="52" xr3:uid="{0F1E3E30-ACD2-41A7-9FEB-CFC4141C720F}" name="PRONTO NO PRETO" dataDxfId="293"/>
    <tableColumn id="53" xr3:uid="{7B42991E-C57D-449B-9CA4-FF51ED3B7EE1}" name="PRONTO ACABADO3" dataDxfId="292"/>
    <tableColumn id="54" xr3:uid="{B185D57F-2904-41B4-A913-414AD30553DC}" name="PESO EXPEDIDO2" dataDxfId="291"/>
    <tableColumn id="55" xr3:uid="{216FC5C0-1E81-4ACF-B1FE-D38AAA1F26E6}" name="PRONTO ACABADO2" dataDxfId="290"/>
    <tableColumn id="57" xr3:uid="{58807113-78D0-4422-B88A-8E66792B9681}" name="Coluna7" dataDxfId="289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7" totalsRowShown="0" headerRowDxfId="288" headerRowBorderDxfId="287" tableBorderDxfId="286" totalsRowBorderDxfId="285">
  <autoFilter ref="A1:F27" xr:uid="{9E04BDB3-7991-400D-A075-6EF4E207F167}"/>
  <tableColumns count="6">
    <tableColumn id="1" xr3:uid="{0986BF72-EBA9-4CAA-A22C-20021A2F0193}" name="PEDIDO" dataDxfId="284"/>
    <tableColumn id="2" xr3:uid="{1E29E510-3230-4D4A-9101-BF1603DA1959}" name="EQUIPAMENTO" dataDxfId="283"/>
    <tableColumn id="3" xr3:uid="{27EA8246-98FE-4DF0-AB4F-2563340E3A33}" name="DATA PREVISTA " dataDxfId="282"/>
    <tableColumn id="4" xr3:uid="{178705E0-20E1-4EA8-BD6A-04EDA09B960F}" name="DATA REPROGRAMADA" dataDxfId="281"/>
    <tableColumn id="5" xr3:uid="{D69E8AE6-FCF7-4D70-8443-DFF41092DBA5}" name="Observação" dataDxfId="280"/>
    <tableColumn id="6" xr3:uid="{7ED96CF2-6F65-4A02-A0B9-FFDE23E894EB}" name="CLIENTE" dataDxfId="279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278">
  <autoFilter ref="D3:R395" xr:uid="{D635AFD0-01A4-4F4C-B4BB-2C0A84AFA373}"/>
  <tableColumns count="15">
    <tableColumn id="1" xr3:uid="{71019319-E348-41C4-90A8-BD800AFA385A}" name="TAG" dataDxfId="277"/>
    <tableColumn id="2" xr3:uid="{6205B1F5-4B96-401E-A8F0-D0B582A87E91}" name="PEDIDO" dataDxfId="276">
      <calculatedColumnFormula>VLOOKUP(Tabela2[[#This Row],[TAG]],MICRO!J:L,3,0)</calculatedColumnFormula>
    </tableColumn>
    <tableColumn id="3" xr3:uid="{EBC41BBB-459B-4DB5-8152-2C7C2C7ADFAA}" name="FORNECEDOR" dataDxfId="275" dataCellStyle="Normal 2"/>
    <tableColumn id="4" xr3:uid="{EE719B42-3B82-4AC6-AB4D-66A5AF76AAFC}" name="RECEBIDO ENGENHARIA (kg)" dataDxfId="274">
      <calculatedColumnFormula>SUMIF(MICRO!AP:AP,O:O,MICRO!H:H)</calculatedColumnFormula>
    </tableColumn>
    <tableColumn id="5" xr3:uid="{F8EF71F0-2467-40E6-8596-0C50AE8B2E56}" name="EM AVANÇO NO PRETO (kg)" dataDxfId="273">
      <calculatedColumnFormula>SUMIF(MICRO!AP:AP,O:O,MICRO!R:R)</calculatedColumnFormula>
    </tableColumn>
    <tableColumn id="6" xr3:uid="{70FA8036-1726-409E-865E-BBD68DD0CF2B}" name="Pendencia  / Fabricação_x000a_EM KG _x000a_(Kg)" dataDxfId="272">
      <calculatedColumnFormula>SUMIF(MICRO!AP:AP,O:O,MICRO!T:T)</calculatedColumnFormula>
    </tableColumn>
    <tableColumn id="7" xr3:uid="{2EDBF5C8-B6A0-4234-9B37-F4D245CBE335}" name="EVOLUÇÃO %" dataDxfId="271">
      <calculatedColumnFormula>IF(G4 = 0,0,H4/G4)</calculatedColumnFormula>
    </tableColumn>
    <tableColumn id="8" xr3:uid="{981D372E-5C81-43AA-82CF-C526D0CD7BC5}" name="PESO EXPEDIDO" dataDxfId="270">
      <calculatedColumnFormula>SUMIF(MICRO!AP:AP,O:O,MICRO!X:X)</calculatedColumnFormula>
    </tableColumn>
    <tableColumn id="9" xr3:uid="{9581E1B5-4976-4A66-B050-5EDFF64499FF}" name="% EXPEDIDO" dataDxfId="269">
      <calculatedColumnFormula>IF(G4&lt;&gt;0,SUM(K4/G4*1),"0%")</calculatedColumnFormula>
    </tableColumn>
    <tableColumn id="10" xr3:uid="{5A0DEF47-FBD5-46D6-A019-DB5E3CF46E5B}" name="PESO PENDENTE4" dataDxfId="268">
      <calculatedColumnFormula>G4-K4</calculatedColumnFormula>
    </tableColumn>
    <tableColumn id="11" xr3:uid="{AD13F8E0-0652-4176-B922-E74BEC175E7A}" name="Coluna1" dataDxfId="267">
      <calculatedColumnFormula>E4&amp;F4</calculatedColumnFormula>
    </tableColumn>
    <tableColumn id="12" xr3:uid="{9AB5E2D8-1AD6-4B63-A9ED-66372E94A48F}" name="Coluna2" dataDxfId="266">
      <calculatedColumnFormula>D4&amp;E4&amp;F4</calculatedColumnFormula>
    </tableColumn>
    <tableColumn id="13" xr3:uid="{ED15B1A8-5672-4E4D-9246-3BC797332C64}" name="PRONTO NO PRETO" dataDxfId="265">
      <calculatedColumnFormula>SUMIF(MICRO!AP:AP,O4,MICRO!AS:AS)</calculatedColumnFormula>
    </tableColumn>
    <tableColumn id="14" xr3:uid="{986427E9-0E8F-46D1-987F-01DBA908B397}" name="PRONTO ACABADO" dataDxfId="264">
      <calculatedColumnFormula>SUMIF(MICRO!AP:AP,O4,MICRO!AT:AT)</calculatedColumnFormula>
    </tableColumn>
    <tableColumn id="15" xr3:uid="{4361E9F4-014E-4677-9D4A-8DBAE707BA31}" name="PESO EXPEDIDO2" dataDxfId="263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I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10" bestFit="1" customWidth="1"/>
    <col min="9" max="9" width="13.28515625" bestFit="1" customWidth="1"/>
  </cols>
  <sheetData>
    <row r="1" spans="1:9" x14ac:dyDescent="0.25">
      <c r="A1" s="266" t="s">
        <v>326</v>
      </c>
      <c r="B1" s="268" t="s">
        <v>891</v>
      </c>
      <c r="C1" s="269"/>
      <c r="D1" s="269"/>
      <c r="E1" s="269"/>
      <c r="F1" s="269"/>
      <c r="G1" s="270"/>
      <c r="H1" s="264"/>
      <c r="I1" s="265"/>
    </row>
    <row r="2" spans="1:9" x14ac:dyDescent="0.25">
      <c r="A2" s="267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5101</v>
      </c>
      <c r="I2" s="181" t="s">
        <v>332</v>
      </c>
    </row>
    <row r="3" spans="1:9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82"/>
    </row>
    <row r="4" spans="1:9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82"/>
    </row>
    <row r="5" spans="1:9" x14ac:dyDescent="0.25">
      <c r="A5" s="261"/>
      <c r="B5" s="262"/>
      <c r="C5" s="262"/>
      <c r="D5" s="262"/>
      <c r="E5" s="262"/>
      <c r="F5" s="262"/>
      <c r="G5" s="262"/>
      <c r="H5" s="262"/>
      <c r="I5" s="263"/>
    </row>
    <row r="6" spans="1:9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82"/>
    </row>
    <row r="7" spans="1:9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82"/>
    </row>
    <row r="8" spans="1:9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82"/>
    </row>
    <row r="9" spans="1:9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20</v>
      </c>
      <c r="I9" s="183">
        <v>0</v>
      </c>
    </row>
  </sheetData>
  <mergeCells count="4">
    <mergeCell ref="A5:I5"/>
    <mergeCell ref="H1:I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1540"/>
  <sheetViews>
    <sheetView showGridLines="0" tabSelected="1" zoomScale="70" zoomScaleNormal="70" workbookViewId="0">
      <pane ySplit="1" topLeftCell="A1324" activePane="bottomLeft" state="frozen"/>
      <selection activeCell="G1456" sqref="G1456"/>
      <selection pane="bottomLeft" activeCell="D1327" sqref="D1327"/>
    </sheetView>
  </sheetViews>
  <sheetFormatPr defaultColWidth="9.140625" defaultRowHeight="15.75" customHeight="1" x14ac:dyDescent="0.25"/>
  <cols>
    <col min="1" max="1" width="41.140625" style="25" bestFit="1" customWidth="1"/>
    <col min="2" max="2" width="35.5703125" style="36" customWidth="1"/>
    <col min="3" max="3" width="13" style="25" customWidth="1"/>
    <col min="4" max="4" width="109.42578125" style="26" customWidth="1"/>
    <col min="5" max="5" width="19.5703125" style="25" bestFit="1" customWidth="1"/>
    <col min="6" max="6" width="19.85546875" style="25" bestFit="1" customWidth="1"/>
    <col min="7" max="7" width="19.42578125" style="26" bestFit="1" customWidth="1"/>
    <col min="8" max="8" width="15.28515625" style="35" bestFit="1" customWidth="1"/>
    <col min="9" max="9" width="17.7109375" style="27" bestFit="1" customWidth="1"/>
    <col min="10" max="10" width="17.42578125" style="28" bestFit="1" customWidth="1"/>
    <col min="11" max="11" width="16.42578125" style="28" customWidth="1"/>
    <col min="12" max="12" width="11.7109375" style="28" customWidth="1"/>
    <col min="13" max="13" width="22.28515625" style="29" bestFit="1" customWidth="1"/>
    <col min="14" max="14" width="26" style="27" bestFit="1" customWidth="1"/>
    <col min="15" max="15" width="12" style="30" bestFit="1" customWidth="1"/>
    <col min="16" max="16" width="12" style="31" bestFit="1" customWidth="1"/>
    <col min="17" max="17" width="14.42578125" style="30" bestFit="1" customWidth="1"/>
    <col min="18" max="18" width="16.85546875" style="32" bestFit="1" customWidth="1"/>
    <col min="19" max="19" width="12" style="32" bestFit="1" customWidth="1"/>
    <col min="20" max="20" width="14.42578125" style="32" bestFit="1" customWidth="1"/>
    <col min="21" max="21" width="8.5703125" style="30" customWidth="1"/>
    <col min="22" max="22" width="9.5703125" style="30" bestFit="1" customWidth="1"/>
    <col min="23" max="23" width="12" style="30" bestFit="1" customWidth="1"/>
    <col min="24" max="24" width="10.140625" style="30" bestFit="1" customWidth="1"/>
    <col min="25" max="25" width="14.42578125" style="30" bestFit="1" customWidth="1"/>
    <col min="26" max="26" width="14.42578125" style="32" bestFit="1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39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616.20000000000005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-39</v>
      </c>
      <c r="R2" s="18">
        <f t="shared" ref="R2:R27" si="0">IFERROR(H2*((AA2*0.25)+(AC2*0.25)+(AD2*0.225)+(AE2*0.225)+(AF2*0.05)),"")</f>
        <v>616.20000000000005</v>
      </c>
      <c r="S2" s="18">
        <f>IFERROR(H2*AG2,"")</f>
        <v>616.20000000000005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6" si="2">U2-C2</f>
        <v>-1</v>
      </c>
      <c r="Z2" s="20">
        <f>Tabela1[[#This Row],[PESO TOTAL]]-Tabela1[[#This Row],[Peso Expedido]]</f>
        <v>15.800000000000068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">
        <v>4509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3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4">IF(AH2="",0,IF(ISTEXT(AH2),H2*VALUE(SUBSTITUTE(AH2,"%",""))/100,H2*AH2))</f>
        <v>616.20000000000005</v>
      </c>
      <c r="AV2" s="37">
        <f t="shared" ref="AV2:AV35" si="5">IF(AG2="",0,IF(ISTEXT(AG2),H2*VALUE(SUBSTITUTE(AG2,"%",""))/100,H2*AG2))</f>
        <v>616.20000000000005</v>
      </c>
      <c r="AW2" s="37"/>
    </row>
    <row r="3" spans="1:49" ht="15.75" hidden="1" customHeight="1" x14ac:dyDescent="0.25">
      <c r="A3" s="6" t="s">
        <v>2272</v>
      </c>
      <c r="B3" s="21"/>
      <c r="C3" s="7">
        <v>39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616.20000000000005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-39</v>
      </c>
      <c r="R3" s="18">
        <f t="shared" si="0"/>
        <v>616.20000000000005</v>
      </c>
      <c r="S3" s="18">
        <f t="shared" ref="S3:S36" si="6">IFERROR(H3*AG3,"")</f>
        <v>616.20000000000005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-1</v>
      </c>
      <c r="Z3" s="20">
        <f>Tabela1[[#This Row],[PESO TOTAL]]-Tabela1[[#This Row],[Peso Expedido]]</f>
        <v>15.800000000000068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">
        <v>4509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3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4"/>
        <v>616.20000000000005</v>
      </c>
      <c r="AV3" s="37">
        <f t="shared" si="5"/>
        <v>616.20000000000005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6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ref="AI4:AI27" si="7">IF(Z4&lt;=0,"ok","")</f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3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4"/>
        <v>19.2</v>
      </c>
      <c r="AV4" s="37">
        <f t="shared" si="5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6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7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3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4"/>
        <v>19.2</v>
      </c>
      <c r="AV5" s="37">
        <f t="shared" si="5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6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7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3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4"/>
        <v>10.8</v>
      </c>
      <c r="AV6" s="37">
        <f t="shared" si="5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6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7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3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4"/>
        <v>10.8</v>
      </c>
      <c r="AV7" s="37">
        <f t="shared" si="5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136.19999999999999</v>
      </c>
      <c r="S8" s="18">
        <f t="shared" si="6"/>
        <v>136.19999999999999</v>
      </c>
      <c r="T8" s="19">
        <f t="shared" si="1"/>
        <v>0</v>
      </c>
      <c r="U8" s="16">
        <f>IFERROR(SUMIF('LISTA DE EMBARQUE'!B:B,MICRO!E:E,'LISTA DE EMBARQUE'!G:G),"")</f>
        <v>2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136.19999999999999</v>
      </c>
      <c r="Y8" s="14">
        <f t="shared" si="2"/>
        <v>0</v>
      </c>
      <c r="Z8" s="20">
        <f>Tabela1[[#This Row],[PESO TOTAL]]-Tabela1[[#This Row],[Peso Expedido]]</f>
        <v>0</v>
      </c>
      <c r="AA8" s="17">
        <v>1</v>
      </c>
      <c r="AB8" s="17">
        <v>1</v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33" t="s">
        <v>4412</v>
      </c>
      <c r="AJ8" s="5"/>
      <c r="AK8" t="str">
        <f>Tabela1[[#This Row],[Coluna1]]&amp;Tabela1[[#This Row],[PEDIDO]]</f>
        <v>P-188</v>
      </c>
      <c r="AL8"/>
      <c r="AM8"/>
      <c r="AN8"/>
      <c r="AO8" t="str">
        <f t="shared" si="3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4"/>
        <v>136.19999999999999</v>
      </c>
      <c r="AV8" s="37">
        <f t="shared" si="5"/>
        <v>136.19999999999999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136.19999999999999</v>
      </c>
      <c r="S9" s="18">
        <f t="shared" si="6"/>
        <v>136.19999999999999</v>
      </c>
      <c r="T9" s="19">
        <f t="shared" si="1"/>
        <v>0</v>
      </c>
      <c r="U9" s="16">
        <f>IFERROR(SUMIF('LISTA DE EMBARQUE'!B:B,MICRO!E:E,'LISTA DE EMBARQUE'!G:G),"")</f>
        <v>2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136.19999999999999</v>
      </c>
      <c r="Y9" s="14">
        <f t="shared" si="2"/>
        <v>0</v>
      </c>
      <c r="Z9" s="20">
        <f>Tabela1[[#This Row],[PESO TOTAL]]-Tabela1[[#This Row],[Peso Expedido]]</f>
        <v>0</v>
      </c>
      <c r="AA9" s="17">
        <v>1</v>
      </c>
      <c r="AB9" s="17">
        <v>1</v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33" t="s">
        <v>4412</v>
      </c>
      <c r="AJ9" s="5"/>
      <c r="AK9" t="str">
        <f>Tabela1[[#This Row],[Coluna1]]&amp;Tabela1[[#This Row],[PEDIDO]]</f>
        <v>P-188</v>
      </c>
      <c r="AL9"/>
      <c r="AM9"/>
      <c r="AN9"/>
      <c r="AO9" t="str">
        <f t="shared" si="3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4"/>
        <v>136.19999999999999</v>
      </c>
      <c r="AV9" s="37">
        <f t="shared" si="5"/>
        <v>136.19999999999999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6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7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3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4"/>
        <v>51.300000000000004</v>
      </c>
      <c r="AV10" s="37">
        <f t="shared" si="5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6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7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3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4"/>
        <v>51.300000000000004</v>
      </c>
      <c r="AV11" s="37">
        <f t="shared" si="5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13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248.3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-13</v>
      </c>
      <c r="R12" s="18">
        <f t="shared" si="0"/>
        <v>248.3</v>
      </c>
      <c r="S12" s="18">
        <f t="shared" si="6"/>
        <v>248.3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-2</v>
      </c>
      <c r="Z12" s="20">
        <f>Tabela1[[#This Row],[PESO TOTAL]]-Tabela1[[#This Row],[Peso Expedido]]</f>
        <v>38.199999999999989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7"/>
        <v/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3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4"/>
        <v>248.3</v>
      </c>
      <c r="AV12" s="37">
        <f t="shared" si="5"/>
        <v>248.3</v>
      </c>
      <c r="AW12" s="37"/>
    </row>
    <row r="13" spans="1:49" ht="15.75" hidden="1" customHeight="1" x14ac:dyDescent="0.25">
      <c r="A13" s="6" t="s">
        <v>2284</v>
      </c>
      <c r="B13" s="21"/>
      <c r="C13" s="7">
        <v>13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248.3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-13</v>
      </c>
      <c r="R13" s="18">
        <f t="shared" si="0"/>
        <v>248.3</v>
      </c>
      <c r="S13" s="18">
        <f t="shared" si="6"/>
        <v>248.3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-2</v>
      </c>
      <c r="Z13" s="20">
        <f>Tabela1[[#This Row],[PESO TOTAL]]-Tabela1[[#This Row],[Peso Expedido]]</f>
        <v>38.199999999999989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7"/>
        <v/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3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4"/>
        <v>248.3</v>
      </c>
      <c r="AV13" s="37">
        <f t="shared" si="5"/>
        <v>248.3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6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7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3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4"/>
        <v>46</v>
      </c>
      <c r="AV14" s="37">
        <f t="shared" si="5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6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7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3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4"/>
        <v>46</v>
      </c>
      <c r="AV15" s="37">
        <f t="shared" si="5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6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v>0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7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3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4"/>
        <v>672</v>
      </c>
      <c r="AV16" s="37">
        <f t="shared" si="5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6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v>0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7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3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4"/>
        <v>672</v>
      </c>
      <c r="AV17" s="37">
        <f t="shared" si="5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6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7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3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4"/>
        <v>331.5</v>
      </c>
      <c r="AV18" s="37">
        <f t="shared" si="5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6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7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3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4"/>
        <v>331.5</v>
      </c>
      <c r="AV19" s="37">
        <f t="shared" si="5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6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7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3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4"/>
        <v>2</v>
      </c>
      <c r="AV20" s="37">
        <f t="shared" si="5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6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7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3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4"/>
        <v>2</v>
      </c>
      <c r="AV21" s="37">
        <f t="shared" si="5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6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7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3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4"/>
        <v>10</v>
      </c>
      <c r="AV22" s="37">
        <f t="shared" si="5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6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7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3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4"/>
        <v>10</v>
      </c>
      <c r="AV23" s="37">
        <f t="shared" si="5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119</v>
      </c>
      <c r="S24" s="18">
        <f t="shared" si="6"/>
        <v>119</v>
      </c>
      <c r="T24" s="19">
        <f t="shared" si="1"/>
        <v>0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>
        <v>1</v>
      </c>
      <c r="AB24" s="17">
        <v>1</v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33" t="s">
        <v>4412</v>
      </c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3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4"/>
        <v>119</v>
      </c>
      <c r="AV24" s="37">
        <f t="shared" si="5"/>
        <v>119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119</v>
      </c>
      <c r="S25" s="18">
        <f t="shared" si="6"/>
        <v>119</v>
      </c>
      <c r="T25" s="19">
        <f t="shared" si="1"/>
        <v>0</v>
      </c>
      <c r="U25" s="16">
        <f>IFERROR(SUMIF('LISTA DE EMBARQUE'!B:B,MICRO!E:E,'LISTA DE EMBARQUE'!G:G),"")</f>
        <v>28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238</v>
      </c>
      <c r="Y25" s="14">
        <f t="shared" si="2"/>
        <v>14</v>
      </c>
      <c r="Z25" s="20">
        <v>0</v>
      </c>
      <c r="AA25" s="17">
        <v>1</v>
      </c>
      <c r="AB25" s="17">
        <v>1</v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33" t="s">
        <v>4412</v>
      </c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3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4"/>
        <v>119</v>
      </c>
      <c r="AV25" s="37">
        <f t="shared" si="5"/>
        <v>119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6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7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3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4"/>
        <v>198</v>
      </c>
      <c r="AV26" s="37">
        <f t="shared" si="5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6"/>
        <v>198</v>
      </c>
      <c r="T27" s="19">
        <f t="shared" si="1"/>
        <v>0</v>
      </c>
      <c r="U27" s="16">
        <f>IFERROR(SUMIF('LISTA DE EMBARQUE'!B:B,MICRO!E:E,'LISTA DE EMBARQUE'!G:G),"")</f>
        <v>12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237.60000000000002</v>
      </c>
      <c r="Y27" s="14">
        <f t="shared" si="2"/>
        <v>2</v>
      </c>
      <c r="Z27" s="20"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7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3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4"/>
        <v>198</v>
      </c>
      <c r="AV27" s="37">
        <f t="shared" si="5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6" si="8">IFERROR(H28*((AA28*0.25)+(AC28*0.25)+(AD28*0.225)+(AE28*0.225)+(AF28*0.05)),"")</f>
        <v>976</v>
      </c>
      <c r="S28" s="18">
        <f t="shared" si="6"/>
        <v>976</v>
      </c>
      <c r="T28" s="19">
        <f t="shared" ref="T28:T36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80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3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4"/>
        <v>976</v>
      </c>
      <c r="AV28" s="37">
        <f t="shared" si="5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6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3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4"/>
        <v>213.7</v>
      </c>
      <c r="AV29" s="37">
        <f t="shared" si="5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6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3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4"/>
        <v>10</v>
      </c>
      <c r="AV30" s="37">
        <f t="shared" si="5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6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3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4"/>
        <v>480</v>
      </c>
      <c r="AV31" s="37">
        <f t="shared" si="5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6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3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4"/>
        <v>192</v>
      </c>
      <c r="AV32" s="37">
        <f t="shared" si="5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6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3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4"/>
        <v>164</v>
      </c>
      <c r="AV33" s="37">
        <f t="shared" si="5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6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3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4"/>
        <v>7.2</v>
      </c>
      <c r="AV34" s="37">
        <f t="shared" si="5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6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3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4"/>
        <v>99</v>
      </c>
      <c r="AV35" s="37">
        <f t="shared" si="5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6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55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241" t="s">
        <v>38</v>
      </c>
      <c r="O37" s="12"/>
      <c r="P37" s="13"/>
      <c r="Q37" s="14">
        <f>Tabela1[[#This Row],[QTDE/ Fabricação]]-Tabela1[[#This Row],[QTE]]</f>
        <v>-16</v>
      </c>
      <c r="R37" s="247">
        <f t="shared" ref="R37:R79" si="11">IFERROR(H37*((AA37*0.25)+(AC37*0.25)+(AD37*0.225)+(AE37*0.225)+(AF37*0.05)),"")</f>
        <v>144</v>
      </c>
      <c r="S37" s="247">
        <f t="shared" ref="S37:S79" si="12">IFERROR(H37*AG37,"")</f>
        <v>144</v>
      </c>
      <c r="T37" s="248">
        <f t="shared" ref="T37:T79" si="13">IFERROR(S37-H37,"")</f>
        <v>0</v>
      </c>
      <c r="U37" s="249">
        <f>IFERROR(SUMIF('LISTA DE EMBARQUE'!B:B,MICRO!E:E,'LISTA DE EMBARQUE'!G:G),"")</f>
        <v>16</v>
      </c>
      <c r="V37" s="244">
        <f>IFERROR(VLOOKUP(Tabela1[[#This Row],[COD.MDE]],'LISTA DE EMBARQUE'!B:L,11,0),"")</f>
        <v>2</v>
      </c>
      <c r="W37" s="245" t="str">
        <f>IFERROR(COUNTIF(#REF!,Tabela1[[#This Row],[Colunas5]]),"")</f>
        <v/>
      </c>
      <c r="X37" s="246">
        <f>Tabela1[[#This Row],[QIANTIDADE EXPEDIDA]]*Tabela1[[#This Row],[PESO UNI]]</f>
        <v>144</v>
      </c>
      <c r="Y37" s="246">
        <f t="shared" ref="Y37:Y79" si="14">U37-C37</f>
        <v>0</v>
      </c>
      <c r="Z37" s="250">
        <f>Tabela1[[#This Row],[PESO TOTAL]]-Tabela1[[#This Row],[Peso Expedido]]</f>
        <v>0</v>
      </c>
      <c r="AA37" s="251">
        <v>1</v>
      </c>
      <c r="AB37" s="252"/>
      <c r="AC37" s="252">
        <v>1</v>
      </c>
      <c r="AD37" s="252">
        <v>1</v>
      </c>
      <c r="AE37" s="252">
        <v>1</v>
      </c>
      <c r="AF37" s="252">
        <v>1</v>
      </c>
      <c r="AG37" s="252">
        <v>1</v>
      </c>
      <c r="AH37" s="252">
        <v>1</v>
      </c>
      <c r="AI37" s="252" t="str">
        <f t="shared" ref="AI37:AI79" si="15">IF(Z37&lt;=0,"ok","")</f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6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7">IF(AH37="",0,IF(ISTEXT(AH37),H37*VALUE(SUBSTITUTE(AH37,"%",""))/100,H37*AH37))</f>
        <v>144</v>
      </c>
      <c r="AV37" s="37">
        <f t="shared" ref="AV37:AV100" si="18">IF(AG37="",0,IF(ISTEXT(AG37),H37*VALUE(SUBSTITUTE(AG37,"%",""))/100,H37*AG37))</f>
        <v>144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55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241" t="s">
        <v>38</v>
      </c>
      <c r="O38" s="12"/>
      <c r="P38" s="13"/>
      <c r="Q38" s="14">
        <f>Tabela1[[#This Row],[QTDE/ Fabricação]]-Tabela1[[#This Row],[QTE]]</f>
        <v>-78</v>
      </c>
      <c r="R38" s="247">
        <f t="shared" si="11"/>
        <v>741</v>
      </c>
      <c r="S38" s="247">
        <f t="shared" si="12"/>
        <v>741</v>
      </c>
      <c r="T38" s="248">
        <f t="shared" si="13"/>
        <v>0</v>
      </c>
      <c r="U38" s="249">
        <f>IFERROR(SUMIF('LISTA DE EMBARQUE'!B:B,MICRO!E:E,'LISTA DE EMBARQUE'!G:G),"")</f>
        <v>78</v>
      </c>
      <c r="V38" s="244">
        <f>IFERROR(VLOOKUP(Tabela1[[#This Row],[COD.MDE]],'LISTA DE EMBARQUE'!B:L,11,0),"")</f>
        <v>1</v>
      </c>
      <c r="W38" s="245" t="str">
        <f>IFERROR(COUNTIF(#REF!,Tabela1[[#This Row],[Colunas5]]),"")</f>
        <v/>
      </c>
      <c r="X38" s="246">
        <f>Tabela1[[#This Row],[QIANTIDADE EXPEDIDA]]*Tabela1[[#This Row],[PESO UNI]]</f>
        <v>741</v>
      </c>
      <c r="Y38" s="246">
        <f t="shared" si="14"/>
        <v>0</v>
      </c>
      <c r="Z38" s="250">
        <f>Tabela1[[#This Row],[PESO TOTAL]]-Tabela1[[#This Row],[Peso Expedido]]</f>
        <v>0</v>
      </c>
      <c r="AA38" s="251">
        <v>1</v>
      </c>
      <c r="AB38" s="252"/>
      <c r="AC38" s="252">
        <v>1</v>
      </c>
      <c r="AD38" s="252">
        <v>1</v>
      </c>
      <c r="AE38" s="252">
        <v>1</v>
      </c>
      <c r="AF38" s="252">
        <v>1</v>
      </c>
      <c r="AG38" s="252">
        <v>1</v>
      </c>
      <c r="AH38" s="252">
        <v>1</v>
      </c>
      <c r="AI38" s="252" t="str">
        <f t="shared" si="15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6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7"/>
        <v>741</v>
      </c>
      <c r="AV38" s="37">
        <f t="shared" si="18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55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241" t="s">
        <v>38</v>
      </c>
      <c r="O39" s="12"/>
      <c r="P39" s="13"/>
      <c r="Q39" s="14">
        <f>Tabela1[[#This Row],[QTDE/ Fabricação]]-Tabela1[[#This Row],[QTE]]</f>
        <v>-45</v>
      </c>
      <c r="R39" s="247">
        <f t="shared" si="11"/>
        <v>405</v>
      </c>
      <c r="S39" s="247">
        <f t="shared" si="12"/>
        <v>405</v>
      </c>
      <c r="T39" s="248">
        <f t="shared" si="13"/>
        <v>0</v>
      </c>
      <c r="U39" s="249">
        <f>IFERROR(SUMIF('LISTA DE EMBARQUE'!B:B,MICRO!E:E,'LISTA DE EMBARQUE'!G:G),"")</f>
        <v>45</v>
      </c>
      <c r="V39" s="244">
        <f>IFERROR(VLOOKUP(Tabela1[[#This Row],[COD.MDE]],'LISTA DE EMBARQUE'!B:L,11,0),"")</f>
        <v>1</v>
      </c>
      <c r="W39" s="245" t="str">
        <f>IFERROR(COUNTIF(#REF!,Tabela1[[#This Row],[Colunas5]]),"")</f>
        <v/>
      </c>
      <c r="X39" s="246">
        <f>Tabela1[[#This Row],[QIANTIDADE EXPEDIDA]]*Tabela1[[#This Row],[PESO UNI]]</f>
        <v>405</v>
      </c>
      <c r="Y39" s="246">
        <f t="shared" si="14"/>
        <v>0</v>
      </c>
      <c r="Z39" s="250">
        <f>Tabela1[[#This Row],[PESO TOTAL]]-Tabela1[[#This Row],[Peso Expedido]]</f>
        <v>0</v>
      </c>
      <c r="AA39" s="251">
        <v>1</v>
      </c>
      <c r="AB39" s="252"/>
      <c r="AC39" s="252">
        <v>1</v>
      </c>
      <c r="AD39" s="252">
        <v>1</v>
      </c>
      <c r="AE39" s="252">
        <v>1</v>
      </c>
      <c r="AF39" s="252">
        <v>1</v>
      </c>
      <c r="AG39" s="252">
        <v>1</v>
      </c>
      <c r="AH39" s="252">
        <v>1</v>
      </c>
      <c r="AI39" s="252" t="str">
        <f t="shared" si="15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6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7"/>
        <v>405</v>
      </c>
      <c r="AV39" s="37">
        <f t="shared" si="18"/>
        <v>405</v>
      </c>
      <c r="AW39" s="37"/>
    </row>
    <row r="40" spans="1:49" ht="15.75" hidden="1" customHeight="1" x14ac:dyDescent="0.25">
      <c r="A40" s="253" t="s">
        <v>3039</v>
      </c>
      <c r="B40" s="239"/>
      <c r="C40" s="237">
        <v>4</v>
      </c>
      <c r="D40" s="254" t="s">
        <v>3040</v>
      </c>
      <c r="E40" s="237">
        <v>3736</v>
      </c>
      <c r="F40" s="237">
        <v>8</v>
      </c>
      <c r="G40" s="255">
        <v>2.7</v>
      </c>
      <c r="H40" s="240">
        <f>Tabela1[[#This Row],[PESO UNI]]*Tabela1[[#This Row],[QTE]]</f>
        <v>10.8</v>
      </c>
      <c r="I40" s="237">
        <v>1</v>
      </c>
      <c r="J40" s="241" t="s">
        <v>3034</v>
      </c>
      <c r="K40" s="241" t="s">
        <v>23</v>
      </c>
      <c r="L40" s="242" t="s">
        <v>2984</v>
      </c>
      <c r="M40" s="243">
        <v>46175</v>
      </c>
      <c r="N40" s="241" t="s">
        <v>38</v>
      </c>
      <c r="O40" s="244"/>
      <c r="P40" s="245"/>
      <c r="Q40" s="14">
        <f>Tabela1[[#This Row],[QTDE/ Fabricação]]-Tabela1[[#This Row],[QTE]]</f>
        <v>-4</v>
      </c>
      <c r="R40" s="247">
        <f t="shared" si="11"/>
        <v>10.8</v>
      </c>
      <c r="S40" s="247">
        <f t="shared" si="12"/>
        <v>10.8</v>
      </c>
      <c r="T40" s="248">
        <f t="shared" si="13"/>
        <v>0</v>
      </c>
      <c r="U40" s="249">
        <f>IFERROR(SUMIF('LISTA DE EMBARQUE'!B:B,MICRO!E:E,'LISTA DE EMBARQUE'!G:G),"")</f>
        <v>4</v>
      </c>
      <c r="V40" s="244">
        <f>IFERROR(VLOOKUP(Tabela1[[#This Row],[COD.MDE]],'LISTA DE EMBARQUE'!B:L,11,0),"")</f>
        <v>2</v>
      </c>
      <c r="W40" s="245" t="str">
        <f>IFERROR(COUNTIF(#REF!,Tabela1[[#This Row],[Colunas5]]),"")</f>
        <v/>
      </c>
      <c r="X40" s="246">
        <f>Tabela1[[#This Row],[QIANTIDADE EXPEDIDA]]*Tabela1[[#This Row],[PESO UNI]]</f>
        <v>10.8</v>
      </c>
      <c r="Y40" s="246">
        <f t="shared" si="14"/>
        <v>0</v>
      </c>
      <c r="Z40" s="250">
        <f>Tabela1[[#This Row],[PESO TOTAL]]-Tabela1[[#This Row],[Peso Expedido]]</f>
        <v>0</v>
      </c>
      <c r="AA40" s="251">
        <v>1</v>
      </c>
      <c r="AB40" s="252"/>
      <c r="AC40" s="252">
        <v>1</v>
      </c>
      <c r="AD40" s="252">
        <v>1</v>
      </c>
      <c r="AE40" s="252">
        <v>1</v>
      </c>
      <c r="AF40" s="252">
        <v>1</v>
      </c>
      <c r="AG40" s="252">
        <v>1</v>
      </c>
      <c r="AH40" s="252">
        <v>1</v>
      </c>
      <c r="AI40" s="252" t="str">
        <f t="shared" si="15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6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7"/>
        <v>10.8</v>
      </c>
      <c r="AV40" s="37">
        <f t="shared" si="18"/>
        <v>10.8</v>
      </c>
      <c r="AW40" s="37"/>
    </row>
    <row r="41" spans="1:49" ht="15.75" hidden="1" customHeight="1" x14ac:dyDescent="0.25">
      <c r="A41" s="253" t="s">
        <v>3041</v>
      </c>
      <c r="B41" s="239"/>
      <c r="C41" s="237">
        <v>10</v>
      </c>
      <c r="D41" s="254" t="s">
        <v>3042</v>
      </c>
      <c r="E41" s="237">
        <v>3737</v>
      </c>
      <c r="F41" s="237">
        <v>8</v>
      </c>
      <c r="G41" s="255">
        <v>16</v>
      </c>
      <c r="H41" s="240">
        <f>Tabela1[[#This Row],[PESO UNI]]*Tabela1[[#This Row],[QTE]]</f>
        <v>160</v>
      </c>
      <c r="I41" s="237">
        <v>0</v>
      </c>
      <c r="J41" s="241" t="s">
        <v>3034</v>
      </c>
      <c r="K41" s="241" t="s">
        <v>23</v>
      </c>
      <c r="L41" s="242" t="s">
        <v>2984</v>
      </c>
      <c r="M41" s="243">
        <v>46175</v>
      </c>
      <c r="N41" s="241" t="s">
        <v>38</v>
      </c>
      <c r="O41" s="244"/>
      <c r="P41" s="245"/>
      <c r="Q41" s="14">
        <f>Tabela1[[#This Row],[QTDE/ Fabricação]]-Tabela1[[#This Row],[QTE]]</f>
        <v>-10</v>
      </c>
      <c r="R41" s="247">
        <f t="shared" si="11"/>
        <v>160</v>
      </c>
      <c r="S41" s="247">
        <f t="shared" si="12"/>
        <v>160</v>
      </c>
      <c r="T41" s="248">
        <f t="shared" si="13"/>
        <v>0</v>
      </c>
      <c r="U41" s="249">
        <f>IFERROR(SUMIF('LISTA DE EMBARQUE'!B:B,MICRO!E:E,'LISTA DE EMBARQUE'!G:G),"")</f>
        <v>10</v>
      </c>
      <c r="V41" s="244">
        <f>IFERROR(VLOOKUP(Tabela1[[#This Row],[COD.MDE]],'LISTA DE EMBARQUE'!B:L,11,0),"")</f>
        <v>1</v>
      </c>
      <c r="W41" s="245" t="str">
        <f>IFERROR(COUNTIF(#REF!,Tabela1[[#This Row],[Colunas5]]),"")</f>
        <v/>
      </c>
      <c r="X41" s="246">
        <f>Tabela1[[#This Row],[QIANTIDADE EXPEDIDA]]*Tabela1[[#This Row],[PESO UNI]]</f>
        <v>160</v>
      </c>
      <c r="Y41" s="246">
        <f t="shared" si="14"/>
        <v>0</v>
      </c>
      <c r="Z41" s="250">
        <f>Tabela1[[#This Row],[PESO TOTAL]]-Tabela1[[#This Row],[Peso Expedido]]</f>
        <v>0</v>
      </c>
      <c r="AA41" s="251">
        <v>1</v>
      </c>
      <c r="AB41" s="252"/>
      <c r="AC41" s="252">
        <v>1</v>
      </c>
      <c r="AD41" s="252">
        <v>1</v>
      </c>
      <c r="AE41" s="252">
        <v>1</v>
      </c>
      <c r="AF41" s="252">
        <v>1</v>
      </c>
      <c r="AG41" s="252">
        <v>1</v>
      </c>
      <c r="AH41" s="252">
        <v>1</v>
      </c>
      <c r="AI41" s="252" t="str">
        <f t="shared" si="15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6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7"/>
        <v>160</v>
      </c>
      <c r="AV41" s="37">
        <f t="shared" si="18"/>
        <v>160</v>
      </c>
      <c r="AW41" s="37"/>
    </row>
    <row r="42" spans="1:49" ht="15.75" hidden="1" customHeight="1" x14ac:dyDescent="0.25">
      <c r="A42" s="253" t="s">
        <v>3043</v>
      </c>
      <c r="B42" s="239"/>
      <c r="C42" s="237">
        <v>4</v>
      </c>
      <c r="D42" s="254" t="s">
        <v>3044</v>
      </c>
      <c r="E42" s="237">
        <v>3738</v>
      </c>
      <c r="F42" s="237">
        <v>8</v>
      </c>
      <c r="G42" s="255">
        <v>3.2</v>
      </c>
      <c r="H42" s="240">
        <f>Tabela1[[#This Row],[PESO UNI]]*Tabela1[[#This Row],[QTE]]</f>
        <v>12.8</v>
      </c>
      <c r="I42" s="237">
        <v>0</v>
      </c>
      <c r="J42" s="241" t="s">
        <v>3034</v>
      </c>
      <c r="K42" s="241" t="s">
        <v>23</v>
      </c>
      <c r="L42" s="242" t="s">
        <v>2984</v>
      </c>
      <c r="M42" s="243">
        <v>46175</v>
      </c>
      <c r="N42" s="241" t="s">
        <v>38</v>
      </c>
      <c r="O42" s="244"/>
      <c r="P42" s="245"/>
      <c r="Q42" s="14">
        <f>Tabela1[[#This Row],[QTDE/ Fabricação]]-Tabela1[[#This Row],[QTE]]</f>
        <v>-4</v>
      </c>
      <c r="R42" s="247">
        <f t="shared" si="11"/>
        <v>12.8</v>
      </c>
      <c r="S42" s="247">
        <f t="shared" si="12"/>
        <v>12.8</v>
      </c>
      <c r="T42" s="248">
        <f t="shared" si="13"/>
        <v>0</v>
      </c>
      <c r="U42" s="249">
        <f>IFERROR(SUMIF('LISTA DE EMBARQUE'!B:B,MICRO!E:E,'LISTA DE EMBARQUE'!G:G),"")</f>
        <v>4</v>
      </c>
      <c r="V42" s="244">
        <f>IFERROR(VLOOKUP(Tabela1[[#This Row],[COD.MDE]],'LISTA DE EMBARQUE'!B:L,11,0),"")</f>
        <v>2</v>
      </c>
      <c r="W42" s="245" t="str">
        <f>IFERROR(COUNTIF(#REF!,Tabela1[[#This Row],[Colunas5]]),"")</f>
        <v/>
      </c>
      <c r="X42" s="246">
        <f>Tabela1[[#This Row],[QIANTIDADE EXPEDIDA]]*Tabela1[[#This Row],[PESO UNI]]</f>
        <v>12.8</v>
      </c>
      <c r="Y42" s="246">
        <f t="shared" si="14"/>
        <v>0</v>
      </c>
      <c r="Z42" s="250">
        <f>Tabela1[[#This Row],[PESO TOTAL]]-Tabela1[[#This Row],[Peso Expedido]]</f>
        <v>0</v>
      </c>
      <c r="AA42" s="251">
        <v>1</v>
      </c>
      <c r="AB42" s="252"/>
      <c r="AC42" s="252">
        <v>1</v>
      </c>
      <c r="AD42" s="252">
        <v>1</v>
      </c>
      <c r="AE42" s="252">
        <v>1</v>
      </c>
      <c r="AF42" s="252">
        <v>1</v>
      </c>
      <c r="AG42" s="252">
        <v>1</v>
      </c>
      <c r="AH42" s="252">
        <v>1</v>
      </c>
      <c r="AI42" s="252" t="str">
        <f t="shared" si="15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6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7"/>
        <v>12.8</v>
      </c>
      <c r="AV42" s="37">
        <f t="shared" si="18"/>
        <v>12.8</v>
      </c>
      <c r="AW42" s="37"/>
    </row>
    <row r="43" spans="1:49" ht="15.75" hidden="1" customHeight="1" x14ac:dyDescent="0.25">
      <c r="A43" s="253" t="s">
        <v>3039</v>
      </c>
      <c r="B43" s="239"/>
      <c r="C43" s="237">
        <v>4</v>
      </c>
      <c r="D43" s="254" t="s">
        <v>3040</v>
      </c>
      <c r="E43" s="237">
        <v>3739</v>
      </c>
      <c r="F43" s="237">
        <v>11</v>
      </c>
      <c r="G43" s="255">
        <v>2.7</v>
      </c>
      <c r="H43" s="240">
        <f>Tabela1[[#This Row],[PESO UNI]]*Tabela1[[#This Row],[QTE]]</f>
        <v>10.8</v>
      </c>
      <c r="I43" s="237">
        <v>0</v>
      </c>
      <c r="J43" s="241" t="s">
        <v>3045</v>
      </c>
      <c r="K43" s="241" t="s">
        <v>23</v>
      </c>
      <c r="L43" s="242" t="s">
        <v>2984</v>
      </c>
      <c r="M43" s="243">
        <v>46176</v>
      </c>
      <c r="N43" s="241" t="s">
        <v>38</v>
      </c>
      <c r="O43" s="244"/>
      <c r="P43" s="245"/>
      <c r="Q43" s="14">
        <f>Tabela1[[#This Row],[QTDE/ Fabricação]]-Tabela1[[#This Row],[QTE]]</f>
        <v>-4</v>
      </c>
      <c r="R43" s="247">
        <f t="shared" si="11"/>
        <v>10.8</v>
      </c>
      <c r="S43" s="247">
        <f t="shared" si="12"/>
        <v>10.8</v>
      </c>
      <c r="T43" s="248">
        <f t="shared" si="13"/>
        <v>0</v>
      </c>
      <c r="U43" s="249">
        <f>IFERROR(SUMIF('LISTA DE EMBARQUE'!B:B,MICRO!E:E,'LISTA DE EMBARQUE'!G:G),"")</f>
        <v>4</v>
      </c>
      <c r="V43" s="244">
        <f>IFERROR(VLOOKUP(Tabela1[[#This Row],[COD.MDE]],'LISTA DE EMBARQUE'!B:L,11,0),"")</f>
        <v>2</v>
      </c>
      <c r="W43" s="245" t="str">
        <f>IFERROR(COUNTIF(#REF!,Tabela1[[#This Row],[Colunas5]]),"")</f>
        <v/>
      </c>
      <c r="X43" s="246">
        <f>Tabela1[[#This Row],[QIANTIDADE EXPEDIDA]]*Tabela1[[#This Row],[PESO UNI]]</f>
        <v>10.8</v>
      </c>
      <c r="Y43" s="246">
        <f t="shared" si="14"/>
        <v>0</v>
      </c>
      <c r="Z43" s="250">
        <f>Tabela1[[#This Row],[PESO TOTAL]]-Tabela1[[#This Row],[Peso Expedido]]</f>
        <v>0</v>
      </c>
      <c r="AA43" s="251">
        <v>1</v>
      </c>
      <c r="AB43" s="252"/>
      <c r="AC43" s="252">
        <v>1</v>
      </c>
      <c r="AD43" s="252">
        <v>1</v>
      </c>
      <c r="AE43" s="252">
        <v>1</v>
      </c>
      <c r="AF43" s="252">
        <v>1</v>
      </c>
      <c r="AG43" s="252">
        <v>1</v>
      </c>
      <c r="AH43" s="252">
        <v>1</v>
      </c>
      <c r="AI43" s="252" t="str">
        <f t="shared" si="15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6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7"/>
        <v>10.8</v>
      </c>
      <c r="AV43" s="37">
        <f t="shared" si="18"/>
        <v>10.8</v>
      </c>
      <c r="AW43" s="37"/>
    </row>
    <row r="44" spans="1:49" ht="15.75" hidden="1" customHeight="1" x14ac:dyDescent="0.25">
      <c r="A44" s="253" t="s">
        <v>3043</v>
      </c>
      <c r="B44" s="239"/>
      <c r="C44" s="237">
        <v>4</v>
      </c>
      <c r="D44" s="254" t="s">
        <v>3044</v>
      </c>
      <c r="E44" s="237">
        <v>3740</v>
      </c>
      <c r="F44" s="237">
        <v>11</v>
      </c>
      <c r="G44" s="255">
        <v>3.2</v>
      </c>
      <c r="H44" s="240">
        <f>Tabela1[[#This Row],[PESO UNI]]*Tabela1[[#This Row],[QTE]]</f>
        <v>12.8</v>
      </c>
      <c r="I44" s="237">
        <v>0</v>
      </c>
      <c r="J44" s="241" t="s">
        <v>3045</v>
      </c>
      <c r="K44" s="241" t="s">
        <v>23</v>
      </c>
      <c r="L44" s="242" t="s">
        <v>2984</v>
      </c>
      <c r="M44" s="243">
        <v>46176</v>
      </c>
      <c r="N44" s="241" t="s">
        <v>38</v>
      </c>
      <c r="O44" s="244"/>
      <c r="P44" s="245"/>
      <c r="Q44" s="14">
        <f>Tabela1[[#This Row],[QTDE/ Fabricação]]-Tabela1[[#This Row],[QTE]]</f>
        <v>-4</v>
      </c>
      <c r="R44" s="247">
        <f t="shared" si="11"/>
        <v>12.8</v>
      </c>
      <c r="S44" s="247">
        <f t="shared" si="12"/>
        <v>12.8</v>
      </c>
      <c r="T44" s="248">
        <f t="shared" si="13"/>
        <v>0</v>
      </c>
      <c r="U44" s="249">
        <f>IFERROR(SUMIF('LISTA DE EMBARQUE'!B:B,MICRO!E:E,'LISTA DE EMBARQUE'!G:G),"")</f>
        <v>4</v>
      </c>
      <c r="V44" s="244">
        <f>IFERROR(VLOOKUP(Tabela1[[#This Row],[COD.MDE]],'LISTA DE EMBARQUE'!B:L,11,0),"")</f>
        <v>2</v>
      </c>
      <c r="W44" s="245" t="str">
        <f>IFERROR(COUNTIF(#REF!,Tabela1[[#This Row],[Colunas5]]),"")</f>
        <v/>
      </c>
      <c r="X44" s="246">
        <f>Tabela1[[#This Row],[QIANTIDADE EXPEDIDA]]*Tabela1[[#This Row],[PESO UNI]]</f>
        <v>12.8</v>
      </c>
      <c r="Y44" s="246">
        <f t="shared" si="14"/>
        <v>0</v>
      </c>
      <c r="Z44" s="250">
        <f>Tabela1[[#This Row],[PESO TOTAL]]-Tabela1[[#This Row],[Peso Expedido]]</f>
        <v>0</v>
      </c>
      <c r="AA44" s="251">
        <v>1</v>
      </c>
      <c r="AB44" s="252"/>
      <c r="AC44" s="252">
        <v>1</v>
      </c>
      <c r="AD44" s="252">
        <v>1</v>
      </c>
      <c r="AE44" s="252">
        <v>1</v>
      </c>
      <c r="AF44" s="252">
        <v>1</v>
      </c>
      <c r="AG44" s="252">
        <v>1</v>
      </c>
      <c r="AH44" s="252">
        <v>1</v>
      </c>
      <c r="AI44" s="252" t="str">
        <f t="shared" si="15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6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7"/>
        <v>12.8</v>
      </c>
      <c r="AV44" s="37">
        <f t="shared" si="18"/>
        <v>12.8</v>
      </c>
      <c r="AW44" s="37"/>
    </row>
    <row r="45" spans="1:49" ht="15.75" hidden="1" customHeight="1" x14ac:dyDescent="0.25">
      <c r="A45" s="253" t="s">
        <v>3046</v>
      </c>
      <c r="B45" s="239"/>
      <c r="C45" s="237">
        <v>32</v>
      </c>
      <c r="D45" s="254" t="s">
        <v>3047</v>
      </c>
      <c r="E45" s="237">
        <v>3741</v>
      </c>
      <c r="F45" s="237">
        <v>11</v>
      </c>
      <c r="G45" s="255">
        <v>18</v>
      </c>
      <c r="H45" s="240">
        <f>Tabela1[[#This Row],[PESO UNI]]*Tabela1[[#This Row],[QTE]]</f>
        <v>576</v>
      </c>
      <c r="I45" s="237">
        <v>0</v>
      </c>
      <c r="J45" s="241" t="s">
        <v>3045</v>
      </c>
      <c r="K45" s="241" t="s">
        <v>23</v>
      </c>
      <c r="L45" s="242" t="s">
        <v>2984</v>
      </c>
      <c r="M45" s="243">
        <v>46176</v>
      </c>
      <c r="N45" s="241" t="s">
        <v>38</v>
      </c>
      <c r="O45" s="244"/>
      <c r="P45" s="245"/>
      <c r="Q45" s="14">
        <f>Tabela1[[#This Row],[QTDE/ Fabricação]]-Tabela1[[#This Row],[QTE]]</f>
        <v>-32</v>
      </c>
      <c r="R45" s="247">
        <f t="shared" si="11"/>
        <v>576</v>
      </c>
      <c r="S45" s="247">
        <f t="shared" si="12"/>
        <v>576</v>
      </c>
      <c r="T45" s="248">
        <f t="shared" si="13"/>
        <v>0</v>
      </c>
      <c r="U45" s="249">
        <f>IFERROR(SUMIF('LISTA DE EMBARQUE'!B:B,MICRO!E:E,'LISTA DE EMBARQUE'!G:G),"")</f>
        <v>32</v>
      </c>
      <c r="V45" s="244">
        <f>IFERROR(VLOOKUP(Tabela1[[#This Row],[COD.MDE]],'LISTA DE EMBARQUE'!B:L,11,0),"")</f>
        <v>2</v>
      </c>
      <c r="W45" s="245" t="str">
        <f>IFERROR(COUNTIF(#REF!,Tabela1[[#This Row],[Colunas5]]),"")</f>
        <v/>
      </c>
      <c r="X45" s="246">
        <f>Tabela1[[#This Row],[QIANTIDADE EXPEDIDA]]*Tabela1[[#This Row],[PESO UNI]]</f>
        <v>576</v>
      </c>
      <c r="Y45" s="246">
        <f t="shared" si="14"/>
        <v>0</v>
      </c>
      <c r="Z45" s="250">
        <f>Tabela1[[#This Row],[PESO TOTAL]]-Tabela1[[#This Row],[Peso Expedido]]</f>
        <v>0</v>
      </c>
      <c r="AA45" s="251">
        <v>1</v>
      </c>
      <c r="AB45" s="252"/>
      <c r="AC45" s="252">
        <v>1</v>
      </c>
      <c r="AD45" s="252">
        <v>1</v>
      </c>
      <c r="AE45" s="252">
        <v>1</v>
      </c>
      <c r="AF45" s="252">
        <v>1</v>
      </c>
      <c r="AG45" s="252">
        <v>1</v>
      </c>
      <c r="AH45" s="252">
        <v>1</v>
      </c>
      <c r="AI45" s="252" t="str">
        <f t="shared" si="15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6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7"/>
        <v>576</v>
      </c>
      <c r="AV45" s="37">
        <f t="shared" si="18"/>
        <v>576</v>
      </c>
      <c r="AW45" s="37"/>
    </row>
    <row r="46" spans="1:49" ht="15.75" hidden="1" customHeight="1" x14ac:dyDescent="0.25">
      <c r="A46" s="253" t="s">
        <v>3048</v>
      </c>
      <c r="B46" s="239"/>
      <c r="C46" s="237">
        <v>6</v>
      </c>
      <c r="D46" s="254" t="s">
        <v>3049</v>
      </c>
      <c r="E46" s="237">
        <v>3742</v>
      </c>
      <c r="F46" s="237">
        <v>11</v>
      </c>
      <c r="G46" s="255">
        <v>16</v>
      </c>
      <c r="H46" s="240">
        <f>Tabela1[[#This Row],[PESO UNI]]*Tabela1[[#This Row],[QTE]]</f>
        <v>96</v>
      </c>
      <c r="I46" s="237">
        <v>0</v>
      </c>
      <c r="J46" s="241" t="s">
        <v>3045</v>
      </c>
      <c r="K46" s="241" t="s">
        <v>23</v>
      </c>
      <c r="L46" s="242" t="s">
        <v>2984</v>
      </c>
      <c r="M46" s="243">
        <v>46176</v>
      </c>
      <c r="N46" s="241" t="s">
        <v>38</v>
      </c>
      <c r="O46" s="244"/>
      <c r="P46" s="245"/>
      <c r="Q46" s="14">
        <f>Tabela1[[#This Row],[QTDE/ Fabricação]]-Tabela1[[#This Row],[QTE]]</f>
        <v>-6</v>
      </c>
      <c r="R46" s="247">
        <f t="shared" si="11"/>
        <v>96</v>
      </c>
      <c r="S46" s="247">
        <f t="shared" si="12"/>
        <v>96</v>
      </c>
      <c r="T46" s="248">
        <f t="shared" si="13"/>
        <v>0</v>
      </c>
      <c r="U46" s="249">
        <f>IFERROR(SUMIF('LISTA DE EMBARQUE'!B:B,MICRO!E:E,'LISTA DE EMBARQUE'!G:G),"")</f>
        <v>6</v>
      </c>
      <c r="V46" s="244">
        <f>IFERROR(VLOOKUP(Tabela1[[#This Row],[COD.MDE]],'LISTA DE EMBARQUE'!B:L,11,0),"")</f>
        <v>1</v>
      </c>
      <c r="W46" s="245" t="str">
        <f>IFERROR(COUNTIF(#REF!,Tabela1[[#This Row],[Colunas5]]),"")</f>
        <v/>
      </c>
      <c r="X46" s="246">
        <f>Tabela1[[#This Row],[QIANTIDADE EXPEDIDA]]*Tabela1[[#This Row],[PESO UNI]]</f>
        <v>96</v>
      </c>
      <c r="Y46" s="246">
        <f t="shared" si="14"/>
        <v>0</v>
      </c>
      <c r="Z46" s="250">
        <f>Tabela1[[#This Row],[PESO TOTAL]]-Tabela1[[#This Row],[Peso Expedido]]</f>
        <v>0</v>
      </c>
      <c r="AA46" s="251">
        <v>1</v>
      </c>
      <c r="AB46" s="252"/>
      <c r="AC46" s="252">
        <v>1</v>
      </c>
      <c r="AD46" s="252">
        <v>1</v>
      </c>
      <c r="AE46" s="252">
        <v>1</v>
      </c>
      <c r="AF46" s="252">
        <v>1</v>
      </c>
      <c r="AG46" s="252">
        <v>1</v>
      </c>
      <c r="AH46" s="252">
        <v>1</v>
      </c>
      <c r="AI46" s="252" t="str">
        <f t="shared" si="15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6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7"/>
        <v>96</v>
      </c>
      <c r="AV46" s="37">
        <f t="shared" si="18"/>
        <v>96</v>
      </c>
      <c r="AW46" s="37"/>
    </row>
    <row r="47" spans="1:49" ht="15.75" hidden="1" customHeight="1" x14ac:dyDescent="0.25">
      <c r="A47" s="253" t="s">
        <v>3050</v>
      </c>
      <c r="B47" s="239"/>
      <c r="C47" s="237">
        <v>21</v>
      </c>
      <c r="D47" s="254" t="s">
        <v>3051</v>
      </c>
      <c r="E47" s="237">
        <v>3743</v>
      </c>
      <c r="F47" s="237">
        <v>11</v>
      </c>
      <c r="G47" s="255">
        <v>17</v>
      </c>
      <c r="H47" s="240">
        <f>Tabela1[[#This Row],[PESO UNI]]*Tabela1[[#This Row],[QTE]]</f>
        <v>357</v>
      </c>
      <c r="I47" s="237">
        <v>0</v>
      </c>
      <c r="J47" s="241" t="s">
        <v>3045</v>
      </c>
      <c r="K47" s="241" t="s">
        <v>23</v>
      </c>
      <c r="L47" s="242" t="s">
        <v>2984</v>
      </c>
      <c r="M47" s="243">
        <v>46176</v>
      </c>
      <c r="N47" s="241" t="s">
        <v>38</v>
      </c>
      <c r="O47" s="244"/>
      <c r="P47" s="245"/>
      <c r="Q47" s="14">
        <f>Tabela1[[#This Row],[QTDE/ Fabricação]]-Tabela1[[#This Row],[QTE]]</f>
        <v>-21</v>
      </c>
      <c r="R47" s="247">
        <f t="shared" si="11"/>
        <v>357</v>
      </c>
      <c r="S47" s="247">
        <f t="shared" si="12"/>
        <v>357</v>
      </c>
      <c r="T47" s="248">
        <f t="shared" si="13"/>
        <v>0</v>
      </c>
      <c r="U47" s="249">
        <f>IFERROR(SUMIF('LISTA DE EMBARQUE'!B:B,MICRO!E:E,'LISTA DE EMBARQUE'!G:G),"")</f>
        <v>21</v>
      </c>
      <c r="V47" s="244">
        <f>IFERROR(VLOOKUP(Tabela1[[#This Row],[COD.MDE]],'LISTA DE EMBARQUE'!B:L,11,0),"")</f>
        <v>1</v>
      </c>
      <c r="W47" s="245" t="str">
        <f>IFERROR(COUNTIF(#REF!,Tabela1[[#This Row],[Colunas5]]),"")</f>
        <v/>
      </c>
      <c r="X47" s="246">
        <f>Tabela1[[#This Row],[QIANTIDADE EXPEDIDA]]*Tabela1[[#This Row],[PESO UNI]]</f>
        <v>357</v>
      </c>
      <c r="Y47" s="246">
        <f t="shared" si="14"/>
        <v>0</v>
      </c>
      <c r="Z47" s="250">
        <f>Tabela1[[#This Row],[PESO TOTAL]]-Tabela1[[#This Row],[Peso Expedido]]</f>
        <v>0</v>
      </c>
      <c r="AA47" s="251">
        <v>1</v>
      </c>
      <c r="AB47" s="252"/>
      <c r="AC47" s="252">
        <v>1</v>
      </c>
      <c r="AD47" s="252">
        <v>1</v>
      </c>
      <c r="AE47" s="252">
        <v>1</v>
      </c>
      <c r="AF47" s="252">
        <v>1</v>
      </c>
      <c r="AG47" s="252">
        <v>1</v>
      </c>
      <c r="AH47" s="252">
        <v>1</v>
      </c>
      <c r="AI47" s="252" t="str">
        <f t="shared" si="15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6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7"/>
        <v>357</v>
      </c>
      <c r="AV47" s="37">
        <f t="shared" si="18"/>
        <v>357</v>
      </c>
      <c r="AW47" s="37"/>
    </row>
    <row r="48" spans="1:49" ht="15.75" hidden="1" customHeight="1" x14ac:dyDescent="0.25">
      <c r="A48" s="253" t="s">
        <v>122</v>
      </c>
      <c r="B48" s="239"/>
      <c r="C48" s="237">
        <v>24</v>
      </c>
      <c r="D48" s="254" t="s">
        <v>3052</v>
      </c>
      <c r="E48" s="237">
        <v>3744</v>
      </c>
      <c r="F48" s="237">
        <v>11</v>
      </c>
      <c r="G48" s="255">
        <v>16</v>
      </c>
      <c r="H48" s="240">
        <f>Tabela1[[#This Row],[PESO UNI]]*Tabela1[[#This Row],[QTE]]</f>
        <v>384</v>
      </c>
      <c r="I48" s="237">
        <v>0</v>
      </c>
      <c r="J48" s="241" t="s">
        <v>3045</v>
      </c>
      <c r="K48" s="241" t="s">
        <v>23</v>
      </c>
      <c r="L48" s="242" t="s">
        <v>2984</v>
      </c>
      <c r="M48" s="243">
        <v>46176</v>
      </c>
      <c r="N48" s="241" t="s">
        <v>38</v>
      </c>
      <c r="O48" s="244"/>
      <c r="P48" s="245"/>
      <c r="Q48" s="14">
        <f>Tabela1[[#This Row],[QTDE/ Fabricação]]-Tabela1[[#This Row],[QTE]]</f>
        <v>-24</v>
      </c>
      <c r="R48" s="247">
        <f t="shared" si="11"/>
        <v>384</v>
      </c>
      <c r="S48" s="247">
        <f t="shared" si="12"/>
        <v>384</v>
      </c>
      <c r="T48" s="248">
        <f t="shared" si="13"/>
        <v>0</v>
      </c>
      <c r="U48" s="249">
        <f>IFERROR(SUMIF('LISTA DE EMBARQUE'!B:B,MICRO!E:E,'LISTA DE EMBARQUE'!G:G),"")</f>
        <v>24</v>
      </c>
      <c r="V48" s="244">
        <f>IFERROR(VLOOKUP(Tabela1[[#This Row],[COD.MDE]],'LISTA DE EMBARQUE'!B:L,11,0),"")</f>
        <v>1</v>
      </c>
      <c r="W48" s="245" t="str">
        <f>IFERROR(COUNTIF(#REF!,Tabela1[[#This Row],[Colunas5]]),"")</f>
        <v/>
      </c>
      <c r="X48" s="246">
        <f>Tabela1[[#This Row],[QIANTIDADE EXPEDIDA]]*Tabela1[[#This Row],[PESO UNI]]</f>
        <v>384</v>
      </c>
      <c r="Y48" s="246">
        <f t="shared" si="14"/>
        <v>0</v>
      </c>
      <c r="Z48" s="250">
        <f>Tabela1[[#This Row],[PESO TOTAL]]-Tabela1[[#This Row],[Peso Expedido]]</f>
        <v>0</v>
      </c>
      <c r="AA48" s="251">
        <v>1</v>
      </c>
      <c r="AB48" s="252"/>
      <c r="AC48" s="252">
        <v>1</v>
      </c>
      <c r="AD48" s="252">
        <v>1</v>
      </c>
      <c r="AE48" s="252">
        <v>1</v>
      </c>
      <c r="AF48" s="252">
        <v>1</v>
      </c>
      <c r="AG48" s="252">
        <v>1</v>
      </c>
      <c r="AH48" s="252">
        <v>1</v>
      </c>
      <c r="AI48" s="252" t="str">
        <f t="shared" si="15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6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7"/>
        <v>384</v>
      </c>
      <c r="AV48" s="37">
        <f t="shared" si="18"/>
        <v>384</v>
      </c>
      <c r="AW48" s="37"/>
    </row>
    <row r="49" spans="1:49" ht="15.75" hidden="1" customHeight="1" x14ac:dyDescent="0.25">
      <c r="A49" s="253" t="s">
        <v>3053</v>
      </c>
      <c r="B49" s="239"/>
      <c r="C49" s="237">
        <v>132</v>
      </c>
      <c r="D49" s="254" t="s">
        <v>3054</v>
      </c>
      <c r="E49" s="237">
        <v>3745</v>
      </c>
      <c r="F49" s="237">
        <v>11</v>
      </c>
      <c r="G49" s="255">
        <v>16</v>
      </c>
      <c r="H49" s="240">
        <f>Tabela1[[#This Row],[PESO UNI]]*Tabela1[[#This Row],[QTE]]</f>
        <v>2112</v>
      </c>
      <c r="I49" s="237">
        <v>0</v>
      </c>
      <c r="J49" s="241" t="s">
        <v>3045</v>
      </c>
      <c r="K49" s="241" t="s">
        <v>23</v>
      </c>
      <c r="L49" s="242" t="s">
        <v>2984</v>
      </c>
      <c r="M49" s="243">
        <v>46176</v>
      </c>
      <c r="N49" s="241" t="s">
        <v>38</v>
      </c>
      <c r="O49" s="244"/>
      <c r="P49" s="245"/>
      <c r="Q49" s="14">
        <f>Tabela1[[#This Row],[QTDE/ Fabricação]]-Tabela1[[#This Row],[QTE]]</f>
        <v>-132</v>
      </c>
      <c r="R49" s="247">
        <f t="shared" si="11"/>
        <v>2112</v>
      </c>
      <c r="S49" s="247">
        <f t="shared" si="12"/>
        <v>2112</v>
      </c>
      <c r="T49" s="248">
        <f t="shared" si="13"/>
        <v>0</v>
      </c>
      <c r="U49" s="249">
        <f>IFERROR(SUMIF('LISTA DE EMBARQUE'!B:B,MICRO!E:E,'LISTA DE EMBARQUE'!G:G),"")</f>
        <v>132</v>
      </c>
      <c r="V49" s="244">
        <f>IFERROR(VLOOKUP(Tabela1[[#This Row],[COD.MDE]],'LISTA DE EMBARQUE'!B:L,11,0),"")</f>
        <v>2</v>
      </c>
      <c r="W49" s="245" t="str">
        <f>IFERROR(COUNTIF(#REF!,Tabela1[[#This Row],[Colunas5]]),"")</f>
        <v/>
      </c>
      <c r="X49" s="246">
        <f>Tabela1[[#This Row],[QIANTIDADE EXPEDIDA]]*Tabela1[[#This Row],[PESO UNI]]</f>
        <v>2112</v>
      </c>
      <c r="Y49" s="246">
        <f t="shared" si="14"/>
        <v>0</v>
      </c>
      <c r="Z49" s="250">
        <f>Tabela1[[#This Row],[PESO TOTAL]]-Tabela1[[#This Row],[Peso Expedido]]</f>
        <v>0</v>
      </c>
      <c r="AA49" s="251">
        <v>1</v>
      </c>
      <c r="AB49" s="252"/>
      <c r="AC49" s="252">
        <v>1</v>
      </c>
      <c r="AD49" s="252">
        <v>1</v>
      </c>
      <c r="AE49" s="252">
        <v>1</v>
      </c>
      <c r="AF49" s="252">
        <v>1</v>
      </c>
      <c r="AG49" s="252">
        <v>1</v>
      </c>
      <c r="AH49" s="252">
        <v>1</v>
      </c>
      <c r="AI49" s="252" t="str">
        <f t="shared" si="15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6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7"/>
        <v>2112</v>
      </c>
      <c r="AV49" s="37">
        <f t="shared" si="18"/>
        <v>2112</v>
      </c>
      <c r="AW49" s="37"/>
    </row>
    <row r="50" spans="1:49" ht="15.75" hidden="1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1"/>
        <v>68.400000000000006</v>
      </c>
      <c r="S50" s="18">
        <f t="shared" si="12"/>
        <v>68.400000000000006</v>
      </c>
      <c r="T50" s="19">
        <f t="shared" si="13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4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>IF(Z50&lt;=0,"ok","")</f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6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7"/>
        <v>0</v>
      </c>
      <c r="AV50" s="37">
        <f t="shared" si="18"/>
        <v>68.400000000000006</v>
      </c>
      <c r="AW50" s="37"/>
    </row>
    <row r="51" spans="1:49" ht="15.75" hidden="1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1"/>
        <v>27.900000000000006</v>
      </c>
      <c r="S51" s="18">
        <f t="shared" si="12"/>
        <v>18.600000000000001</v>
      </c>
      <c r="T51" s="19">
        <f t="shared" si="13"/>
        <v>-18.600000000000001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4"/>
        <v>-2</v>
      </c>
      <c r="Z51" s="20">
        <f>Tabela1[[#This Row],[PESO TOTAL]]-Tabela1[[#This Row],[Peso Expedido]]</f>
        <v>37.200000000000003</v>
      </c>
      <c r="AA51" s="17">
        <v>1</v>
      </c>
      <c r="AB51" s="33"/>
      <c r="AC51" s="33">
        <v>1</v>
      </c>
      <c r="AD51" s="33">
        <v>0.5</v>
      </c>
      <c r="AE51" s="33">
        <v>0.5</v>
      </c>
      <c r="AF51" s="33">
        <v>0.5</v>
      </c>
      <c r="AG51" s="33">
        <v>0.5</v>
      </c>
      <c r="AH51" s="33"/>
      <c r="AI51" s="33" t="str">
        <f t="shared" si="15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6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18.600000000000001</v>
      </c>
      <c r="AU51" s="37">
        <f t="shared" si="17"/>
        <v>0</v>
      </c>
      <c r="AV51" s="37">
        <f t="shared" si="18"/>
        <v>18.600000000000001</v>
      </c>
      <c r="AW51" s="37"/>
    </row>
    <row r="52" spans="1:49" ht="15.75" hidden="1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1"/>
        <v>1.5000000000000002</v>
      </c>
      <c r="S52" s="18">
        <f t="shared" si="12"/>
        <v>1</v>
      </c>
      <c r="T52" s="19">
        <f t="shared" si="13"/>
        <v>-1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4"/>
        <v>-2</v>
      </c>
      <c r="Z52" s="20">
        <f>Tabela1[[#This Row],[PESO TOTAL]]-Tabela1[[#This Row],[Peso Expedido]]</f>
        <v>2</v>
      </c>
      <c r="AA52" s="17">
        <v>1</v>
      </c>
      <c r="AB52" s="33"/>
      <c r="AC52" s="33">
        <v>1</v>
      </c>
      <c r="AD52" s="33">
        <v>0.5</v>
      </c>
      <c r="AE52" s="33">
        <v>0.5</v>
      </c>
      <c r="AF52" s="33">
        <v>0.5</v>
      </c>
      <c r="AG52" s="33">
        <v>0.5</v>
      </c>
      <c r="AH52" s="33"/>
      <c r="AI52" s="33" t="str">
        <f t="shared" si="15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6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1</v>
      </c>
      <c r="AU52" s="37">
        <f t="shared" si="17"/>
        <v>0</v>
      </c>
      <c r="AV52" s="37">
        <f t="shared" si="18"/>
        <v>1</v>
      </c>
      <c r="AW52" s="37"/>
    </row>
    <row r="53" spans="1:49" ht="15.75" hidden="1" customHeight="1" x14ac:dyDescent="0.25">
      <c r="A53" s="253" t="s">
        <v>3059</v>
      </c>
      <c r="B53" s="239"/>
      <c r="C53" s="237">
        <v>4</v>
      </c>
      <c r="D53" s="254" t="s">
        <v>3060</v>
      </c>
      <c r="E53" s="237">
        <v>3749</v>
      </c>
      <c r="F53" s="237">
        <v>15</v>
      </c>
      <c r="G53" s="255">
        <v>7.2</v>
      </c>
      <c r="H53" s="240">
        <f>Tabela1[[#This Row],[PESO UNI]]*Tabela1[[#This Row],[QTE]]</f>
        <v>28.8</v>
      </c>
      <c r="I53" s="237" t="s">
        <v>3289</v>
      </c>
      <c r="J53" s="241" t="s">
        <v>3034</v>
      </c>
      <c r="K53" s="241" t="s">
        <v>31</v>
      </c>
      <c r="L53" s="242" t="s">
        <v>2984</v>
      </c>
      <c r="M53" s="243">
        <v>46178</v>
      </c>
      <c r="N53" s="241" t="s">
        <v>38</v>
      </c>
      <c r="O53" s="244"/>
      <c r="P53" s="245"/>
      <c r="Q53" s="14">
        <f>Tabela1[[#This Row],[QTDE/ Fabricação]]-Tabela1[[#This Row],[QTE]]</f>
        <v>-4</v>
      </c>
      <c r="R53" s="247">
        <f t="shared" si="11"/>
        <v>28.8</v>
      </c>
      <c r="S53" s="247">
        <f t="shared" si="12"/>
        <v>28.8</v>
      </c>
      <c r="T53" s="248">
        <f t="shared" si="13"/>
        <v>0</v>
      </c>
      <c r="U53" s="249">
        <f>IFERROR(SUMIF('LISTA DE EMBARQUE'!B:B,MICRO!E:E,'LISTA DE EMBARQUE'!G:G),"")</f>
        <v>4</v>
      </c>
      <c r="V53" s="244">
        <f>IFERROR(VLOOKUP(Tabela1[[#This Row],[COD.MDE]],'LISTA DE EMBARQUE'!B:L,11,0),"")</f>
        <v>3</v>
      </c>
      <c r="W53" s="245" t="str">
        <f>IFERROR(COUNTIF(#REF!,Tabela1[[#This Row],[Colunas5]]),"")</f>
        <v/>
      </c>
      <c r="X53" s="246">
        <f>Tabela1[[#This Row],[QIANTIDADE EXPEDIDA]]*Tabela1[[#This Row],[PESO UNI]]</f>
        <v>28.8</v>
      </c>
      <c r="Y53" s="246">
        <f t="shared" si="14"/>
        <v>0</v>
      </c>
      <c r="Z53" s="250">
        <f>Tabela1[[#This Row],[PESO TOTAL]]-Tabela1[[#This Row],[Peso Expedido]]</f>
        <v>0</v>
      </c>
      <c r="AA53" s="251">
        <v>1</v>
      </c>
      <c r="AB53" s="252"/>
      <c r="AC53" s="252">
        <v>1</v>
      </c>
      <c r="AD53" s="252">
        <v>1</v>
      </c>
      <c r="AE53" s="252">
        <v>1</v>
      </c>
      <c r="AF53" s="252">
        <v>1</v>
      </c>
      <c r="AG53" s="252">
        <v>1</v>
      </c>
      <c r="AH53" s="252">
        <v>1</v>
      </c>
      <c r="AI53" s="252" t="str">
        <f t="shared" si="15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6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7"/>
        <v>28.8</v>
      </c>
      <c r="AV53" s="37">
        <f t="shared" si="18"/>
        <v>28.8</v>
      </c>
      <c r="AW53" s="37"/>
    </row>
    <row r="54" spans="1:49" ht="15.75" hidden="1" customHeight="1" x14ac:dyDescent="0.25">
      <c r="A54" s="253" t="s">
        <v>3059</v>
      </c>
      <c r="B54" s="239"/>
      <c r="C54" s="237">
        <v>1</v>
      </c>
      <c r="D54" s="254" t="s">
        <v>3061</v>
      </c>
      <c r="E54" s="237">
        <v>3750</v>
      </c>
      <c r="F54" s="237">
        <v>15</v>
      </c>
      <c r="G54" s="255">
        <v>520</v>
      </c>
      <c r="H54" s="240">
        <f>Tabela1[[#This Row],[PESO UNI]]*Tabela1[[#This Row],[QTE]]</f>
        <v>520</v>
      </c>
      <c r="I54" s="237" t="s">
        <v>3289</v>
      </c>
      <c r="J54" s="241" t="s">
        <v>3034</v>
      </c>
      <c r="K54" s="241" t="s">
        <v>31</v>
      </c>
      <c r="L54" s="242" t="s">
        <v>2984</v>
      </c>
      <c r="M54" s="243">
        <v>46178</v>
      </c>
      <c r="N54" s="241" t="s">
        <v>38</v>
      </c>
      <c r="O54" s="244"/>
      <c r="P54" s="245"/>
      <c r="Q54" s="14">
        <f>Tabela1[[#This Row],[QTDE/ Fabricação]]-Tabela1[[#This Row],[QTE]]</f>
        <v>-1</v>
      </c>
      <c r="R54" s="247">
        <f t="shared" si="11"/>
        <v>520</v>
      </c>
      <c r="S54" s="247">
        <f t="shared" si="12"/>
        <v>520</v>
      </c>
      <c r="T54" s="248">
        <f t="shared" si="13"/>
        <v>0</v>
      </c>
      <c r="U54" s="249">
        <f>IFERROR(SUMIF('LISTA DE EMBARQUE'!B:B,MICRO!E:E,'LISTA DE EMBARQUE'!G:G),"")</f>
        <v>1</v>
      </c>
      <c r="V54" s="244">
        <f>IFERROR(VLOOKUP(Tabela1[[#This Row],[COD.MDE]],'LISTA DE EMBARQUE'!B:L,11,0),"")</f>
        <v>5</v>
      </c>
      <c r="W54" s="245" t="str">
        <f>IFERROR(COUNTIF(#REF!,Tabela1[[#This Row],[Colunas5]]),"")</f>
        <v/>
      </c>
      <c r="X54" s="246">
        <f>Tabela1[[#This Row],[QIANTIDADE EXPEDIDA]]*Tabela1[[#This Row],[PESO UNI]]</f>
        <v>520</v>
      </c>
      <c r="Y54" s="246">
        <f t="shared" si="14"/>
        <v>0</v>
      </c>
      <c r="Z54" s="250">
        <f>Tabela1[[#This Row],[PESO TOTAL]]-Tabela1[[#This Row],[Peso Expedido]]</f>
        <v>0</v>
      </c>
      <c r="AA54" s="251">
        <v>1</v>
      </c>
      <c r="AB54" s="252"/>
      <c r="AC54" s="252">
        <v>1</v>
      </c>
      <c r="AD54" s="252">
        <v>1</v>
      </c>
      <c r="AE54" s="252">
        <v>1</v>
      </c>
      <c r="AF54" s="252">
        <v>1</v>
      </c>
      <c r="AG54" s="252">
        <v>1</v>
      </c>
      <c r="AH54" s="252">
        <v>1</v>
      </c>
      <c r="AI54" s="252" t="str">
        <f t="shared" si="15"/>
        <v>ok</v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6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7"/>
        <v>520</v>
      </c>
      <c r="AV54" s="37">
        <f t="shared" si="18"/>
        <v>520</v>
      </c>
      <c r="AW54" s="37"/>
    </row>
    <row r="55" spans="1:49" ht="15.75" hidden="1" customHeight="1" x14ac:dyDescent="0.25">
      <c r="A55" s="253" t="s">
        <v>3059</v>
      </c>
      <c r="B55" s="239"/>
      <c r="C55" s="237">
        <v>2</v>
      </c>
      <c r="D55" s="254" t="s">
        <v>3062</v>
      </c>
      <c r="E55" s="237">
        <v>3751</v>
      </c>
      <c r="F55" s="237">
        <v>15</v>
      </c>
      <c r="G55" s="255">
        <v>8.4</v>
      </c>
      <c r="H55" s="240">
        <f>Tabela1[[#This Row],[PESO UNI]]*Tabela1[[#This Row],[QTE]]</f>
        <v>16.8</v>
      </c>
      <c r="I55" s="237" t="s">
        <v>3289</v>
      </c>
      <c r="J55" s="241" t="s">
        <v>3034</v>
      </c>
      <c r="K55" s="241" t="s">
        <v>31</v>
      </c>
      <c r="L55" s="242" t="s">
        <v>2984</v>
      </c>
      <c r="M55" s="243">
        <v>46178</v>
      </c>
      <c r="N55" s="241" t="s">
        <v>38</v>
      </c>
      <c r="O55" s="244"/>
      <c r="P55" s="245"/>
      <c r="Q55" s="14">
        <f>Tabela1[[#This Row],[QTDE/ Fabricação]]-Tabela1[[#This Row],[QTE]]</f>
        <v>-2</v>
      </c>
      <c r="R55" s="247">
        <f t="shared" si="11"/>
        <v>16.8</v>
      </c>
      <c r="S55" s="247">
        <f t="shared" si="12"/>
        <v>16.8</v>
      </c>
      <c r="T55" s="248">
        <f t="shared" si="13"/>
        <v>0</v>
      </c>
      <c r="U55" s="249">
        <f>IFERROR(SUMIF('LISTA DE EMBARQUE'!B:B,MICRO!E:E,'LISTA DE EMBARQUE'!G:G),"")</f>
        <v>2</v>
      </c>
      <c r="V55" s="244">
        <f>IFERROR(VLOOKUP(Tabela1[[#This Row],[COD.MDE]],'LISTA DE EMBARQUE'!B:L,11,0),"")</f>
        <v>5</v>
      </c>
      <c r="W55" s="245" t="str">
        <f>IFERROR(COUNTIF(#REF!,Tabela1[[#This Row],[Colunas5]]),"")</f>
        <v/>
      </c>
      <c r="X55" s="246">
        <f>Tabela1[[#This Row],[QIANTIDADE EXPEDIDA]]*Tabela1[[#This Row],[PESO UNI]]</f>
        <v>16.8</v>
      </c>
      <c r="Y55" s="246">
        <f t="shared" si="14"/>
        <v>0</v>
      </c>
      <c r="Z55" s="250">
        <f>Tabela1[[#This Row],[PESO TOTAL]]-Tabela1[[#This Row],[Peso Expedido]]</f>
        <v>0</v>
      </c>
      <c r="AA55" s="251">
        <v>1</v>
      </c>
      <c r="AB55" s="252"/>
      <c r="AC55" s="252">
        <v>1</v>
      </c>
      <c r="AD55" s="252">
        <v>1</v>
      </c>
      <c r="AE55" s="252">
        <v>1</v>
      </c>
      <c r="AF55" s="252">
        <v>1</v>
      </c>
      <c r="AG55" s="252">
        <v>1</v>
      </c>
      <c r="AH55" s="252">
        <v>1</v>
      </c>
      <c r="AI55" s="252" t="str">
        <f t="shared" si="15"/>
        <v>ok</v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6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7"/>
        <v>16.8</v>
      </c>
      <c r="AV55" s="37">
        <f t="shared" si="18"/>
        <v>16.8</v>
      </c>
      <c r="AW55" s="37"/>
    </row>
    <row r="56" spans="1:49" ht="15.75" hidden="1" customHeight="1" x14ac:dyDescent="0.25">
      <c r="A56" s="253" t="s">
        <v>3063</v>
      </c>
      <c r="B56" s="239"/>
      <c r="C56" s="237">
        <v>4</v>
      </c>
      <c r="D56" s="254" t="s">
        <v>3064</v>
      </c>
      <c r="E56" s="237">
        <v>3752</v>
      </c>
      <c r="F56" s="237">
        <v>10</v>
      </c>
      <c r="G56" s="255">
        <v>2.7</v>
      </c>
      <c r="H56" s="240">
        <f>Tabela1[[#This Row],[PESO UNI]]*Tabela1[[#This Row],[QTE]]</f>
        <v>10.8</v>
      </c>
      <c r="I56" s="237" t="s">
        <v>4843</v>
      </c>
      <c r="J56" s="241" t="s">
        <v>3045</v>
      </c>
      <c r="K56" s="241" t="s">
        <v>33</v>
      </c>
      <c r="L56" s="242" t="s">
        <v>2984</v>
      </c>
      <c r="M56" s="243">
        <v>46175</v>
      </c>
      <c r="N56" s="241" t="s">
        <v>38</v>
      </c>
      <c r="O56" s="244"/>
      <c r="P56" s="245"/>
      <c r="Q56" s="14">
        <f>Tabela1[[#This Row],[QTDE/ Fabricação]]-Tabela1[[#This Row],[QTE]]</f>
        <v>-4</v>
      </c>
      <c r="R56" s="247">
        <f t="shared" si="11"/>
        <v>10.8</v>
      </c>
      <c r="S56" s="247">
        <f t="shared" si="12"/>
        <v>10.8</v>
      </c>
      <c r="T56" s="248">
        <f t="shared" si="13"/>
        <v>0</v>
      </c>
      <c r="U56" s="249">
        <f>IFERROR(SUMIF('LISTA DE EMBARQUE'!B:B,MICRO!E:E,'LISTA DE EMBARQUE'!G:G),"")</f>
        <v>4</v>
      </c>
      <c r="V56" s="244">
        <f>IFERROR(VLOOKUP(Tabela1[[#This Row],[COD.MDE]],'LISTA DE EMBARQUE'!B:L,11,0),"")</f>
        <v>1</v>
      </c>
      <c r="W56" s="245" t="str">
        <f>IFERROR(COUNTIF(#REF!,Tabela1[[#This Row],[Colunas5]]),"")</f>
        <v/>
      </c>
      <c r="X56" s="246">
        <f>Tabela1[[#This Row],[QIANTIDADE EXPEDIDA]]*Tabela1[[#This Row],[PESO UNI]]</f>
        <v>10.8</v>
      </c>
      <c r="Y56" s="246">
        <f t="shared" si="14"/>
        <v>0</v>
      </c>
      <c r="Z56" s="250">
        <f>Tabela1[[#This Row],[PESO TOTAL]]-Tabela1[[#This Row],[Peso Expedido]]</f>
        <v>0</v>
      </c>
      <c r="AA56" s="251">
        <v>1</v>
      </c>
      <c r="AB56" s="252"/>
      <c r="AC56" s="252">
        <v>1</v>
      </c>
      <c r="AD56" s="252">
        <v>1</v>
      </c>
      <c r="AE56" s="252">
        <v>1</v>
      </c>
      <c r="AF56" s="252">
        <v>1</v>
      </c>
      <c r="AG56" s="252">
        <v>1</v>
      </c>
      <c r="AH56" s="252">
        <v>1</v>
      </c>
      <c r="AI56" s="252" t="str">
        <f t="shared" si="15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6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7"/>
        <v>10.8</v>
      </c>
      <c r="AV56" s="37">
        <f t="shared" si="18"/>
        <v>10.8</v>
      </c>
      <c r="AW56" s="37"/>
    </row>
    <row r="57" spans="1:49" ht="15.75" hidden="1" customHeight="1" x14ac:dyDescent="0.25">
      <c r="A57" s="253" t="s">
        <v>3065</v>
      </c>
      <c r="B57" s="239"/>
      <c r="C57" s="237">
        <v>1</v>
      </c>
      <c r="D57" s="254" t="s">
        <v>3066</v>
      </c>
      <c r="E57" s="237">
        <v>3753</v>
      </c>
      <c r="F57" s="237">
        <v>10</v>
      </c>
      <c r="G57" s="255">
        <v>41.9</v>
      </c>
      <c r="H57" s="240">
        <f>Tabela1[[#This Row],[PESO UNI]]*Tabela1[[#This Row],[QTE]]</f>
        <v>41.9</v>
      </c>
      <c r="I57" s="237" t="s">
        <v>4840</v>
      </c>
      <c r="J57" s="241" t="s">
        <v>3045</v>
      </c>
      <c r="K57" s="241" t="s">
        <v>33</v>
      </c>
      <c r="L57" s="242" t="s">
        <v>2984</v>
      </c>
      <c r="M57" s="243">
        <v>46175</v>
      </c>
      <c r="N57" s="241" t="s">
        <v>38</v>
      </c>
      <c r="O57" s="244"/>
      <c r="P57" s="245"/>
      <c r="Q57" s="14">
        <f>Tabela1[[#This Row],[QTDE/ Fabricação]]-Tabela1[[#This Row],[QTE]]</f>
        <v>-1</v>
      </c>
      <c r="R57" s="247">
        <f t="shared" si="11"/>
        <v>41.9</v>
      </c>
      <c r="S57" s="247">
        <f t="shared" si="12"/>
        <v>41.9</v>
      </c>
      <c r="T57" s="248">
        <f t="shared" si="13"/>
        <v>0</v>
      </c>
      <c r="U57" s="249">
        <f>IFERROR(SUMIF('LISTA DE EMBARQUE'!B:B,MICRO!E:E,'LISTA DE EMBARQUE'!G:G),"")</f>
        <v>1</v>
      </c>
      <c r="V57" s="244">
        <f>IFERROR(VLOOKUP(Tabela1[[#This Row],[COD.MDE]],'LISTA DE EMBARQUE'!B:L,11,0),"")</f>
        <v>2</v>
      </c>
      <c r="W57" s="245" t="str">
        <f>IFERROR(COUNTIF(#REF!,Tabela1[[#This Row],[Colunas5]]),"")</f>
        <v/>
      </c>
      <c r="X57" s="246">
        <f>Tabela1[[#This Row],[QIANTIDADE EXPEDIDA]]*Tabela1[[#This Row],[PESO UNI]]</f>
        <v>41.9</v>
      </c>
      <c r="Y57" s="246">
        <f t="shared" si="14"/>
        <v>0</v>
      </c>
      <c r="Z57" s="250">
        <f>Tabela1[[#This Row],[PESO TOTAL]]-Tabela1[[#This Row],[Peso Expedido]]</f>
        <v>0</v>
      </c>
      <c r="AA57" s="251">
        <v>1</v>
      </c>
      <c r="AB57" s="252"/>
      <c r="AC57" s="252">
        <v>1</v>
      </c>
      <c r="AD57" s="252">
        <v>1</v>
      </c>
      <c r="AE57" s="252">
        <v>1</v>
      </c>
      <c r="AF57" s="252">
        <v>1</v>
      </c>
      <c r="AG57" s="252">
        <v>1</v>
      </c>
      <c r="AH57" s="252">
        <v>1</v>
      </c>
      <c r="AI57" s="252" t="str">
        <f t="shared" si="15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6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7"/>
        <v>41.9</v>
      </c>
      <c r="AV57" s="37">
        <f t="shared" si="18"/>
        <v>41.9</v>
      </c>
      <c r="AW57" s="37"/>
    </row>
    <row r="58" spans="1:49" ht="15.75" hidden="1" customHeight="1" x14ac:dyDescent="0.25">
      <c r="A58" s="253" t="s">
        <v>3067</v>
      </c>
      <c r="B58" s="239"/>
      <c r="C58" s="237">
        <v>1</v>
      </c>
      <c r="D58" s="254" t="s">
        <v>3071</v>
      </c>
      <c r="E58" s="237">
        <v>3754</v>
      </c>
      <c r="F58" s="237">
        <v>10</v>
      </c>
      <c r="G58" s="255">
        <v>54</v>
      </c>
      <c r="H58" s="240">
        <f>Tabela1[[#This Row],[PESO UNI]]*Tabela1[[#This Row],[QTE]]</f>
        <v>54</v>
      </c>
      <c r="I58" s="237" t="s">
        <v>3289</v>
      </c>
      <c r="J58" s="241" t="s">
        <v>3045</v>
      </c>
      <c r="K58" s="241" t="s">
        <v>33</v>
      </c>
      <c r="L58" s="242" t="s">
        <v>2984</v>
      </c>
      <c r="M58" s="243">
        <v>46175</v>
      </c>
      <c r="N58" s="241" t="s">
        <v>38</v>
      </c>
      <c r="O58" s="244"/>
      <c r="P58" s="245"/>
      <c r="Q58" s="14">
        <f>Tabela1[[#This Row],[QTDE/ Fabricação]]-Tabela1[[#This Row],[QTE]]</f>
        <v>-1</v>
      </c>
      <c r="R58" s="247">
        <f t="shared" si="11"/>
        <v>54</v>
      </c>
      <c r="S58" s="247">
        <f t="shared" si="12"/>
        <v>54</v>
      </c>
      <c r="T58" s="248">
        <f t="shared" si="13"/>
        <v>0</v>
      </c>
      <c r="U58" s="249">
        <f>IFERROR(SUMIF('LISTA DE EMBARQUE'!B:B,MICRO!E:E,'LISTA DE EMBARQUE'!G:G),"")</f>
        <v>1</v>
      </c>
      <c r="V58" s="244">
        <f>IFERROR(VLOOKUP(Tabela1[[#This Row],[COD.MDE]],'LISTA DE EMBARQUE'!B:L,11,0),"")</f>
        <v>2</v>
      </c>
      <c r="W58" s="245" t="str">
        <f>IFERROR(COUNTIF(#REF!,Tabela1[[#This Row],[Colunas5]]),"")</f>
        <v/>
      </c>
      <c r="X58" s="246">
        <f>Tabela1[[#This Row],[QIANTIDADE EXPEDIDA]]*Tabela1[[#This Row],[PESO UNI]]</f>
        <v>54</v>
      </c>
      <c r="Y58" s="246">
        <f t="shared" si="14"/>
        <v>0</v>
      </c>
      <c r="Z58" s="250">
        <f>Tabela1[[#This Row],[PESO TOTAL]]-Tabela1[[#This Row],[Peso Expedido]]</f>
        <v>0</v>
      </c>
      <c r="AA58" s="251">
        <v>1</v>
      </c>
      <c r="AB58" s="252"/>
      <c r="AC58" s="252">
        <v>1</v>
      </c>
      <c r="AD58" s="252">
        <v>1</v>
      </c>
      <c r="AE58" s="252">
        <v>1</v>
      </c>
      <c r="AF58" s="252">
        <v>1</v>
      </c>
      <c r="AG58" s="252">
        <v>1</v>
      </c>
      <c r="AH58" s="252">
        <v>1</v>
      </c>
      <c r="AI58" s="252" t="str">
        <f t="shared" si="15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6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7"/>
        <v>54</v>
      </c>
      <c r="AV58" s="37">
        <f t="shared" si="18"/>
        <v>54</v>
      </c>
      <c r="AW58" s="37"/>
    </row>
    <row r="59" spans="1:49" ht="15.75" hidden="1" customHeight="1" x14ac:dyDescent="0.25">
      <c r="A59" s="253" t="s">
        <v>3068</v>
      </c>
      <c r="B59" s="239"/>
      <c r="C59" s="237">
        <v>2</v>
      </c>
      <c r="D59" s="254" t="s">
        <v>3069</v>
      </c>
      <c r="E59" s="237">
        <v>3755</v>
      </c>
      <c r="F59" s="237">
        <v>10</v>
      </c>
      <c r="G59" s="255">
        <v>47.6</v>
      </c>
      <c r="H59" s="240">
        <f>Tabela1[[#This Row],[PESO UNI]]*Tabela1[[#This Row],[QTE]]</f>
        <v>95.2</v>
      </c>
      <c r="I59" s="237">
        <v>0</v>
      </c>
      <c r="J59" s="241" t="s">
        <v>3045</v>
      </c>
      <c r="K59" s="241" t="s">
        <v>33</v>
      </c>
      <c r="L59" s="242" t="s">
        <v>2984</v>
      </c>
      <c r="M59" s="243">
        <v>46175</v>
      </c>
      <c r="N59" s="241" t="s">
        <v>38</v>
      </c>
      <c r="O59" s="244"/>
      <c r="P59" s="245"/>
      <c r="Q59" s="14">
        <f>Tabela1[[#This Row],[QTDE/ Fabricação]]-Tabela1[[#This Row],[QTE]]</f>
        <v>-2</v>
      </c>
      <c r="R59" s="247">
        <f t="shared" si="11"/>
        <v>95.2</v>
      </c>
      <c r="S59" s="247">
        <f t="shared" si="12"/>
        <v>95.2</v>
      </c>
      <c r="T59" s="248">
        <f t="shared" si="13"/>
        <v>0</v>
      </c>
      <c r="U59" s="249">
        <f>IFERROR(SUMIF('LISTA DE EMBARQUE'!B:B,MICRO!E:E,'LISTA DE EMBARQUE'!G:G),"")</f>
        <v>2</v>
      </c>
      <c r="V59" s="244">
        <f>IFERROR(VLOOKUP(Tabela1[[#This Row],[COD.MDE]],'LISTA DE EMBARQUE'!B:L,11,0),"")</f>
        <v>1</v>
      </c>
      <c r="W59" s="245" t="str">
        <f>IFERROR(COUNTIF(#REF!,Tabela1[[#This Row],[Colunas5]]),"")</f>
        <v/>
      </c>
      <c r="X59" s="246">
        <f>Tabela1[[#This Row],[QIANTIDADE EXPEDIDA]]*Tabela1[[#This Row],[PESO UNI]]</f>
        <v>95.2</v>
      </c>
      <c r="Y59" s="246">
        <f t="shared" si="14"/>
        <v>0</v>
      </c>
      <c r="Z59" s="250">
        <f>Tabela1[[#This Row],[PESO TOTAL]]-Tabela1[[#This Row],[Peso Expedido]]</f>
        <v>0</v>
      </c>
      <c r="AA59" s="251">
        <v>1</v>
      </c>
      <c r="AB59" s="252"/>
      <c r="AC59" s="252">
        <v>1</v>
      </c>
      <c r="AD59" s="252">
        <v>1</v>
      </c>
      <c r="AE59" s="252">
        <v>1</v>
      </c>
      <c r="AF59" s="252">
        <v>1</v>
      </c>
      <c r="AG59" s="252">
        <v>1</v>
      </c>
      <c r="AH59" s="252">
        <v>1</v>
      </c>
      <c r="AI59" s="252" t="str">
        <f t="shared" si="15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6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7"/>
        <v>95.2</v>
      </c>
      <c r="AV59" s="37">
        <f t="shared" si="18"/>
        <v>95.2</v>
      </c>
      <c r="AW59" s="37"/>
    </row>
    <row r="60" spans="1:49" ht="15.75" hidden="1" customHeight="1" x14ac:dyDescent="0.25">
      <c r="A60" s="253" t="s">
        <v>3070</v>
      </c>
      <c r="B60" s="239"/>
      <c r="C60" s="237">
        <v>45</v>
      </c>
      <c r="D60" s="254" t="s">
        <v>3072</v>
      </c>
      <c r="E60" s="237">
        <v>3756</v>
      </c>
      <c r="F60" s="237">
        <v>10</v>
      </c>
      <c r="G60" s="255">
        <v>47.6</v>
      </c>
      <c r="H60" s="240">
        <f>Tabela1[[#This Row],[PESO UNI]]*Tabela1[[#This Row],[QTE]]</f>
        <v>2142</v>
      </c>
      <c r="I60" s="237">
        <v>0</v>
      </c>
      <c r="J60" s="241" t="s">
        <v>3045</v>
      </c>
      <c r="K60" s="241" t="s">
        <v>33</v>
      </c>
      <c r="L60" s="242" t="s">
        <v>2984</v>
      </c>
      <c r="M60" s="243">
        <v>46175</v>
      </c>
      <c r="N60" s="241" t="s">
        <v>38</v>
      </c>
      <c r="O60" s="244"/>
      <c r="P60" s="245"/>
      <c r="Q60" s="14">
        <f>Tabela1[[#This Row],[QTDE/ Fabricação]]-Tabela1[[#This Row],[QTE]]</f>
        <v>-45</v>
      </c>
      <c r="R60" s="247">
        <f t="shared" si="11"/>
        <v>2142</v>
      </c>
      <c r="S60" s="247">
        <f t="shared" si="12"/>
        <v>2142</v>
      </c>
      <c r="T60" s="248">
        <f t="shared" si="13"/>
        <v>0</v>
      </c>
      <c r="U60" s="249">
        <f>IFERROR(SUMIF('LISTA DE EMBARQUE'!B:B,MICRO!E:E,'LISTA DE EMBARQUE'!G:G),"")</f>
        <v>45</v>
      </c>
      <c r="V60" s="244">
        <f>IFERROR(VLOOKUP(Tabela1[[#This Row],[COD.MDE]],'LISTA DE EMBARQUE'!B:L,11,0),"")</f>
        <v>1</v>
      </c>
      <c r="W60" s="245" t="str">
        <f>IFERROR(COUNTIF(#REF!,Tabela1[[#This Row],[Colunas5]]),"")</f>
        <v/>
      </c>
      <c r="X60" s="246">
        <f>Tabela1[[#This Row],[QIANTIDADE EXPEDIDA]]*Tabela1[[#This Row],[PESO UNI]]</f>
        <v>2142</v>
      </c>
      <c r="Y60" s="246">
        <f t="shared" si="14"/>
        <v>0</v>
      </c>
      <c r="Z60" s="250">
        <f>Tabela1[[#This Row],[PESO TOTAL]]-Tabela1[[#This Row],[Peso Expedido]]</f>
        <v>0</v>
      </c>
      <c r="AA60" s="251">
        <v>1</v>
      </c>
      <c r="AB60" s="252"/>
      <c r="AC60" s="252">
        <v>1</v>
      </c>
      <c r="AD60" s="252">
        <v>1</v>
      </c>
      <c r="AE60" s="252">
        <v>1</v>
      </c>
      <c r="AF60" s="252">
        <v>1</v>
      </c>
      <c r="AG60" s="252">
        <v>1</v>
      </c>
      <c r="AH60" s="252">
        <v>1</v>
      </c>
      <c r="AI60" s="252" t="str">
        <f t="shared" si="15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6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7"/>
        <v>2142</v>
      </c>
      <c r="AV60" s="37">
        <f t="shared" si="18"/>
        <v>2142</v>
      </c>
      <c r="AW60" s="37"/>
    </row>
    <row r="61" spans="1:49" ht="15.75" hidden="1" customHeight="1" x14ac:dyDescent="0.25">
      <c r="A61" s="253" t="s">
        <v>3073</v>
      </c>
      <c r="B61" s="239"/>
      <c r="C61" s="237">
        <v>11</v>
      </c>
      <c r="D61" s="254" t="s">
        <v>3074</v>
      </c>
      <c r="E61" s="237">
        <v>3757</v>
      </c>
      <c r="F61" s="237">
        <v>10</v>
      </c>
      <c r="G61" s="255">
        <v>53.8</v>
      </c>
      <c r="H61" s="240">
        <f>Tabela1[[#This Row],[PESO UNI]]*Tabela1[[#This Row],[QTE]]</f>
        <v>591.79999999999995</v>
      </c>
      <c r="I61" s="237">
        <v>0</v>
      </c>
      <c r="J61" s="241" t="s">
        <v>3045</v>
      </c>
      <c r="K61" s="241" t="s">
        <v>33</v>
      </c>
      <c r="L61" s="242" t="s">
        <v>2984</v>
      </c>
      <c r="M61" s="243">
        <v>46175</v>
      </c>
      <c r="N61" s="241" t="s">
        <v>38</v>
      </c>
      <c r="O61" s="244"/>
      <c r="P61" s="245"/>
      <c r="Q61" s="14">
        <f>Tabela1[[#This Row],[QTDE/ Fabricação]]-Tabela1[[#This Row],[QTE]]</f>
        <v>-11</v>
      </c>
      <c r="R61" s="247">
        <f t="shared" si="11"/>
        <v>591.79999999999995</v>
      </c>
      <c r="S61" s="247">
        <f t="shared" si="12"/>
        <v>591.79999999999995</v>
      </c>
      <c r="T61" s="248">
        <f t="shared" si="13"/>
        <v>0</v>
      </c>
      <c r="U61" s="249">
        <f>IFERROR(SUMIF('LISTA DE EMBARQUE'!B:B,MICRO!E:E,'LISTA DE EMBARQUE'!G:G),"")</f>
        <v>11</v>
      </c>
      <c r="V61" s="244">
        <f>IFERROR(VLOOKUP(Tabela1[[#This Row],[COD.MDE]],'LISTA DE EMBARQUE'!B:L,11,0),"")</f>
        <v>1</v>
      </c>
      <c r="W61" s="245" t="str">
        <f>IFERROR(COUNTIF(#REF!,Tabela1[[#This Row],[Colunas5]]),"")</f>
        <v/>
      </c>
      <c r="X61" s="246">
        <f>Tabela1[[#This Row],[QIANTIDADE EXPEDIDA]]*Tabela1[[#This Row],[PESO UNI]]</f>
        <v>591.79999999999995</v>
      </c>
      <c r="Y61" s="246">
        <f t="shared" si="14"/>
        <v>0</v>
      </c>
      <c r="Z61" s="250">
        <f>Tabela1[[#This Row],[PESO TOTAL]]-Tabela1[[#This Row],[Peso Expedido]]</f>
        <v>0</v>
      </c>
      <c r="AA61" s="251">
        <v>1</v>
      </c>
      <c r="AB61" s="252"/>
      <c r="AC61" s="252">
        <v>1</v>
      </c>
      <c r="AD61" s="252">
        <v>1</v>
      </c>
      <c r="AE61" s="252">
        <v>1</v>
      </c>
      <c r="AF61" s="252">
        <v>1</v>
      </c>
      <c r="AG61" s="252">
        <v>1</v>
      </c>
      <c r="AH61" s="252">
        <v>1</v>
      </c>
      <c r="AI61" s="252" t="str">
        <f t="shared" si="15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6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7"/>
        <v>591.79999999999995</v>
      </c>
      <c r="AV61" s="37">
        <f t="shared" si="18"/>
        <v>591.79999999999995</v>
      </c>
      <c r="AW61" s="37"/>
    </row>
    <row r="62" spans="1:49" ht="15.75" hidden="1" customHeight="1" x14ac:dyDescent="0.25">
      <c r="A62" s="253" t="s">
        <v>3075</v>
      </c>
      <c r="B62" s="239"/>
      <c r="C62" s="237">
        <v>15</v>
      </c>
      <c r="D62" s="254" t="s">
        <v>3076</v>
      </c>
      <c r="E62" s="237">
        <v>3758</v>
      </c>
      <c r="F62" s="237">
        <v>10</v>
      </c>
      <c r="G62" s="255">
        <v>26.3</v>
      </c>
      <c r="H62" s="240">
        <f>Tabela1[[#This Row],[PESO UNI]]*Tabela1[[#This Row],[QTE]]</f>
        <v>394.5</v>
      </c>
      <c r="I62" s="237">
        <v>0</v>
      </c>
      <c r="J62" s="241" t="s">
        <v>3045</v>
      </c>
      <c r="K62" s="241" t="s">
        <v>33</v>
      </c>
      <c r="L62" s="242" t="s">
        <v>2984</v>
      </c>
      <c r="M62" s="243">
        <v>46175</v>
      </c>
      <c r="N62" s="241" t="s">
        <v>38</v>
      </c>
      <c r="O62" s="244"/>
      <c r="P62" s="245"/>
      <c r="Q62" s="14">
        <f>Tabela1[[#This Row],[QTDE/ Fabricação]]-Tabela1[[#This Row],[QTE]]</f>
        <v>-15</v>
      </c>
      <c r="R62" s="247">
        <f t="shared" si="11"/>
        <v>394.5</v>
      </c>
      <c r="S62" s="247">
        <f t="shared" si="12"/>
        <v>394.5</v>
      </c>
      <c r="T62" s="248">
        <f t="shared" si="13"/>
        <v>0</v>
      </c>
      <c r="U62" s="249">
        <f>IFERROR(SUMIF('LISTA DE EMBARQUE'!B:B,MICRO!E:E,'LISTA DE EMBARQUE'!G:G),"")</f>
        <v>15</v>
      </c>
      <c r="V62" s="244">
        <f>IFERROR(VLOOKUP(Tabela1[[#This Row],[COD.MDE]],'LISTA DE EMBARQUE'!B:L,11,0),"")</f>
        <v>1</v>
      </c>
      <c r="W62" s="245" t="str">
        <f>IFERROR(COUNTIF(#REF!,Tabela1[[#This Row],[Colunas5]]),"")</f>
        <v/>
      </c>
      <c r="X62" s="246">
        <f>Tabela1[[#This Row],[QIANTIDADE EXPEDIDA]]*Tabela1[[#This Row],[PESO UNI]]</f>
        <v>394.5</v>
      </c>
      <c r="Y62" s="246">
        <f t="shared" si="14"/>
        <v>0</v>
      </c>
      <c r="Z62" s="250">
        <f>Tabela1[[#This Row],[PESO TOTAL]]-Tabela1[[#This Row],[Peso Expedido]]</f>
        <v>0</v>
      </c>
      <c r="AA62" s="251">
        <v>1</v>
      </c>
      <c r="AB62" s="252"/>
      <c r="AC62" s="252">
        <v>1</v>
      </c>
      <c r="AD62" s="252">
        <v>1</v>
      </c>
      <c r="AE62" s="252">
        <v>1</v>
      </c>
      <c r="AF62" s="252">
        <v>1</v>
      </c>
      <c r="AG62" s="252">
        <v>1</v>
      </c>
      <c r="AH62" s="252">
        <v>1</v>
      </c>
      <c r="AI62" s="252" t="str">
        <f t="shared" si="15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6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7"/>
        <v>394.5</v>
      </c>
      <c r="AV62" s="37">
        <f t="shared" si="18"/>
        <v>394.5</v>
      </c>
      <c r="AW62" s="37"/>
    </row>
    <row r="63" spans="1:49" ht="15.75" hidden="1" customHeight="1" x14ac:dyDescent="0.25">
      <c r="A63" s="253" t="s">
        <v>3077</v>
      </c>
      <c r="B63" s="239"/>
      <c r="C63" s="237">
        <v>2</v>
      </c>
      <c r="D63" s="254" t="s">
        <v>3078</v>
      </c>
      <c r="E63" s="237">
        <v>3759</v>
      </c>
      <c r="F63" s="237">
        <v>10</v>
      </c>
      <c r="G63" s="255">
        <v>59.1</v>
      </c>
      <c r="H63" s="240">
        <f>Tabela1[[#This Row],[PESO UNI]]*Tabela1[[#This Row],[QTE]]</f>
        <v>118.2</v>
      </c>
      <c r="I63" s="237">
        <v>0</v>
      </c>
      <c r="J63" s="241" t="s">
        <v>3045</v>
      </c>
      <c r="K63" s="241" t="s">
        <v>33</v>
      </c>
      <c r="L63" s="242" t="s">
        <v>2984</v>
      </c>
      <c r="M63" s="243">
        <v>46175</v>
      </c>
      <c r="N63" s="241" t="s">
        <v>38</v>
      </c>
      <c r="O63" s="244"/>
      <c r="P63" s="245"/>
      <c r="Q63" s="14">
        <f>Tabela1[[#This Row],[QTDE/ Fabricação]]-Tabela1[[#This Row],[QTE]]</f>
        <v>-2</v>
      </c>
      <c r="R63" s="247">
        <f t="shared" si="11"/>
        <v>118.2</v>
      </c>
      <c r="S63" s="247">
        <f t="shared" si="12"/>
        <v>118.2</v>
      </c>
      <c r="T63" s="248">
        <f t="shared" si="13"/>
        <v>0</v>
      </c>
      <c r="U63" s="249">
        <f>IFERROR(SUMIF('LISTA DE EMBARQUE'!B:B,MICRO!E:E,'LISTA DE EMBARQUE'!G:G),"")</f>
        <v>2</v>
      </c>
      <c r="V63" s="244">
        <f>IFERROR(VLOOKUP(Tabela1[[#This Row],[COD.MDE]],'LISTA DE EMBARQUE'!B:L,11,0),"")</f>
        <v>2</v>
      </c>
      <c r="W63" s="245" t="str">
        <f>IFERROR(COUNTIF(#REF!,Tabela1[[#This Row],[Colunas5]]),"")</f>
        <v/>
      </c>
      <c r="X63" s="246">
        <f>Tabela1[[#This Row],[QIANTIDADE EXPEDIDA]]*Tabela1[[#This Row],[PESO UNI]]</f>
        <v>118.2</v>
      </c>
      <c r="Y63" s="246">
        <f t="shared" si="14"/>
        <v>0</v>
      </c>
      <c r="Z63" s="250">
        <f>Tabela1[[#This Row],[PESO TOTAL]]-Tabela1[[#This Row],[Peso Expedido]]</f>
        <v>0</v>
      </c>
      <c r="AA63" s="251">
        <v>1</v>
      </c>
      <c r="AB63" s="252"/>
      <c r="AC63" s="252">
        <v>1</v>
      </c>
      <c r="AD63" s="252">
        <v>1</v>
      </c>
      <c r="AE63" s="252">
        <v>1</v>
      </c>
      <c r="AF63" s="252">
        <v>1</v>
      </c>
      <c r="AG63" s="252">
        <v>1</v>
      </c>
      <c r="AH63" s="252">
        <v>1</v>
      </c>
      <c r="AI63" s="252" t="str">
        <f t="shared" si="15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6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7"/>
        <v>118.2</v>
      </c>
      <c r="AV63" s="37">
        <f t="shared" si="18"/>
        <v>118.2</v>
      </c>
      <c r="AW63" s="37"/>
    </row>
    <row r="64" spans="1:49" ht="15.75" hidden="1" customHeight="1" x14ac:dyDescent="0.25">
      <c r="A64" s="253" t="s">
        <v>3079</v>
      </c>
      <c r="B64" s="239"/>
      <c r="C64" s="237">
        <v>1</v>
      </c>
      <c r="D64" s="254" t="s">
        <v>3080</v>
      </c>
      <c r="E64" s="237">
        <v>3760</v>
      </c>
      <c r="F64" s="237">
        <v>9</v>
      </c>
      <c r="G64" s="255">
        <v>53.8</v>
      </c>
      <c r="H64" s="240">
        <f>Tabela1[[#This Row],[PESO UNI]]*Tabela1[[#This Row],[QTE]]</f>
        <v>53.8</v>
      </c>
      <c r="I64" s="237">
        <v>0</v>
      </c>
      <c r="J64" s="241" t="s">
        <v>3034</v>
      </c>
      <c r="K64" s="241" t="s">
        <v>33</v>
      </c>
      <c r="L64" s="242" t="s">
        <v>2984</v>
      </c>
      <c r="M64" s="243">
        <v>46175</v>
      </c>
      <c r="N64" s="241" t="s">
        <v>38</v>
      </c>
      <c r="O64" s="244"/>
      <c r="P64" s="245"/>
      <c r="Q64" s="14">
        <f>Tabela1[[#This Row],[QTDE/ Fabricação]]-Tabela1[[#This Row],[QTE]]</f>
        <v>-1</v>
      </c>
      <c r="R64" s="247">
        <f t="shared" si="11"/>
        <v>53.8</v>
      </c>
      <c r="S64" s="247">
        <f t="shared" si="12"/>
        <v>53.8</v>
      </c>
      <c r="T64" s="248">
        <f t="shared" si="13"/>
        <v>0</v>
      </c>
      <c r="U64" s="249">
        <f>IFERROR(SUMIF('LISTA DE EMBARQUE'!B:B,MICRO!E:E,'LISTA DE EMBARQUE'!G:G),"")</f>
        <v>1</v>
      </c>
      <c r="V64" s="244">
        <f>IFERROR(VLOOKUP(Tabela1[[#This Row],[COD.MDE]],'LISTA DE EMBARQUE'!B:L,11,0),"")</f>
        <v>2</v>
      </c>
      <c r="W64" s="245" t="str">
        <f>IFERROR(COUNTIF(#REF!,Tabela1[[#This Row],[Colunas5]]),"")</f>
        <v/>
      </c>
      <c r="X64" s="246">
        <f>Tabela1[[#This Row],[QIANTIDADE EXPEDIDA]]*Tabela1[[#This Row],[PESO UNI]]</f>
        <v>53.8</v>
      </c>
      <c r="Y64" s="246">
        <f t="shared" si="14"/>
        <v>0</v>
      </c>
      <c r="Z64" s="250">
        <f>Tabela1[[#This Row],[PESO TOTAL]]-Tabela1[[#This Row],[Peso Expedido]]</f>
        <v>0</v>
      </c>
      <c r="AA64" s="251">
        <v>1</v>
      </c>
      <c r="AB64" s="252"/>
      <c r="AC64" s="252">
        <v>1</v>
      </c>
      <c r="AD64" s="252">
        <v>1</v>
      </c>
      <c r="AE64" s="252">
        <v>1</v>
      </c>
      <c r="AF64" s="252">
        <v>1</v>
      </c>
      <c r="AG64" s="252">
        <v>1</v>
      </c>
      <c r="AH64" s="252">
        <v>1</v>
      </c>
      <c r="AI64" s="252" t="str">
        <f t="shared" si="15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6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7"/>
        <v>53.8</v>
      </c>
      <c r="AV64" s="37">
        <f t="shared" si="18"/>
        <v>53.8</v>
      </c>
      <c r="AW64" s="37"/>
    </row>
    <row r="65" spans="1:49" ht="15.75" hidden="1" customHeight="1" x14ac:dyDescent="0.25">
      <c r="A65" s="253" t="s">
        <v>3081</v>
      </c>
      <c r="B65" s="239"/>
      <c r="C65" s="237">
        <v>38</v>
      </c>
      <c r="D65" s="254" t="s">
        <v>3311</v>
      </c>
      <c r="E65" s="237">
        <v>3761</v>
      </c>
      <c r="F65" s="237">
        <v>9</v>
      </c>
      <c r="G65" s="255">
        <v>28</v>
      </c>
      <c r="H65" s="240">
        <f>Tabela1[[#This Row],[PESO UNI]]*Tabela1[[#This Row],[QTE]]</f>
        <v>1064</v>
      </c>
      <c r="I65" s="237">
        <v>0</v>
      </c>
      <c r="J65" s="241" t="s">
        <v>3034</v>
      </c>
      <c r="K65" s="241" t="s">
        <v>33</v>
      </c>
      <c r="L65" s="242" t="s">
        <v>2984</v>
      </c>
      <c r="M65" s="243">
        <v>46175</v>
      </c>
      <c r="N65" s="241" t="s">
        <v>38</v>
      </c>
      <c r="O65" s="244"/>
      <c r="P65" s="245"/>
      <c r="Q65" s="14">
        <f>Tabela1[[#This Row],[QTDE/ Fabricação]]-Tabela1[[#This Row],[QTE]]</f>
        <v>-38</v>
      </c>
      <c r="R65" s="247">
        <f t="shared" si="11"/>
        <v>1064</v>
      </c>
      <c r="S65" s="247">
        <f t="shared" si="12"/>
        <v>1064</v>
      </c>
      <c r="T65" s="248">
        <f t="shared" si="13"/>
        <v>0</v>
      </c>
      <c r="U65" s="249">
        <f>IFERROR(SUMIF('LISTA DE EMBARQUE'!B:B,MICRO!E:E,'LISTA DE EMBARQUE'!G:G),"")</f>
        <v>38</v>
      </c>
      <c r="V65" s="244">
        <f>IFERROR(VLOOKUP(Tabela1[[#This Row],[COD.MDE]],'LISTA DE EMBARQUE'!B:L,11,0),"")</f>
        <v>1</v>
      </c>
      <c r="W65" s="245" t="str">
        <f>IFERROR(COUNTIF(#REF!,Tabela1[[#This Row],[Colunas5]]),"")</f>
        <v/>
      </c>
      <c r="X65" s="246">
        <f>Tabela1[[#This Row],[QIANTIDADE EXPEDIDA]]*Tabela1[[#This Row],[PESO UNI]]</f>
        <v>1064</v>
      </c>
      <c r="Y65" s="246">
        <f t="shared" si="14"/>
        <v>0</v>
      </c>
      <c r="Z65" s="250">
        <f>Tabela1[[#This Row],[PESO TOTAL]]-Tabela1[[#This Row],[Peso Expedido]]</f>
        <v>0</v>
      </c>
      <c r="AA65" s="251">
        <v>1</v>
      </c>
      <c r="AB65" s="252"/>
      <c r="AC65" s="252">
        <v>1</v>
      </c>
      <c r="AD65" s="252">
        <v>1</v>
      </c>
      <c r="AE65" s="252">
        <v>1</v>
      </c>
      <c r="AF65" s="252">
        <v>1</v>
      </c>
      <c r="AG65" s="252">
        <v>1</v>
      </c>
      <c r="AH65" s="252">
        <v>1</v>
      </c>
      <c r="AI65" s="252" t="str">
        <f t="shared" si="15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6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7"/>
        <v>1064</v>
      </c>
      <c r="AV65" s="37">
        <f t="shared" si="18"/>
        <v>1064</v>
      </c>
      <c r="AW65" s="37"/>
    </row>
    <row r="66" spans="1:49" ht="15.75" hidden="1" customHeight="1" x14ac:dyDescent="0.25">
      <c r="A66" s="253" t="s">
        <v>3083</v>
      </c>
      <c r="B66" s="239"/>
      <c r="C66" s="237">
        <v>8</v>
      </c>
      <c r="D66" s="254" t="s">
        <v>3084</v>
      </c>
      <c r="E66" s="237">
        <v>3762</v>
      </c>
      <c r="F66" s="237">
        <v>9</v>
      </c>
      <c r="G66" s="255">
        <v>28.8</v>
      </c>
      <c r="H66" s="240">
        <f>Tabela1[[#This Row],[PESO UNI]]*Tabela1[[#This Row],[QTE]]</f>
        <v>230.4</v>
      </c>
      <c r="I66" s="237">
        <v>0</v>
      </c>
      <c r="J66" s="241" t="s">
        <v>3034</v>
      </c>
      <c r="K66" s="241" t="s">
        <v>33</v>
      </c>
      <c r="L66" s="242" t="s">
        <v>2984</v>
      </c>
      <c r="M66" s="243">
        <v>46175</v>
      </c>
      <c r="N66" s="241" t="s">
        <v>38</v>
      </c>
      <c r="O66" s="244"/>
      <c r="P66" s="245"/>
      <c r="Q66" s="14">
        <f>Tabela1[[#This Row],[QTDE/ Fabricação]]-Tabela1[[#This Row],[QTE]]</f>
        <v>-8</v>
      </c>
      <c r="R66" s="247">
        <f t="shared" si="11"/>
        <v>230.4</v>
      </c>
      <c r="S66" s="247">
        <f t="shared" si="12"/>
        <v>230.4</v>
      </c>
      <c r="T66" s="248">
        <f t="shared" si="13"/>
        <v>0</v>
      </c>
      <c r="U66" s="249">
        <f>IFERROR(SUMIF('LISTA DE EMBARQUE'!B:B,MICRO!E:E,'LISTA DE EMBARQUE'!G:G),"")</f>
        <v>8</v>
      </c>
      <c r="V66" s="244">
        <f>IFERROR(VLOOKUP(Tabela1[[#This Row],[COD.MDE]],'LISTA DE EMBARQUE'!B:L,11,0),"")</f>
        <v>2</v>
      </c>
      <c r="W66" s="245" t="str">
        <f>IFERROR(COUNTIF(#REF!,Tabela1[[#This Row],[Colunas5]]),"")</f>
        <v/>
      </c>
      <c r="X66" s="246">
        <f>Tabela1[[#This Row],[QIANTIDADE EXPEDIDA]]*Tabela1[[#This Row],[PESO UNI]]</f>
        <v>230.4</v>
      </c>
      <c r="Y66" s="246">
        <f t="shared" si="14"/>
        <v>0</v>
      </c>
      <c r="Z66" s="250">
        <f>Tabela1[[#This Row],[PESO TOTAL]]-Tabela1[[#This Row],[Peso Expedido]]</f>
        <v>0</v>
      </c>
      <c r="AA66" s="251">
        <v>1</v>
      </c>
      <c r="AB66" s="252"/>
      <c r="AC66" s="252">
        <v>1</v>
      </c>
      <c r="AD66" s="252">
        <v>1</v>
      </c>
      <c r="AE66" s="252">
        <v>1</v>
      </c>
      <c r="AF66" s="252">
        <v>1</v>
      </c>
      <c r="AG66" s="252">
        <v>1</v>
      </c>
      <c r="AH66" s="252">
        <v>1</v>
      </c>
      <c r="AI66" s="252" t="str">
        <f t="shared" si="15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6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7"/>
        <v>230.4</v>
      </c>
      <c r="AV66" s="37">
        <f t="shared" si="18"/>
        <v>230.4</v>
      </c>
      <c r="AW66" s="37"/>
    </row>
    <row r="67" spans="1:49" ht="15.75" hidden="1" customHeight="1" x14ac:dyDescent="0.25">
      <c r="A67" s="253" t="s">
        <v>3086</v>
      </c>
      <c r="B67" s="239"/>
      <c r="C67" s="237">
        <v>16</v>
      </c>
      <c r="D67" s="254" t="s">
        <v>3085</v>
      </c>
      <c r="E67" s="237">
        <v>3763</v>
      </c>
      <c r="F67" s="237">
        <v>9</v>
      </c>
      <c r="G67" s="255">
        <v>5.2</v>
      </c>
      <c r="H67" s="240">
        <f>Tabela1[[#This Row],[PESO UNI]]*Tabela1[[#This Row],[QTE]]</f>
        <v>83.2</v>
      </c>
      <c r="I67" s="237">
        <v>0</v>
      </c>
      <c r="J67" s="241" t="s">
        <v>3034</v>
      </c>
      <c r="K67" s="241" t="s">
        <v>33</v>
      </c>
      <c r="L67" s="242" t="s">
        <v>2984</v>
      </c>
      <c r="M67" s="243">
        <v>46175</v>
      </c>
      <c r="N67" s="241" t="s">
        <v>38</v>
      </c>
      <c r="O67" s="244"/>
      <c r="P67" s="245"/>
      <c r="Q67" s="14">
        <f>Tabela1[[#This Row],[QTDE/ Fabricação]]-Tabela1[[#This Row],[QTE]]</f>
        <v>-16</v>
      </c>
      <c r="R67" s="247">
        <f t="shared" si="11"/>
        <v>83.2</v>
      </c>
      <c r="S67" s="247">
        <f t="shared" si="12"/>
        <v>83.2</v>
      </c>
      <c r="T67" s="248">
        <f t="shared" si="13"/>
        <v>0</v>
      </c>
      <c r="U67" s="249">
        <f>IFERROR(SUMIF('LISTA DE EMBARQUE'!B:B,MICRO!E:E,'LISTA DE EMBARQUE'!G:G),"")</f>
        <v>16</v>
      </c>
      <c r="V67" s="244">
        <f>IFERROR(VLOOKUP(Tabela1[[#This Row],[COD.MDE]],'LISTA DE EMBARQUE'!B:L,11,0),"")</f>
        <v>1</v>
      </c>
      <c r="W67" s="245" t="str">
        <f>IFERROR(COUNTIF(#REF!,Tabela1[[#This Row],[Colunas5]]),"")</f>
        <v/>
      </c>
      <c r="X67" s="246">
        <f>Tabela1[[#This Row],[QIANTIDADE EXPEDIDA]]*Tabela1[[#This Row],[PESO UNI]]</f>
        <v>83.2</v>
      </c>
      <c r="Y67" s="246">
        <f t="shared" si="14"/>
        <v>0</v>
      </c>
      <c r="Z67" s="250">
        <v>0</v>
      </c>
      <c r="AA67" s="251">
        <v>1</v>
      </c>
      <c r="AB67" s="252"/>
      <c r="AC67" s="252">
        <v>1</v>
      </c>
      <c r="AD67" s="252">
        <v>1</v>
      </c>
      <c r="AE67" s="252">
        <v>1</v>
      </c>
      <c r="AF67" s="252">
        <v>1</v>
      </c>
      <c r="AG67" s="252">
        <v>1</v>
      </c>
      <c r="AH67" s="252">
        <v>1</v>
      </c>
      <c r="AI67" s="252" t="str">
        <f t="shared" si="15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6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7"/>
        <v>83.2</v>
      </c>
      <c r="AV67" s="37">
        <f t="shared" si="18"/>
        <v>83.2</v>
      </c>
      <c r="AW67" s="37"/>
    </row>
    <row r="68" spans="1:49" ht="15.75" hidden="1" customHeight="1" x14ac:dyDescent="0.25">
      <c r="A68" s="253" t="s">
        <v>3087</v>
      </c>
      <c r="B68" s="239"/>
      <c r="C68" s="237">
        <v>2</v>
      </c>
      <c r="D68" s="254" t="s">
        <v>3088</v>
      </c>
      <c r="E68" s="237">
        <v>3764</v>
      </c>
      <c r="F68" s="237">
        <v>9</v>
      </c>
      <c r="G68" s="255">
        <v>49</v>
      </c>
      <c r="H68" s="240">
        <f>Tabela1[[#This Row],[PESO UNI]]*Tabela1[[#This Row],[QTE]]</f>
        <v>98</v>
      </c>
      <c r="I68" s="237">
        <v>0</v>
      </c>
      <c r="J68" s="241" t="s">
        <v>3034</v>
      </c>
      <c r="K68" s="241" t="s">
        <v>33</v>
      </c>
      <c r="L68" s="242" t="s">
        <v>2984</v>
      </c>
      <c r="M68" s="243">
        <v>46175</v>
      </c>
      <c r="N68" s="241" t="s">
        <v>38</v>
      </c>
      <c r="O68" s="244"/>
      <c r="P68" s="245"/>
      <c r="Q68" s="14">
        <f>Tabela1[[#This Row],[QTDE/ Fabricação]]-Tabela1[[#This Row],[QTE]]</f>
        <v>-2</v>
      </c>
      <c r="R68" s="247">
        <f t="shared" si="11"/>
        <v>98</v>
      </c>
      <c r="S68" s="247">
        <f t="shared" si="12"/>
        <v>98</v>
      </c>
      <c r="T68" s="248">
        <f t="shared" si="13"/>
        <v>0</v>
      </c>
      <c r="U68" s="249">
        <f>IFERROR(SUMIF('LISTA DE EMBARQUE'!B:B,MICRO!E:E,'LISTA DE EMBARQUE'!G:G),"")</f>
        <v>2</v>
      </c>
      <c r="V68" s="244">
        <f>IFERROR(VLOOKUP(Tabela1[[#This Row],[COD.MDE]],'LISTA DE EMBARQUE'!B:L,11,0),"")</f>
        <v>2</v>
      </c>
      <c r="W68" s="245" t="str">
        <f>IFERROR(COUNTIF(#REF!,Tabela1[[#This Row],[Colunas5]]),"")</f>
        <v/>
      </c>
      <c r="X68" s="246">
        <f>Tabela1[[#This Row],[QIANTIDADE EXPEDIDA]]*Tabela1[[#This Row],[PESO UNI]]</f>
        <v>98</v>
      </c>
      <c r="Y68" s="246">
        <f t="shared" si="14"/>
        <v>0</v>
      </c>
      <c r="Z68" s="250">
        <f>Tabela1[[#This Row],[PESO TOTAL]]-Tabela1[[#This Row],[Peso Expedido]]</f>
        <v>0</v>
      </c>
      <c r="AA68" s="251">
        <v>1</v>
      </c>
      <c r="AB68" s="252"/>
      <c r="AC68" s="252">
        <v>1</v>
      </c>
      <c r="AD68" s="252">
        <v>1</v>
      </c>
      <c r="AE68" s="252">
        <v>1</v>
      </c>
      <c r="AF68" s="252">
        <v>1</v>
      </c>
      <c r="AG68" s="252">
        <v>1</v>
      </c>
      <c r="AH68" s="252">
        <v>1</v>
      </c>
      <c r="AI68" s="252" t="str">
        <f t="shared" si="15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7"/>
        <v>98</v>
      </c>
      <c r="AV68" s="37">
        <f t="shared" si="18"/>
        <v>98</v>
      </c>
      <c r="AW68" s="37"/>
    </row>
    <row r="69" spans="1:49" ht="15.75" hidden="1" customHeight="1" x14ac:dyDescent="0.25">
      <c r="A69" s="253" t="s">
        <v>3089</v>
      </c>
      <c r="B69" s="239"/>
      <c r="C69" s="237">
        <v>2</v>
      </c>
      <c r="D69" s="254" t="s">
        <v>3090</v>
      </c>
      <c r="E69" s="237">
        <v>3765</v>
      </c>
      <c r="F69" s="237">
        <v>9</v>
      </c>
      <c r="G69" s="255">
        <v>28</v>
      </c>
      <c r="H69" s="240">
        <f>Tabela1[[#This Row],[PESO UNI]]*Tabela1[[#This Row],[QTE]]</f>
        <v>56</v>
      </c>
      <c r="I69" s="237">
        <v>0</v>
      </c>
      <c r="J69" s="241" t="s">
        <v>3034</v>
      </c>
      <c r="K69" s="241" t="s">
        <v>33</v>
      </c>
      <c r="L69" s="242" t="s">
        <v>2984</v>
      </c>
      <c r="M69" s="243">
        <v>46175</v>
      </c>
      <c r="N69" s="241" t="s">
        <v>38</v>
      </c>
      <c r="O69" s="244"/>
      <c r="P69" s="245"/>
      <c r="Q69" s="14">
        <f>Tabela1[[#This Row],[QTDE/ Fabricação]]-Tabela1[[#This Row],[QTE]]</f>
        <v>-2</v>
      </c>
      <c r="R69" s="247">
        <f t="shared" si="11"/>
        <v>56</v>
      </c>
      <c r="S69" s="247">
        <f t="shared" si="12"/>
        <v>56</v>
      </c>
      <c r="T69" s="248">
        <f t="shared" si="13"/>
        <v>0</v>
      </c>
      <c r="U69" s="249">
        <f>IFERROR(SUMIF('LISTA DE EMBARQUE'!B:B,MICRO!E:E,'LISTA DE EMBARQUE'!G:G),"")</f>
        <v>2</v>
      </c>
      <c r="V69" s="244">
        <f>IFERROR(VLOOKUP(Tabela1[[#This Row],[COD.MDE]],'LISTA DE EMBARQUE'!B:L,11,0),"")</f>
        <v>2</v>
      </c>
      <c r="W69" s="245" t="str">
        <f>IFERROR(COUNTIF(#REF!,Tabela1[[#This Row],[Colunas5]]),"")</f>
        <v/>
      </c>
      <c r="X69" s="246">
        <f>Tabela1[[#This Row],[QIANTIDADE EXPEDIDA]]*Tabela1[[#This Row],[PESO UNI]]</f>
        <v>56</v>
      </c>
      <c r="Y69" s="246">
        <f t="shared" si="14"/>
        <v>0</v>
      </c>
      <c r="Z69" s="250">
        <f>Tabela1[[#This Row],[PESO TOTAL]]-Tabela1[[#This Row],[Peso Expedido]]</f>
        <v>0</v>
      </c>
      <c r="AA69" s="251">
        <v>1</v>
      </c>
      <c r="AB69" s="252"/>
      <c r="AC69" s="252">
        <v>1</v>
      </c>
      <c r="AD69" s="252">
        <v>1</v>
      </c>
      <c r="AE69" s="252">
        <v>1</v>
      </c>
      <c r="AF69" s="252">
        <v>1</v>
      </c>
      <c r="AG69" s="252">
        <v>1</v>
      </c>
      <c r="AH69" s="252">
        <v>1</v>
      </c>
      <c r="AI69" s="252" t="str">
        <f t="shared" si="15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9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7"/>
        <v>56</v>
      </c>
      <c r="AV69" s="37">
        <f t="shared" si="18"/>
        <v>56</v>
      </c>
      <c r="AW69" s="37"/>
    </row>
    <row r="70" spans="1:49" ht="15.75" hidden="1" customHeight="1" x14ac:dyDescent="0.25">
      <c r="A70" s="253" t="s">
        <v>3063</v>
      </c>
      <c r="B70" s="239"/>
      <c r="C70" s="237">
        <v>4</v>
      </c>
      <c r="D70" s="254" t="s">
        <v>3091</v>
      </c>
      <c r="E70" s="237">
        <v>3766</v>
      </c>
      <c r="F70" s="237">
        <v>9</v>
      </c>
      <c r="G70" s="255">
        <v>2.7</v>
      </c>
      <c r="H70" s="240">
        <f>Tabela1[[#This Row],[PESO UNI]]*Tabela1[[#This Row],[QTE]]</f>
        <v>10.8</v>
      </c>
      <c r="I70" s="237">
        <v>0</v>
      </c>
      <c r="J70" s="241" t="s">
        <v>3034</v>
      </c>
      <c r="K70" s="241" t="s">
        <v>33</v>
      </c>
      <c r="L70" s="242" t="s">
        <v>2984</v>
      </c>
      <c r="M70" s="243">
        <v>46175</v>
      </c>
      <c r="N70" s="241" t="s">
        <v>38</v>
      </c>
      <c r="O70" s="244"/>
      <c r="P70" s="245"/>
      <c r="Q70" s="14">
        <f>Tabela1[[#This Row],[QTDE/ Fabricação]]-Tabela1[[#This Row],[QTE]]</f>
        <v>-4</v>
      </c>
      <c r="R70" s="247">
        <f t="shared" si="11"/>
        <v>10.8</v>
      </c>
      <c r="S70" s="247">
        <f t="shared" si="12"/>
        <v>10.8</v>
      </c>
      <c r="T70" s="248">
        <f t="shared" si="13"/>
        <v>0</v>
      </c>
      <c r="U70" s="249">
        <f>IFERROR(SUMIF('LISTA DE EMBARQUE'!B:B,MICRO!E:E,'LISTA DE EMBARQUE'!G:G),"")</f>
        <v>4</v>
      </c>
      <c r="V70" s="244">
        <f>IFERROR(VLOOKUP(Tabela1[[#This Row],[COD.MDE]],'LISTA DE EMBARQUE'!B:L,11,0),"")</f>
        <v>1</v>
      </c>
      <c r="W70" s="245" t="str">
        <f>IFERROR(COUNTIF(#REF!,Tabela1[[#This Row],[Colunas5]]),"")</f>
        <v/>
      </c>
      <c r="X70" s="246">
        <f>Tabela1[[#This Row],[QIANTIDADE EXPEDIDA]]*Tabela1[[#This Row],[PESO UNI]]</f>
        <v>10.8</v>
      </c>
      <c r="Y70" s="246">
        <f t="shared" si="14"/>
        <v>0</v>
      </c>
      <c r="Z70" s="250">
        <f>Tabela1[[#This Row],[PESO TOTAL]]-Tabela1[[#This Row],[Peso Expedido]]</f>
        <v>0</v>
      </c>
      <c r="AA70" s="251">
        <v>1</v>
      </c>
      <c r="AB70" s="252"/>
      <c r="AC70" s="252">
        <v>1</v>
      </c>
      <c r="AD70" s="252">
        <v>1</v>
      </c>
      <c r="AE70" s="252">
        <v>1</v>
      </c>
      <c r="AF70" s="252">
        <v>1</v>
      </c>
      <c r="AG70" s="252">
        <v>1</v>
      </c>
      <c r="AH70" s="252">
        <v>1</v>
      </c>
      <c r="AI70" s="252" t="str">
        <f t="shared" si="15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9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7"/>
        <v>10.8</v>
      </c>
      <c r="AV70" s="37">
        <f t="shared" si="18"/>
        <v>10.8</v>
      </c>
      <c r="AW70" s="37"/>
    </row>
    <row r="71" spans="1:49" ht="15.75" hidden="1" customHeight="1" x14ac:dyDescent="0.25">
      <c r="A71" s="253" t="s">
        <v>3063</v>
      </c>
      <c r="B71" s="239"/>
      <c r="C71" s="237">
        <v>4</v>
      </c>
      <c r="D71" s="254" t="s">
        <v>3092</v>
      </c>
      <c r="E71" s="237">
        <v>3767</v>
      </c>
      <c r="F71" s="237">
        <v>19</v>
      </c>
      <c r="G71" s="255">
        <v>2.7</v>
      </c>
      <c r="H71" s="240">
        <f>Tabela1[[#This Row],[PESO UNI]]*Tabela1[[#This Row],[QTE]]</f>
        <v>10.8</v>
      </c>
      <c r="I71" s="237">
        <v>1</v>
      </c>
      <c r="J71" s="241" t="s">
        <v>3093</v>
      </c>
      <c r="K71" s="241" t="s">
        <v>33</v>
      </c>
      <c r="L71" s="242" t="s">
        <v>2984</v>
      </c>
      <c r="M71" s="243">
        <v>46181</v>
      </c>
      <c r="N71" s="241" t="s">
        <v>38</v>
      </c>
      <c r="O71" s="244"/>
      <c r="P71" s="245"/>
      <c r="Q71" s="14">
        <f>Tabela1[[#This Row],[QTDE/ Fabricação]]-Tabela1[[#This Row],[QTE]]</f>
        <v>-4</v>
      </c>
      <c r="R71" s="247">
        <f t="shared" si="11"/>
        <v>10.8</v>
      </c>
      <c r="S71" s="247">
        <f t="shared" si="12"/>
        <v>10.8</v>
      </c>
      <c r="T71" s="248">
        <f t="shared" si="13"/>
        <v>0</v>
      </c>
      <c r="U71" s="249">
        <f>IFERROR(SUMIF('LISTA DE EMBARQUE'!B:B,MICRO!E:E,'LISTA DE EMBARQUE'!G:G),"")</f>
        <v>4</v>
      </c>
      <c r="V71" s="244">
        <f>IFERROR(VLOOKUP(Tabela1[[#This Row],[COD.MDE]],'LISTA DE EMBARQUE'!B:L,11,0),"")</f>
        <v>1</v>
      </c>
      <c r="W71" s="245" t="str">
        <f>IFERROR(COUNTIF(#REF!,Tabela1[[#This Row],[Colunas5]]),"")</f>
        <v/>
      </c>
      <c r="X71" s="246">
        <f>Tabela1[[#This Row],[QIANTIDADE EXPEDIDA]]*Tabela1[[#This Row],[PESO UNI]]</f>
        <v>10.8</v>
      </c>
      <c r="Y71" s="246">
        <f t="shared" si="14"/>
        <v>0</v>
      </c>
      <c r="Z71" s="250">
        <f>Tabela1[[#This Row],[PESO TOTAL]]-Tabela1[[#This Row],[Peso Expedido]]</f>
        <v>0</v>
      </c>
      <c r="AA71" s="251">
        <v>1</v>
      </c>
      <c r="AB71" s="252"/>
      <c r="AC71" s="252">
        <v>1</v>
      </c>
      <c r="AD71" s="252">
        <v>1</v>
      </c>
      <c r="AE71" s="252">
        <v>1</v>
      </c>
      <c r="AF71" s="252">
        <v>1</v>
      </c>
      <c r="AG71" s="252">
        <v>1</v>
      </c>
      <c r="AH71" s="252">
        <v>1</v>
      </c>
      <c r="AI71" s="252" t="str">
        <f t="shared" si="15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9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7"/>
        <v>10.8</v>
      </c>
      <c r="AV71" s="37">
        <f t="shared" si="18"/>
        <v>10.8</v>
      </c>
      <c r="AW71" s="37"/>
    </row>
    <row r="72" spans="1:49" ht="15.75" hidden="1" customHeight="1" x14ac:dyDescent="0.25">
      <c r="A72" s="253" t="s">
        <v>3094</v>
      </c>
      <c r="B72" s="239"/>
      <c r="C72" s="237">
        <v>36</v>
      </c>
      <c r="D72" s="254" t="s">
        <v>3095</v>
      </c>
      <c r="E72" s="237">
        <v>3768</v>
      </c>
      <c r="F72" s="237">
        <v>19</v>
      </c>
      <c r="G72" s="255">
        <v>86.2</v>
      </c>
      <c r="H72" s="240">
        <f>Tabela1[[#This Row],[PESO UNI]]*Tabela1[[#This Row],[QTE]]</f>
        <v>3103.2000000000003</v>
      </c>
      <c r="I72" s="237">
        <v>0</v>
      </c>
      <c r="J72" s="241" t="s">
        <v>3093</v>
      </c>
      <c r="K72" s="241" t="s">
        <v>33</v>
      </c>
      <c r="L72" s="242" t="s">
        <v>2984</v>
      </c>
      <c r="M72" s="243">
        <v>46181</v>
      </c>
      <c r="N72" s="241" t="s">
        <v>38</v>
      </c>
      <c r="O72" s="244"/>
      <c r="P72" s="245"/>
      <c r="Q72" s="14">
        <f>Tabela1[[#This Row],[QTDE/ Fabricação]]-Tabela1[[#This Row],[QTE]]</f>
        <v>-36</v>
      </c>
      <c r="R72" s="247">
        <f t="shared" si="11"/>
        <v>3103.2000000000003</v>
      </c>
      <c r="S72" s="247">
        <f t="shared" si="12"/>
        <v>3103.2000000000003</v>
      </c>
      <c r="T72" s="248">
        <f t="shared" si="13"/>
        <v>0</v>
      </c>
      <c r="U72" s="249">
        <f>IFERROR(SUMIF('LISTA DE EMBARQUE'!B:B,MICRO!E:E,'LISTA DE EMBARQUE'!G:G),"")</f>
        <v>36</v>
      </c>
      <c r="V72" s="244">
        <f>IFERROR(VLOOKUP(Tabela1[[#This Row],[COD.MDE]],'LISTA DE EMBARQUE'!B:L,11,0),"")</f>
        <v>1</v>
      </c>
      <c r="W72" s="245" t="str">
        <f>IFERROR(COUNTIF(#REF!,Tabela1[[#This Row],[Colunas5]]),"")</f>
        <v/>
      </c>
      <c r="X72" s="246">
        <f>Tabela1[[#This Row],[QIANTIDADE EXPEDIDA]]*Tabela1[[#This Row],[PESO UNI]]</f>
        <v>3103.2000000000003</v>
      </c>
      <c r="Y72" s="246">
        <f t="shared" si="14"/>
        <v>0</v>
      </c>
      <c r="Z72" s="250">
        <f>Tabela1[[#This Row],[PESO TOTAL]]-Tabela1[[#This Row],[Peso Expedido]]</f>
        <v>0</v>
      </c>
      <c r="AA72" s="251">
        <v>1</v>
      </c>
      <c r="AB72" s="252"/>
      <c r="AC72" s="252">
        <v>1</v>
      </c>
      <c r="AD72" s="252">
        <v>1</v>
      </c>
      <c r="AE72" s="252">
        <v>1</v>
      </c>
      <c r="AF72" s="252">
        <v>1</v>
      </c>
      <c r="AG72" s="252">
        <v>1</v>
      </c>
      <c r="AH72" s="252">
        <v>1</v>
      </c>
      <c r="AI72" s="252" t="str">
        <f t="shared" si="15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9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7"/>
        <v>3103.2000000000003</v>
      </c>
      <c r="AV72" s="37">
        <f t="shared" si="18"/>
        <v>3103.2000000000003</v>
      </c>
      <c r="AW72" s="37"/>
    </row>
    <row r="73" spans="1:49" ht="15.75" hidden="1" customHeight="1" x14ac:dyDescent="0.25">
      <c r="A73" s="253" t="s">
        <v>3097</v>
      </c>
      <c r="B73" s="239"/>
      <c r="C73" s="237">
        <v>4</v>
      </c>
      <c r="D73" s="254" t="s">
        <v>3096</v>
      </c>
      <c r="E73" s="237">
        <v>3769</v>
      </c>
      <c r="F73" s="237">
        <v>19</v>
      </c>
      <c r="G73" s="255">
        <v>60</v>
      </c>
      <c r="H73" s="240">
        <f>Tabela1[[#This Row],[PESO UNI]]*Tabela1[[#This Row],[QTE]]</f>
        <v>240</v>
      </c>
      <c r="I73" s="237">
        <v>0</v>
      </c>
      <c r="J73" s="241" t="s">
        <v>3093</v>
      </c>
      <c r="K73" s="241" t="s">
        <v>33</v>
      </c>
      <c r="L73" s="242" t="s">
        <v>2984</v>
      </c>
      <c r="M73" s="243">
        <v>46181</v>
      </c>
      <c r="N73" s="241" t="s">
        <v>38</v>
      </c>
      <c r="O73" s="244"/>
      <c r="P73" s="245"/>
      <c r="Q73" s="14">
        <f>Tabela1[[#This Row],[QTDE/ Fabricação]]-Tabela1[[#This Row],[QTE]]</f>
        <v>-4</v>
      </c>
      <c r="R73" s="247">
        <f t="shared" si="11"/>
        <v>240</v>
      </c>
      <c r="S73" s="247">
        <f t="shared" si="12"/>
        <v>240</v>
      </c>
      <c r="T73" s="248">
        <f t="shared" si="13"/>
        <v>0</v>
      </c>
      <c r="U73" s="249">
        <f>IFERROR(SUMIF('LISTA DE EMBARQUE'!B:B,MICRO!E:E,'LISTA DE EMBARQUE'!G:G),"")</f>
        <v>4</v>
      </c>
      <c r="V73" s="244">
        <f>IFERROR(VLOOKUP(Tabela1[[#This Row],[COD.MDE]],'LISTA DE EMBARQUE'!B:L,11,0),"")</f>
        <v>1</v>
      </c>
      <c r="W73" s="245" t="str">
        <f>IFERROR(COUNTIF(#REF!,Tabela1[[#This Row],[Colunas5]]),"")</f>
        <v/>
      </c>
      <c r="X73" s="246">
        <f>Tabela1[[#This Row],[QIANTIDADE EXPEDIDA]]*Tabela1[[#This Row],[PESO UNI]]</f>
        <v>240</v>
      </c>
      <c r="Y73" s="246">
        <f t="shared" si="14"/>
        <v>0</v>
      </c>
      <c r="Z73" s="250">
        <f>Tabela1[[#This Row],[PESO TOTAL]]-Tabela1[[#This Row],[Peso Expedido]]</f>
        <v>0</v>
      </c>
      <c r="AA73" s="251">
        <v>1</v>
      </c>
      <c r="AB73" s="252"/>
      <c r="AC73" s="252">
        <v>1</v>
      </c>
      <c r="AD73" s="252">
        <v>1</v>
      </c>
      <c r="AE73" s="252">
        <v>1</v>
      </c>
      <c r="AF73" s="252">
        <v>1</v>
      </c>
      <c r="AG73" s="252">
        <v>1</v>
      </c>
      <c r="AH73" s="252">
        <v>1</v>
      </c>
      <c r="AI73" s="252" t="str">
        <f t="shared" si="15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9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7"/>
        <v>240</v>
      </c>
      <c r="AV73" s="37">
        <f t="shared" si="18"/>
        <v>240</v>
      </c>
      <c r="AW73" s="37"/>
    </row>
    <row r="74" spans="1:49" ht="15.75" hidden="1" customHeight="1" x14ac:dyDescent="0.25">
      <c r="A74" s="253" t="s">
        <v>3098</v>
      </c>
      <c r="B74" s="239"/>
      <c r="C74" s="237">
        <v>2</v>
      </c>
      <c r="D74" s="254" t="s">
        <v>3099</v>
      </c>
      <c r="E74" s="237">
        <v>3770</v>
      </c>
      <c r="F74" s="237">
        <v>19</v>
      </c>
      <c r="G74" s="255">
        <v>28</v>
      </c>
      <c r="H74" s="240">
        <f>Tabela1[[#This Row],[PESO UNI]]*Tabela1[[#This Row],[QTE]]</f>
        <v>56</v>
      </c>
      <c r="I74" s="237">
        <v>0</v>
      </c>
      <c r="J74" s="241" t="s">
        <v>3093</v>
      </c>
      <c r="K74" s="241" t="s">
        <v>33</v>
      </c>
      <c r="L74" s="242" t="s">
        <v>2984</v>
      </c>
      <c r="M74" s="243">
        <v>46181</v>
      </c>
      <c r="N74" s="241" t="s">
        <v>38</v>
      </c>
      <c r="O74" s="244"/>
      <c r="P74" s="245"/>
      <c r="Q74" s="14">
        <f>Tabela1[[#This Row],[QTDE/ Fabricação]]-Tabela1[[#This Row],[QTE]]</f>
        <v>-2</v>
      </c>
      <c r="R74" s="247">
        <f t="shared" si="11"/>
        <v>56</v>
      </c>
      <c r="S74" s="247">
        <f t="shared" si="12"/>
        <v>56</v>
      </c>
      <c r="T74" s="248">
        <f t="shared" si="13"/>
        <v>0</v>
      </c>
      <c r="U74" s="249">
        <f>IFERROR(SUMIF('LISTA DE EMBARQUE'!B:B,MICRO!E:E,'LISTA DE EMBARQUE'!G:G),"")</f>
        <v>2</v>
      </c>
      <c r="V74" s="244">
        <f>IFERROR(VLOOKUP(Tabela1[[#This Row],[COD.MDE]],'LISTA DE EMBARQUE'!B:L,11,0),"")</f>
        <v>1</v>
      </c>
      <c r="W74" s="245" t="str">
        <f>IFERROR(COUNTIF(#REF!,Tabela1[[#This Row],[Colunas5]]),"")</f>
        <v/>
      </c>
      <c r="X74" s="246">
        <f>Tabela1[[#This Row],[QIANTIDADE EXPEDIDA]]*Tabela1[[#This Row],[PESO UNI]]</f>
        <v>56</v>
      </c>
      <c r="Y74" s="246">
        <f t="shared" si="14"/>
        <v>0</v>
      </c>
      <c r="Z74" s="250">
        <f>Tabela1[[#This Row],[PESO TOTAL]]-Tabela1[[#This Row],[Peso Expedido]]</f>
        <v>0</v>
      </c>
      <c r="AA74" s="251">
        <v>1</v>
      </c>
      <c r="AB74" s="252"/>
      <c r="AC74" s="252">
        <v>1</v>
      </c>
      <c r="AD74" s="252">
        <v>1</v>
      </c>
      <c r="AE74" s="252">
        <v>1</v>
      </c>
      <c r="AF74" s="252">
        <v>1</v>
      </c>
      <c r="AG74" s="252">
        <v>1</v>
      </c>
      <c r="AH74" s="252">
        <v>1</v>
      </c>
      <c r="AI74" s="252" t="str">
        <f t="shared" si="15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9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7"/>
        <v>56</v>
      </c>
      <c r="AV74" s="37">
        <f t="shared" si="18"/>
        <v>56</v>
      </c>
      <c r="AW74" s="37"/>
    </row>
    <row r="75" spans="1:49" ht="15.75" hidden="1" customHeight="1" x14ac:dyDescent="0.25">
      <c r="A75" s="253" t="s">
        <v>3100</v>
      </c>
      <c r="B75" s="239"/>
      <c r="C75" s="237">
        <v>24</v>
      </c>
      <c r="D75" s="254" t="s">
        <v>3101</v>
      </c>
      <c r="E75" s="237">
        <v>3771</v>
      </c>
      <c r="F75" s="237">
        <v>18</v>
      </c>
      <c r="G75" s="255">
        <v>50</v>
      </c>
      <c r="H75" s="240">
        <f>Tabela1[[#This Row],[PESO UNI]]*Tabela1[[#This Row],[QTE]]</f>
        <v>1200</v>
      </c>
      <c r="I75" s="237">
        <v>0</v>
      </c>
      <c r="J75" s="241" t="s">
        <v>3093</v>
      </c>
      <c r="K75" s="241" t="s">
        <v>23</v>
      </c>
      <c r="L75" s="242" t="s">
        <v>2984</v>
      </c>
      <c r="M75" s="243">
        <v>46181</v>
      </c>
      <c r="N75" s="241" t="s">
        <v>38</v>
      </c>
      <c r="O75" s="244"/>
      <c r="P75" s="245"/>
      <c r="Q75" s="14">
        <f>Tabela1[[#This Row],[QTDE/ Fabricação]]-Tabela1[[#This Row],[QTE]]</f>
        <v>-24</v>
      </c>
      <c r="R75" s="247">
        <f t="shared" si="11"/>
        <v>1200</v>
      </c>
      <c r="S75" s="247">
        <f t="shared" si="12"/>
        <v>1200</v>
      </c>
      <c r="T75" s="248">
        <f t="shared" si="13"/>
        <v>0</v>
      </c>
      <c r="U75" s="249">
        <f>IFERROR(SUMIF('LISTA DE EMBARQUE'!B:B,MICRO!E:E,'LISTA DE EMBARQUE'!G:G),"")</f>
        <v>24</v>
      </c>
      <c r="V75" s="244">
        <f>IFERROR(VLOOKUP(Tabela1[[#This Row],[COD.MDE]],'LISTA DE EMBARQUE'!B:L,11,0),"")</f>
        <v>2</v>
      </c>
      <c r="W75" s="245" t="str">
        <f>IFERROR(COUNTIF(#REF!,Tabela1[[#This Row],[Colunas5]]),"")</f>
        <v/>
      </c>
      <c r="X75" s="246">
        <f>Tabela1[[#This Row],[QIANTIDADE EXPEDIDA]]*Tabela1[[#This Row],[PESO UNI]]</f>
        <v>1200</v>
      </c>
      <c r="Y75" s="246">
        <f t="shared" si="14"/>
        <v>0</v>
      </c>
      <c r="Z75" s="250">
        <f>Tabela1[[#This Row],[PESO TOTAL]]-Tabela1[[#This Row],[Peso Expedido]]</f>
        <v>0</v>
      </c>
      <c r="AA75" s="251">
        <v>1</v>
      </c>
      <c r="AB75" s="252"/>
      <c r="AC75" s="252">
        <v>1</v>
      </c>
      <c r="AD75" s="252">
        <v>1</v>
      </c>
      <c r="AE75" s="252">
        <v>1</v>
      </c>
      <c r="AF75" s="252">
        <v>1</v>
      </c>
      <c r="AG75" s="252">
        <v>1</v>
      </c>
      <c r="AH75" s="252">
        <v>1</v>
      </c>
      <c r="AI75" s="252" t="str">
        <f t="shared" si="15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9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7"/>
        <v>1200</v>
      </c>
      <c r="AV75" s="37">
        <f t="shared" si="18"/>
        <v>1200</v>
      </c>
      <c r="AW75" s="37"/>
    </row>
    <row r="76" spans="1:49" ht="15.75" hidden="1" customHeight="1" x14ac:dyDescent="0.25">
      <c r="A76" s="253" t="s">
        <v>3102</v>
      </c>
      <c r="B76" s="239"/>
      <c r="C76" s="237">
        <v>72</v>
      </c>
      <c r="D76" s="254" t="s">
        <v>3103</v>
      </c>
      <c r="E76" s="237">
        <v>3772</v>
      </c>
      <c r="F76" s="237">
        <v>18</v>
      </c>
      <c r="G76" s="255">
        <v>12</v>
      </c>
      <c r="H76" s="240">
        <f>Tabela1[[#This Row],[PESO UNI]]*Tabela1[[#This Row],[QTE]]</f>
        <v>864</v>
      </c>
      <c r="I76" s="237">
        <v>0</v>
      </c>
      <c r="J76" s="241" t="s">
        <v>3093</v>
      </c>
      <c r="K76" s="241" t="s">
        <v>23</v>
      </c>
      <c r="L76" s="242" t="s">
        <v>2984</v>
      </c>
      <c r="M76" s="243">
        <v>46181</v>
      </c>
      <c r="N76" s="241" t="s">
        <v>38</v>
      </c>
      <c r="O76" s="244"/>
      <c r="P76" s="245"/>
      <c r="Q76" s="14">
        <f>Tabela1[[#This Row],[QTDE/ Fabricação]]-Tabela1[[#This Row],[QTE]]</f>
        <v>-72</v>
      </c>
      <c r="R76" s="247">
        <f t="shared" si="11"/>
        <v>864</v>
      </c>
      <c r="S76" s="247">
        <f t="shared" si="12"/>
        <v>864</v>
      </c>
      <c r="T76" s="248">
        <f t="shared" si="13"/>
        <v>0</v>
      </c>
      <c r="U76" s="249">
        <f>IFERROR(SUMIF('LISTA DE EMBARQUE'!B:B,MICRO!E:E,'LISTA DE EMBARQUE'!G:G),"")</f>
        <v>72</v>
      </c>
      <c r="V76" s="244">
        <f>IFERROR(VLOOKUP(Tabela1[[#This Row],[COD.MDE]],'LISTA DE EMBARQUE'!B:L,11,0),"")</f>
        <v>1</v>
      </c>
      <c r="W76" s="245" t="str">
        <f>IFERROR(COUNTIF(#REF!,Tabela1[[#This Row],[Colunas5]]),"")</f>
        <v/>
      </c>
      <c r="X76" s="246">
        <f>Tabela1[[#This Row],[QIANTIDADE EXPEDIDA]]*Tabela1[[#This Row],[PESO UNI]]</f>
        <v>864</v>
      </c>
      <c r="Y76" s="246">
        <f t="shared" si="14"/>
        <v>0</v>
      </c>
      <c r="Z76" s="250">
        <f>Tabela1[[#This Row],[PESO TOTAL]]-Tabela1[[#This Row],[Peso Expedido]]</f>
        <v>0</v>
      </c>
      <c r="AA76" s="251">
        <v>1</v>
      </c>
      <c r="AB76" s="252"/>
      <c r="AC76" s="252">
        <v>1</v>
      </c>
      <c r="AD76" s="252">
        <v>1</v>
      </c>
      <c r="AE76" s="252">
        <v>1</v>
      </c>
      <c r="AF76" s="252">
        <v>1</v>
      </c>
      <c r="AG76" s="252">
        <v>1</v>
      </c>
      <c r="AH76" s="252">
        <v>1</v>
      </c>
      <c r="AI76" s="252" t="str">
        <f t="shared" si="15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9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7"/>
        <v>864</v>
      </c>
      <c r="AV76" s="37">
        <f t="shared" si="18"/>
        <v>864</v>
      </c>
      <c r="AW76" s="37"/>
    </row>
    <row r="77" spans="1:49" ht="15.75" hidden="1" customHeight="1" x14ac:dyDescent="0.25">
      <c r="A77" s="253" t="s">
        <v>3104</v>
      </c>
      <c r="B77" s="239"/>
      <c r="C77" s="237">
        <v>12</v>
      </c>
      <c r="D77" s="254" t="s">
        <v>3105</v>
      </c>
      <c r="E77" s="237">
        <v>3773</v>
      </c>
      <c r="F77" s="237">
        <v>18</v>
      </c>
      <c r="G77" s="255">
        <v>67</v>
      </c>
      <c r="H77" s="240">
        <f>Tabela1[[#This Row],[PESO UNI]]*Tabela1[[#This Row],[QTE]]</f>
        <v>804</v>
      </c>
      <c r="I77" s="237">
        <v>0</v>
      </c>
      <c r="J77" s="241" t="s">
        <v>3093</v>
      </c>
      <c r="K77" s="241" t="s">
        <v>23</v>
      </c>
      <c r="L77" s="242" t="s">
        <v>2984</v>
      </c>
      <c r="M77" s="243">
        <v>46181</v>
      </c>
      <c r="N77" s="241" t="s">
        <v>38</v>
      </c>
      <c r="O77" s="244"/>
      <c r="P77" s="245"/>
      <c r="Q77" s="14">
        <f>Tabela1[[#This Row],[QTDE/ Fabricação]]-Tabela1[[#This Row],[QTE]]</f>
        <v>-12</v>
      </c>
      <c r="R77" s="247">
        <f t="shared" si="11"/>
        <v>804</v>
      </c>
      <c r="S77" s="247">
        <f t="shared" si="12"/>
        <v>804</v>
      </c>
      <c r="T77" s="248">
        <f t="shared" si="13"/>
        <v>0</v>
      </c>
      <c r="U77" s="249">
        <f>IFERROR(SUMIF('LISTA DE EMBARQUE'!B:B,MICRO!E:E,'LISTA DE EMBARQUE'!G:G),"")</f>
        <v>12</v>
      </c>
      <c r="V77" s="244">
        <f>IFERROR(VLOOKUP(Tabela1[[#This Row],[COD.MDE]],'LISTA DE EMBARQUE'!B:L,11,0),"")</f>
        <v>2</v>
      </c>
      <c r="W77" s="245" t="str">
        <f>IFERROR(COUNTIF(#REF!,Tabela1[[#This Row],[Colunas5]]),"")</f>
        <v/>
      </c>
      <c r="X77" s="246">
        <f>Tabela1[[#This Row],[QIANTIDADE EXPEDIDA]]*Tabela1[[#This Row],[PESO UNI]]</f>
        <v>804</v>
      </c>
      <c r="Y77" s="246">
        <f t="shared" si="14"/>
        <v>0</v>
      </c>
      <c r="Z77" s="250">
        <f>Tabela1[[#This Row],[PESO TOTAL]]-Tabela1[[#This Row],[Peso Expedido]]</f>
        <v>0</v>
      </c>
      <c r="AA77" s="251">
        <v>1</v>
      </c>
      <c r="AB77" s="252"/>
      <c r="AC77" s="252">
        <v>1</v>
      </c>
      <c r="AD77" s="252">
        <v>1</v>
      </c>
      <c r="AE77" s="252">
        <v>1</v>
      </c>
      <c r="AF77" s="252">
        <v>1</v>
      </c>
      <c r="AG77" s="252">
        <v>1</v>
      </c>
      <c r="AH77" s="252">
        <v>1</v>
      </c>
      <c r="AI77" s="252" t="str">
        <f t="shared" si="15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9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7"/>
        <v>804</v>
      </c>
      <c r="AV77" s="37">
        <f t="shared" si="18"/>
        <v>804</v>
      </c>
      <c r="AW77" s="37"/>
    </row>
    <row r="78" spans="1:49" ht="15.75" hidden="1" customHeight="1" x14ac:dyDescent="0.25">
      <c r="A78" s="253" t="s">
        <v>3106</v>
      </c>
      <c r="B78" s="239"/>
      <c r="C78" s="237">
        <v>10</v>
      </c>
      <c r="D78" s="254" t="s">
        <v>3107</v>
      </c>
      <c r="E78" s="237">
        <v>3774</v>
      </c>
      <c r="F78" s="237">
        <v>18</v>
      </c>
      <c r="G78" s="255">
        <v>46.9</v>
      </c>
      <c r="H78" s="240">
        <f>Tabela1[[#This Row],[PESO UNI]]*Tabela1[[#This Row],[QTE]]</f>
        <v>469</v>
      </c>
      <c r="I78" s="237">
        <v>0</v>
      </c>
      <c r="J78" s="241" t="s">
        <v>3093</v>
      </c>
      <c r="K78" s="241" t="s">
        <v>23</v>
      </c>
      <c r="L78" s="242" t="s">
        <v>2984</v>
      </c>
      <c r="M78" s="243">
        <v>46181</v>
      </c>
      <c r="N78" s="241" t="s">
        <v>38</v>
      </c>
      <c r="O78" s="244"/>
      <c r="P78" s="245"/>
      <c r="Q78" s="14">
        <f>Tabela1[[#This Row],[QTDE/ Fabricação]]-Tabela1[[#This Row],[QTE]]</f>
        <v>-10</v>
      </c>
      <c r="R78" s="247">
        <f t="shared" si="11"/>
        <v>469</v>
      </c>
      <c r="S78" s="247">
        <f t="shared" si="12"/>
        <v>469</v>
      </c>
      <c r="T78" s="248">
        <f t="shared" si="13"/>
        <v>0</v>
      </c>
      <c r="U78" s="249">
        <f>IFERROR(SUMIF('LISTA DE EMBARQUE'!B:B,MICRO!E:E,'LISTA DE EMBARQUE'!G:G),"")</f>
        <v>10</v>
      </c>
      <c r="V78" s="244">
        <f>IFERROR(VLOOKUP(Tabela1[[#This Row],[COD.MDE]],'LISTA DE EMBARQUE'!B:L,11,0),"")</f>
        <v>2</v>
      </c>
      <c r="W78" s="245" t="str">
        <f>IFERROR(COUNTIF(#REF!,Tabela1[[#This Row],[Colunas5]]),"")</f>
        <v/>
      </c>
      <c r="X78" s="246">
        <f>Tabela1[[#This Row],[QIANTIDADE EXPEDIDA]]*Tabela1[[#This Row],[PESO UNI]]</f>
        <v>469</v>
      </c>
      <c r="Y78" s="246">
        <f t="shared" si="14"/>
        <v>0</v>
      </c>
      <c r="Z78" s="250">
        <f>Tabela1[[#This Row],[PESO TOTAL]]-Tabela1[[#This Row],[Peso Expedido]]</f>
        <v>0</v>
      </c>
      <c r="AA78" s="251">
        <v>1</v>
      </c>
      <c r="AB78" s="252"/>
      <c r="AC78" s="252">
        <v>1</v>
      </c>
      <c r="AD78" s="252">
        <v>1</v>
      </c>
      <c r="AE78" s="252">
        <v>1</v>
      </c>
      <c r="AF78" s="252">
        <v>1</v>
      </c>
      <c r="AG78" s="252">
        <v>1</v>
      </c>
      <c r="AH78" s="252">
        <v>1</v>
      </c>
      <c r="AI78" s="252" t="str">
        <f t="shared" si="15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9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7"/>
        <v>469</v>
      </c>
      <c r="AV78" s="37">
        <f t="shared" si="18"/>
        <v>469</v>
      </c>
      <c r="AW78" s="37"/>
    </row>
    <row r="79" spans="1:49" ht="15.75" hidden="1" customHeight="1" x14ac:dyDescent="0.25">
      <c r="A79" s="253" t="s">
        <v>3039</v>
      </c>
      <c r="B79" s="239"/>
      <c r="C79" s="237">
        <v>4</v>
      </c>
      <c r="D79" s="254" t="s">
        <v>3108</v>
      </c>
      <c r="E79" s="237">
        <v>3775</v>
      </c>
      <c r="F79" s="237">
        <v>18</v>
      </c>
      <c r="G79" s="255">
        <v>2.7</v>
      </c>
      <c r="H79" s="240">
        <f>Tabela1[[#This Row],[PESO UNI]]*Tabela1[[#This Row],[QTE]]</f>
        <v>10.8</v>
      </c>
      <c r="I79" s="237">
        <v>0</v>
      </c>
      <c r="J79" s="241" t="s">
        <v>3093</v>
      </c>
      <c r="K79" s="241" t="s">
        <v>23</v>
      </c>
      <c r="L79" s="242" t="s">
        <v>2984</v>
      </c>
      <c r="M79" s="243">
        <v>46181</v>
      </c>
      <c r="N79" s="241" t="s">
        <v>38</v>
      </c>
      <c r="O79" s="244"/>
      <c r="P79" s="245"/>
      <c r="Q79" s="14">
        <f>Tabela1[[#This Row],[QTDE/ Fabricação]]-Tabela1[[#This Row],[QTE]]</f>
        <v>-4</v>
      </c>
      <c r="R79" s="247">
        <f t="shared" si="11"/>
        <v>10.8</v>
      </c>
      <c r="S79" s="247">
        <f t="shared" si="12"/>
        <v>10.8</v>
      </c>
      <c r="T79" s="248">
        <f t="shared" si="13"/>
        <v>0</v>
      </c>
      <c r="U79" s="249">
        <f>IFERROR(SUMIF('LISTA DE EMBARQUE'!B:B,MICRO!E:E,'LISTA DE EMBARQUE'!G:G),"")</f>
        <v>4</v>
      </c>
      <c r="V79" s="244">
        <f>IFERROR(VLOOKUP(Tabela1[[#This Row],[COD.MDE]],'LISTA DE EMBARQUE'!B:L,11,0),"")</f>
        <v>2</v>
      </c>
      <c r="W79" s="245" t="str">
        <f>IFERROR(COUNTIF(#REF!,Tabela1[[#This Row],[Colunas5]]),"")</f>
        <v/>
      </c>
      <c r="X79" s="246">
        <f>Tabela1[[#This Row],[QIANTIDADE EXPEDIDA]]*Tabela1[[#This Row],[PESO UNI]]</f>
        <v>10.8</v>
      </c>
      <c r="Y79" s="246">
        <f t="shared" si="14"/>
        <v>0</v>
      </c>
      <c r="Z79" s="250">
        <f>Tabela1[[#This Row],[PESO TOTAL]]-Tabela1[[#This Row],[Peso Expedido]]</f>
        <v>0</v>
      </c>
      <c r="AA79" s="251">
        <v>1</v>
      </c>
      <c r="AB79" s="252"/>
      <c r="AC79" s="252">
        <v>1</v>
      </c>
      <c r="AD79" s="252">
        <v>1</v>
      </c>
      <c r="AE79" s="252">
        <v>1</v>
      </c>
      <c r="AF79" s="252">
        <v>1</v>
      </c>
      <c r="AG79" s="252">
        <v>1</v>
      </c>
      <c r="AH79" s="252">
        <v>1</v>
      </c>
      <c r="AI79" s="252" t="str">
        <f t="shared" si="15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9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7"/>
        <v>10.8</v>
      </c>
      <c r="AV79" s="37">
        <f t="shared" si="18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" si="20">IFERROR(H80*((AA80*0.25)+(AC80*0.25)+(AD80*0.225)+(AE80*0.225)+(AF80*0.05)),"")</f>
        <v>122.99999999999999</v>
      </c>
      <c r="S80" s="18">
        <f t="shared" ref="S80:S115" si="21">IFERROR(H80*AG80,"")</f>
        <v>122.99999999999999</v>
      </c>
      <c r="T80" s="19">
        <f t="shared" ref="T80" si="22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5" si="23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9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7"/>
        <v>122.99999999999999</v>
      </c>
      <c r="AV80" s="37">
        <f t="shared" si="18"/>
        <v>122.99999999999999</v>
      </c>
      <c r="AW80" s="37"/>
    </row>
    <row r="81" spans="1:49" ht="15.75" hidden="1" customHeight="1" x14ac:dyDescent="0.25">
      <c r="A81" s="253" t="s">
        <v>3112</v>
      </c>
      <c r="B81" s="239" t="s">
        <v>3119</v>
      </c>
      <c r="C81" s="237">
        <v>18</v>
      </c>
      <c r="D81" s="254" t="s">
        <v>3113</v>
      </c>
      <c r="E81" s="237">
        <v>3778</v>
      </c>
      <c r="F81" s="237">
        <v>20</v>
      </c>
      <c r="G81" s="255">
        <v>2.5</v>
      </c>
      <c r="H81" s="240">
        <f>Tabela1[[#This Row],[PESO UNI]]*Tabela1[[#This Row],[QTE]]</f>
        <v>45</v>
      </c>
      <c r="I81" s="237" t="s">
        <v>4416</v>
      </c>
      <c r="J81" s="241" t="s">
        <v>3034</v>
      </c>
      <c r="K81" s="241" t="s">
        <v>31</v>
      </c>
      <c r="L81" s="242" t="s">
        <v>2984</v>
      </c>
      <c r="M81" s="243">
        <v>46183</v>
      </c>
      <c r="N81" s="241" t="s">
        <v>38</v>
      </c>
      <c r="O81" s="244"/>
      <c r="P81" s="245"/>
      <c r="Q81" s="14">
        <f>Tabela1[[#This Row],[QTDE/ Fabricação]]-Tabela1[[#This Row],[QTE]]</f>
        <v>-18</v>
      </c>
      <c r="R81" s="247">
        <f t="shared" ref="R81:R114" si="24">IFERROR(H81*((AA81*0.25)+(AC81*0.25)+(AD81*0.225)+(AE81*0.225)+(AF81*0.05)),"")</f>
        <v>45</v>
      </c>
      <c r="S81" s="247">
        <f t="shared" ref="S81:S114" si="25">IFERROR(H81*AG81,"")</f>
        <v>45</v>
      </c>
      <c r="T81" s="248">
        <f t="shared" ref="T81:T114" si="26">IFERROR(S81-H81,"")</f>
        <v>0</v>
      </c>
      <c r="U81" s="249">
        <f>IFERROR(SUMIF('LISTA DE EMBARQUE'!B:B,MICRO!E:E,'LISTA DE EMBARQUE'!G:G),"")</f>
        <v>18</v>
      </c>
      <c r="V81" s="244">
        <f>IFERROR(VLOOKUP(Tabela1[[#This Row],[COD.MDE]],'LISTA DE EMBARQUE'!B:L,11,0),"")</f>
        <v>5</v>
      </c>
      <c r="W81" s="245" t="str">
        <f>IFERROR(COUNTIF(#REF!,Tabela1[[#This Row],[Colunas5]]),"")</f>
        <v/>
      </c>
      <c r="X81" s="246">
        <f>Tabela1[[#This Row],[QIANTIDADE EXPEDIDA]]*Tabela1[[#This Row],[PESO UNI]]</f>
        <v>45</v>
      </c>
      <c r="Y81" s="246">
        <f t="shared" ref="Y81:Y114" si="27">U81-C81</f>
        <v>0</v>
      </c>
      <c r="Z81" s="250">
        <f>Tabela1[[#This Row],[PESO TOTAL]]-Tabela1[[#This Row],[Peso Expedido]]</f>
        <v>0</v>
      </c>
      <c r="AA81" s="251">
        <v>1</v>
      </c>
      <c r="AB81" s="252"/>
      <c r="AC81" s="252">
        <v>1</v>
      </c>
      <c r="AD81" s="252">
        <v>1</v>
      </c>
      <c r="AE81" s="252">
        <v>1</v>
      </c>
      <c r="AF81" s="252">
        <v>1</v>
      </c>
      <c r="AG81" s="252">
        <v>1</v>
      </c>
      <c r="AH81" s="252">
        <v>1</v>
      </c>
      <c r="AI81" s="252" t="str">
        <f t="shared" ref="AI81:AI114" si="28">IF(Z81&lt;=0,"ok","")</f>
        <v>ok</v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9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7"/>
        <v>45</v>
      </c>
      <c r="AV81" s="37">
        <f t="shared" si="18"/>
        <v>45</v>
      </c>
      <c r="AW81" s="37"/>
    </row>
    <row r="82" spans="1:49" ht="15.75" hidden="1" customHeight="1" x14ac:dyDescent="0.25">
      <c r="A82" s="253" t="s">
        <v>3112</v>
      </c>
      <c r="B82" s="239" t="s">
        <v>3119</v>
      </c>
      <c r="C82" s="237">
        <v>1</v>
      </c>
      <c r="D82" s="254" t="s">
        <v>3114</v>
      </c>
      <c r="E82" s="237">
        <v>3779</v>
      </c>
      <c r="F82" s="237">
        <v>20</v>
      </c>
      <c r="G82" s="255">
        <v>396.3</v>
      </c>
      <c r="H82" s="240">
        <f>Tabela1[[#This Row],[PESO UNI]]*Tabela1[[#This Row],[QTE]]</f>
        <v>396.3</v>
      </c>
      <c r="I82" s="237" t="s">
        <v>4416</v>
      </c>
      <c r="J82" s="241" t="s">
        <v>3034</v>
      </c>
      <c r="K82" s="241" t="s">
        <v>31</v>
      </c>
      <c r="L82" s="242" t="s">
        <v>2984</v>
      </c>
      <c r="M82" s="243">
        <v>46183</v>
      </c>
      <c r="N82" s="241" t="s">
        <v>38</v>
      </c>
      <c r="O82" s="244"/>
      <c r="P82" s="245"/>
      <c r="Q82" s="14">
        <f>Tabela1[[#This Row],[QTDE/ Fabricação]]-Tabela1[[#This Row],[QTE]]</f>
        <v>-1</v>
      </c>
      <c r="R82" s="247">
        <f t="shared" si="24"/>
        <v>396.3</v>
      </c>
      <c r="S82" s="247">
        <f t="shared" si="25"/>
        <v>396.3</v>
      </c>
      <c r="T82" s="248">
        <f t="shared" si="26"/>
        <v>0</v>
      </c>
      <c r="U82" s="249">
        <f>IFERROR(SUMIF('LISTA DE EMBARQUE'!B:B,MICRO!E:E,'LISTA DE EMBARQUE'!G:G),"")</f>
        <v>1</v>
      </c>
      <c r="V82" s="244">
        <f>IFERROR(VLOOKUP(Tabela1[[#This Row],[COD.MDE]],'LISTA DE EMBARQUE'!B:L,11,0),"")</f>
        <v>3</v>
      </c>
      <c r="W82" s="245" t="str">
        <f>IFERROR(COUNTIF(#REF!,Tabela1[[#This Row],[Colunas5]]),"")</f>
        <v/>
      </c>
      <c r="X82" s="246">
        <f>Tabela1[[#This Row],[QIANTIDADE EXPEDIDA]]*Tabela1[[#This Row],[PESO UNI]]</f>
        <v>396.3</v>
      </c>
      <c r="Y82" s="246">
        <f t="shared" si="27"/>
        <v>0</v>
      </c>
      <c r="Z82" s="250">
        <f>Tabela1[[#This Row],[PESO TOTAL]]-Tabela1[[#This Row],[Peso Expedido]]</f>
        <v>0</v>
      </c>
      <c r="AA82" s="251">
        <v>1</v>
      </c>
      <c r="AB82" s="252"/>
      <c r="AC82" s="251">
        <v>1</v>
      </c>
      <c r="AD82" s="251">
        <v>1</v>
      </c>
      <c r="AE82" s="251">
        <v>1</v>
      </c>
      <c r="AF82" s="251">
        <v>1</v>
      </c>
      <c r="AG82" s="251">
        <v>1</v>
      </c>
      <c r="AH82" s="252">
        <v>1</v>
      </c>
      <c r="AI82" s="252" t="str">
        <f t="shared" si="28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9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7"/>
        <v>396.3</v>
      </c>
      <c r="AV82" s="37">
        <f t="shared" si="18"/>
        <v>396.3</v>
      </c>
      <c r="AW82" s="37"/>
    </row>
    <row r="83" spans="1:49" ht="15.75" hidden="1" customHeight="1" x14ac:dyDescent="0.25">
      <c r="A83" s="253" t="s">
        <v>3112</v>
      </c>
      <c r="B83" s="239" t="s">
        <v>3119</v>
      </c>
      <c r="C83" s="237">
        <v>1</v>
      </c>
      <c r="D83" s="254" t="s">
        <v>3115</v>
      </c>
      <c r="E83" s="237">
        <v>3780</v>
      </c>
      <c r="F83" s="237">
        <v>20</v>
      </c>
      <c r="G83" s="255">
        <v>290.60000000000002</v>
      </c>
      <c r="H83" s="240">
        <f>Tabela1[[#This Row],[PESO UNI]]*Tabela1[[#This Row],[QTE]]</f>
        <v>290.60000000000002</v>
      </c>
      <c r="I83" s="237" t="s">
        <v>4416</v>
      </c>
      <c r="J83" s="241" t="s">
        <v>3034</v>
      </c>
      <c r="K83" s="241" t="s">
        <v>31</v>
      </c>
      <c r="L83" s="242" t="s">
        <v>2984</v>
      </c>
      <c r="M83" s="243">
        <v>46183</v>
      </c>
      <c r="N83" s="241" t="s">
        <v>38</v>
      </c>
      <c r="O83" s="244"/>
      <c r="P83" s="245"/>
      <c r="Q83" s="14">
        <f>Tabela1[[#This Row],[QTDE/ Fabricação]]-Tabela1[[#This Row],[QTE]]</f>
        <v>-1</v>
      </c>
      <c r="R83" s="247">
        <f t="shared" si="24"/>
        <v>290.60000000000002</v>
      </c>
      <c r="S83" s="247">
        <f t="shared" si="25"/>
        <v>290.60000000000002</v>
      </c>
      <c r="T83" s="248">
        <f t="shared" si="26"/>
        <v>0</v>
      </c>
      <c r="U83" s="249">
        <f>IFERROR(SUMIF('LISTA DE EMBARQUE'!B:B,MICRO!E:E,'LISTA DE EMBARQUE'!G:G),"")</f>
        <v>1</v>
      </c>
      <c r="V83" s="244">
        <f>IFERROR(VLOOKUP(Tabela1[[#This Row],[COD.MDE]],'LISTA DE EMBARQUE'!B:L,11,0),"")</f>
        <v>3</v>
      </c>
      <c r="W83" s="245" t="str">
        <f>IFERROR(COUNTIF(#REF!,Tabela1[[#This Row],[Colunas5]]),"")</f>
        <v/>
      </c>
      <c r="X83" s="246">
        <f>Tabela1[[#This Row],[QIANTIDADE EXPEDIDA]]*Tabela1[[#This Row],[PESO UNI]]</f>
        <v>290.60000000000002</v>
      </c>
      <c r="Y83" s="246">
        <f t="shared" si="27"/>
        <v>0</v>
      </c>
      <c r="Z83" s="250">
        <f>Tabela1[[#This Row],[PESO TOTAL]]-Tabela1[[#This Row],[Peso Expedido]]</f>
        <v>0</v>
      </c>
      <c r="AA83" s="251">
        <v>1</v>
      </c>
      <c r="AB83" s="252"/>
      <c r="AC83" s="251">
        <v>1</v>
      </c>
      <c r="AD83" s="251">
        <v>1</v>
      </c>
      <c r="AE83" s="251">
        <v>1</v>
      </c>
      <c r="AF83" s="251">
        <v>1</v>
      </c>
      <c r="AG83" s="251">
        <v>1</v>
      </c>
      <c r="AH83" s="252">
        <v>1</v>
      </c>
      <c r="AI83" s="252" t="str">
        <f t="shared" si="28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9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7"/>
        <v>290.60000000000002</v>
      </c>
      <c r="AV83" s="37">
        <f t="shared" si="18"/>
        <v>290.60000000000002</v>
      </c>
      <c r="AW83" s="37"/>
    </row>
    <row r="84" spans="1:49" ht="15.75" hidden="1" customHeight="1" x14ac:dyDescent="0.25">
      <c r="A84" s="253" t="s">
        <v>3112</v>
      </c>
      <c r="B84" s="239" t="s">
        <v>3119</v>
      </c>
      <c r="C84" s="237">
        <v>1</v>
      </c>
      <c r="D84" s="254" t="s">
        <v>3116</v>
      </c>
      <c r="E84" s="237">
        <v>3781</v>
      </c>
      <c r="F84" s="237">
        <v>20</v>
      </c>
      <c r="G84" s="255">
        <v>290.60000000000002</v>
      </c>
      <c r="H84" s="240">
        <f>Tabela1[[#This Row],[PESO UNI]]*Tabela1[[#This Row],[QTE]]</f>
        <v>290.60000000000002</v>
      </c>
      <c r="I84" s="237" t="s">
        <v>4416</v>
      </c>
      <c r="J84" s="241" t="s">
        <v>3034</v>
      </c>
      <c r="K84" s="241" t="s">
        <v>31</v>
      </c>
      <c r="L84" s="242" t="s">
        <v>2984</v>
      </c>
      <c r="M84" s="243">
        <v>46183</v>
      </c>
      <c r="N84" s="241" t="s">
        <v>38</v>
      </c>
      <c r="O84" s="244"/>
      <c r="P84" s="245"/>
      <c r="Q84" s="14">
        <f>Tabela1[[#This Row],[QTDE/ Fabricação]]-Tabela1[[#This Row],[QTE]]</f>
        <v>-1</v>
      </c>
      <c r="R84" s="247">
        <f t="shared" si="24"/>
        <v>290.60000000000002</v>
      </c>
      <c r="S84" s="247">
        <f t="shared" si="25"/>
        <v>290.60000000000002</v>
      </c>
      <c r="T84" s="248">
        <f t="shared" si="26"/>
        <v>0</v>
      </c>
      <c r="U84" s="249">
        <f>IFERROR(SUMIF('LISTA DE EMBARQUE'!B:B,MICRO!E:E,'LISTA DE EMBARQUE'!G:G),"")</f>
        <v>1</v>
      </c>
      <c r="V84" s="244">
        <f>IFERROR(VLOOKUP(Tabela1[[#This Row],[COD.MDE]],'LISTA DE EMBARQUE'!B:L,11,0),"")</f>
        <v>3</v>
      </c>
      <c r="W84" s="245" t="str">
        <f>IFERROR(COUNTIF(#REF!,Tabela1[[#This Row],[Colunas5]]),"")</f>
        <v/>
      </c>
      <c r="X84" s="246">
        <f>Tabela1[[#This Row],[QIANTIDADE EXPEDIDA]]*Tabela1[[#This Row],[PESO UNI]]</f>
        <v>290.60000000000002</v>
      </c>
      <c r="Y84" s="246">
        <f t="shared" si="27"/>
        <v>0</v>
      </c>
      <c r="Z84" s="250">
        <f>Tabela1[[#This Row],[PESO TOTAL]]-Tabela1[[#This Row],[Peso Expedido]]</f>
        <v>0</v>
      </c>
      <c r="AA84" s="251">
        <v>1</v>
      </c>
      <c r="AB84" s="252"/>
      <c r="AC84" s="251">
        <v>1</v>
      </c>
      <c r="AD84" s="251">
        <v>1</v>
      </c>
      <c r="AE84" s="251">
        <v>1</v>
      </c>
      <c r="AF84" s="251">
        <v>1</v>
      </c>
      <c r="AG84" s="251">
        <v>1</v>
      </c>
      <c r="AH84" s="252">
        <v>1</v>
      </c>
      <c r="AI84" s="252" t="str">
        <f t="shared" si="28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9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7"/>
        <v>290.60000000000002</v>
      </c>
      <c r="AV84" s="37">
        <f t="shared" si="18"/>
        <v>290.60000000000002</v>
      </c>
      <c r="AW84" s="37"/>
    </row>
    <row r="85" spans="1:49" ht="15.75" hidden="1" customHeight="1" x14ac:dyDescent="0.25">
      <c r="A85" s="253" t="s">
        <v>3112</v>
      </c>
      <c r="B85" s="239" t="s">
        <v>3119</v>
      </c>
      <c r="C85" s="237">
        <v>1</v>
      </c>
      <c r="D85" s="254" t="s">
        <v>3117</v>
      </c>
      <c r="E85" s="237">
        <v>3782</v>
      </c>
      <c r="F85" s="237">
        <v>20</v>
      </c>
      <c r="G85" s="255">
        <v>295</v>
      </c>
      <c r="H85" s="240">
        <f>Tabela1[[#This Row],[PESO UNI]]*Tabela1[[#This Row],[QTE]]</f>
        <v>295</v>
      </c>
      <c r="I85" s="237" t="s">
        <v>4416</v>
      </c>
      <c r="J85" s="241" t="s">
        <v>3034</v>
      </c>
      <c r="K85" s="241" t="s">
        <v>31</v>
      </c>
      <c r="L85" s="242" t="s">
        <v>2984</v>
      </c>
      <c r="M85" s="243">
        <v>46183</v>
      </c>
      <c r="N85" s="241" t="s">
        <v>38</v>
      </c>
      <c r="O85" s="244"/>
      <c r="P85" s="245"/>
      <c r="Q85" s="14">
        <f>Tabela1[[#This Row],[QTDE/ Fabricação]]-Tabela1[[#This Row],[QTE]]</f>
        <v>-1</v>
      </c>
      <c r="R85" s="247">
        <f t="shared" si="24"/>
        <v>295</v>
      </c>
      <c r="S85" s="247">
        <f t="shared" si="25"/>
        <v>295</v>
      </c>
      <c r="T85" s="248">
        <f t="shared" si="26"/>
        <v>0</v>
      </c>
      <c r="U85" s="249">
        <f>IFERROR(SUMIF('LISTA DE EMBARQUE'!B:B,MICRO!E:E,'LISTA DE EMBARQUE'!G:G),"")</f>
        <v>1</v>
      </c>
      <c r="V85" s="244">
        <f>IFERROR(VLOOKUP(Tabela1[[#This Row],[COD.MDE]],'LISTA DE EMBARQUE'!B:L,11,0),"")</f>
        <v>3</v>
      </c>
      <c r="W85" s="245" t="str">
        <f>IFERROR(COUNTIF(#REF!,Tabela1[[#This Row],[Colunas5]]),"")</f>
        <v/>
      </c>
      <c r="X85" s="246">
        <f>Tabela1[[#This Row],[QIANTIDADE EXPEDIDA]]*Tabela1[[#This Row],[PESO UNI]]</f>
        <v>295</v>
      </c>
      <c r="Y85" s="246">
        <f t="shared" si="27"/>
        <v>0</v>
      </c>
      <c r="Z85" s="250">
        <f>Tabela1[[#This Row],[PESO TOTAL]]-Tabela1[[#This Row],[Peso Expedido]]</f>
        <v>0</v>
      </c>
      <c r="AA85" s="251">
        <v>1</v>
      </c>
      <c r="AB85" s="252"/>
      <c r="AC85" s="251">
        <v>1</v>
      </c>
      <c r="AD85" s="251">
        <v>1</v>
      </c>
      <c r="AE85" s="251">
        <v>1</v>
      </c>
      <c r="AF85" s="251">
        <v>1</v>
      </c>
      <c r="AG85" s="251">
        <v>1</v>
      </c>
      <c r="AH85" s="252">
        <v>1</v>
      </c>
      <c r="AI85" s="252" t="str">
        <f t="shared" si="28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9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7"/>
        <v>295</v>
      </c>
      <c r="AV85" s="37">
        <f t="shared" si="18"/>
        <v>295</v>
      </c>
      <c r="AW85" s="37"/>
    </row>
    <row r="86" spans="1:49" ht="15.75" hidden="1" customHeight="1" x14ac:dyDescent="0.25">
      <c r="A86" s="253" t="s">
        <v>3112</v>
      </c>
      <c r="B86" s="239" t="s">
        <v>3119</v>
      </c>
      <c r="C86" s="237">
        <v>6</v>
      </c>
      <c r="D86" s="254" t="s">
        <v>3118</v>
      </c>
      <c r="E86" s="237">
        <v>3783</v>
      </c>
      <c r="F86" s="237">
        <v>20</v>
      </c>
      <c r="G86" s="255">
        <v>24</v>
      </c>
      <c r="H86" s="240">
        <f>Tabela1[[#This Row],[PESO UNI]]*Tabela1[[#This Row],[QTE]]</f>
        <v>144</v>
      </c>
      <c r="I86" s="237" t="s">
        <v>4416</v>
      </c>
      <c r="J86" s="241" t="s">
        <v>3034</v>
      </c>
      <c r="K86" s="241" t="s">
        <v>31</v>
      </c>
      <c r="L86" s="242" t="s">
        <v>2984</v>
      </c>
      <c r="M86" s="243">
        <v>46183</v>
      </c>
      <c r="N86" s="241" t="s">
        <v>38</v>
      </c>
      <c r="O86" s="244"/>
      <c r="P86" s="245"/>
      <c r="Q86" s="14">
        <f>Tabela1[[#This Row],[QTDE/ Fabricação]]-Tabela1[[#This Row],[QTE]]</f>
        <v>-6</v>
      </c>
      <c r="R86" s="247">
        <f t="shared" si="24"/>
        <v>144</v>
      </c>
      <c r="S86" s="247">
        <f t="shared" si="25"/>
        <v>144</v>
      </c>
      <c r="T86" s="248">
        <f t="shared" si="26"/>
        <v>0</v>
      </c>
      <c r="U86" s="249">
        <f>IFERROR(SUMIF('LISTA DE EMBARQUE'!B:B,MICRO!E:E,'LISTA DE EMBARQUE'!G:G),"")</f>
        <v>6</v>
      </c>
      <c r="V86" s="244">
        <f>IFERROR(VLOOKUP(Tabela1[[#This Row],[COD.MDE]],'LISTA DE EMBARQUE'!B:L,11,0),"")</f>
        <v>5</v>
      </c>
      <c r="W86" s="245" t="str">
        <f>IFERROR(COUNTIF(#REF!,Tabela1[[#This Row],[Colunas5]]),"")</f>
        <v/>
      </c>
      <c r="X86" s="246">
        <f>Tabela1[[#This Row],[QIANTIDADE EXPEDIDA]]*Tabela1[[#This Row],[PESO UNI]]</f>
        <v>144</v>
      </c>
      <c r="Y86" s="246">
        <f t="shared" si="27"/>
        <v>0</v>
      </c>
      <c r="Z86" s="250">
        <f>Tabela1[[#This Row],[PESO TOTAL]]-Tabela1[[#This Row],[Peso Expedido]]</f>
        <v>0</v>
      </c>
      <c r="AA86" s="251">
        <v>1</v>
      </c>
      <c r="AB86" s="252"/>
      <c r="AC86" s="252">
        <v>1</v>
      </c>
      <c r="AD86" s="252">
        <v>1</v>
      </c>
      <c r="AE86" s="252">
        <v>1</v>
      </c>
      <c r="AF86" s="252">
        <v>1</v>
      </c>
      <c r="AG86" s="252">
        <v>1</v>
      </c>
      <c r="AH86" s="252">
        <v>1</v>
      </c>
      <c r="AI86" s="252" t="str">
        <f t="shared" si="28"/>
        <v>ok</v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9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7"/>
        <v>144</v>
      </c>
      <c r="AV86" s="37">
        <f t="shared" si="18"/>
        <v>144</v>
      </c>
      <c r="AW86" s="37"/>
    </row>
    <row r="87" spans="1:49" ht="15.75" hidden="1" customHeight="1" x14ac:dyDescent="0.25">
      <c r="A87" s="253" t="s">
        <v>3120</v>
      </c>
      <c r="B87" s="239" t="s">
        <v>3121</v>
      </c>
      <c r="C87" s="237">
        <v>4</v>
      </c>
      <c r="D87" s="254" t="s">
        <v>3122</v>
      </c>
      <c r="E87" s="237">
        <v>3784</v>
      </c>
      <c r="F87" s="237">
        <v>21</v>
      </c>
      <c r="G87" s="255">
        <v>7.4</v>
      </c>
      <c r="H87" s="240">
        <f>Tabela1[[#This Row],[PESO UNI]]*Tabela1[[#This Row],[QTE]]</f>
        <v>29.6</v>
      </c>
      <c r="I87" s="237" t="s">
        <v>4415</v>
      </c>
      <c r="J87" s="241" t="s">
        <v>3034</v>
      </c>
      <c r="K87" s="241" t="s">
        <v>31</v>
      </c>
      <c r="L87" s="242" t="s">
        <v>2984</v>
      </c>
      <c r="M87" s="243">
        <v>46185</v>
      </c>
      <c r="N87" s="241" t="s">
        <v>38</v>
      </c>
      <c r="O87" s="244"/>
      <c r="P87" s="245"/>
      <c r="Q87" s="14">
        <f>Tabela1[[#This Row],[QTDE/ Fabricação]]-Tabela1[[#This Row],[QTE]]</f>
        <v>-4</v>
      </c>
      <c r="R87" s="247">
        <f t="shared" si="24"/>
        <v>29.6</v>
      </c>
      <c r="S87" s="247">
        <f t="shared" si="25"/>
        <v>29.6</v>
      </c>
      <c r="T87" s="248">
        <f t="shared" si="26"/>
        <v>0</v>
      </c>
      <c r="U87" s="249">
        <f>IFERROR(SUMIF('LISTA DE EMBARQUE'!B:B,MICRO!E:E,'LISTA DE EMBARQUE'!G:G),"")</f>
        <v>4</v>
      </c>
      <c r="V87" s="244">
        <f>IFERROR(VLOOKUP(Tabela1[[#This Row],[COD.MDE]],'LISTA DE EMBARQUE'!B:L,11,0),"")</f>
        <v>3</v>
      </c>
      <c r="W87" s="245" t="str">
        <f>IFERROR(COUNTIF(#REF!,Tabela1[[#This Row],[Colunas5]]),"")</f>
        <v/>
      </c>
      <c r="X87" s="246">
        <f>Tabela1[[#This Row],[QIANTIDADE EXPEDIDA]]*Tabela1[[#This Row],[PESO UNI]]</f>
        <v>29.6</v>
      </c>
      <c r="Y87" s="246">
        <f t="shared" si="27"/>
        <v>0</v>
      </c>
      <c r="Z87" s="250">
        <f>Tabela1[[#This Row],[PESO TOTAL]]-Tabela1[[#This Row],[Peso Expedido]]</f>
        <v>0</v>
      </c>
      <c r="AA87" s="251">
        <v>1</v>
      </c>
      <c r="AB87" s="252"/>
      <c r="AC87" s="251">
        <v>1</v>
      </c>
      <c r="AD87" s="251">
        <v>1</v>
      </c>
      <c r="AE87" s="251">
        <v>1</v>
      </c>
      <c r="AF87" s="251">
        <v>1</v>
      </c>
      <c r="AG87" s="251">
        <v>1</v>
      </c>
      <c r="AH87" s="252">
        <v>1</v>
      </c>
      <c r="AI87" s="252" t="str">
        <f t="shared" si="28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9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7"/>
        <v>29.6</v>
      </c>
      <c r="AV87" s="37">
        <f t="shared" si="18"/>
        <v>29.6</v>
      </c>
      <c r="AW87" s="37"/>
    </row>
    <row r="88" spans="1:49" ht="15.75" hidden="1" customHeight="1" x14ac:dyDescent="0.25">
      <c r="A88" s="253" t="s">
        <v>3120</v>
      </c>
      <c r="B88" s="239" t="s">
        <v>3121</v>
      </c>
      <c r="C88" s="237">
        <v>1</v>
      </c>
      <c r="D88" s="254" t="s">
        <v>3123</v>
      </c>
      <c r="E88" s="237">
        <v>3785</v>
      </c>
      <c r="F88" s="237">
        <v>21</v>
      </c>
      <c r="G88" s="255">
        <v>252</v>
      </c>
      <c r="H88" s="240">
        <f>Tabela1[[#This Row],[PESO UNI]]*Tabela1[[#This Row],[QTE]]</f>
        <v>252</v>
      </c>
      <c r="I88" s="237" t="s">
        <v>4415</v>
      </c>
      <c r="J88" s="241" t="s">
        <v>3034</v>
      </c>
      <c r="K88" s="241" t="s">
        <v>31</v>
      </c>
      <c r="L88" s="242" t="s">
        <v>2984</v>
      </c>
      <c r="M88" s="243">
        <v>46185</v>
      </c>
      <c r="N88" s="241" t="s">
        <v>38</v>
      </c>
      <c r="O88" s="244"/>
      <c r="P88" s="245"/>
      <c r="Q88" s="14">
        <f>Tabela1[[#This Row],[QTDE/ Fabricação]]-Tabela1[[#This Row],[QTE]]</f>
        <v>-1</v>
      </c>
      <c r="R88" s="247">
        <f t="shared" si="24"/>
        <v>252</v>
      </c>
      <c r="S88" s="247">
        <f t="shared" si="25"/>
        <v>252</v>
      </c>
      <c r="T88" s="248">
        <f t="shared" si="26"/>
        <v>0</v>
      </c>
      <c r="U88" s="249">
        <f>IFERROR(SUMIF('LISTA DE EMBARQUE'!B:B,MICRO!E:E,'LISTA DE EMBARQUE'!G:G),"")</f>
        <v>1</v>
      </c>
      <c r="V88" s="244">
        <f>IFERROR(VLOOKUP(Tabela1[[#This Row],[COD.MDE]],'LISTA DE EMBARQUE'!B:L,11,0),"")</f>
        <v>3</v>
      </c>
      <c r="W88" s="245" t="str">
        <f>IFERROR(COUNTIF(#REF!,Tabela1[[#This Row],[Colunas5]]),"")</f>
        <v/>
      </c>
      <c r="X88" s="246">
        <f>Tabela1[[#This Row],[QIANTIDADE EXPEDIDA]]*Tabela1[[#This Row],[PESO UNI]]</f>
        <v>252</v>
      </c>
      <c r="Y88" s="246">
        <f t="shared" si="27"/>
        <v>0</v>
      </c>
      <c r="Z88" s="250">
        <f>Tabela1[[#This Row],[PESO TOTAL]]-Tabela1[[#This Row],[Peso Expedido]]</f>
        <v>0</v>
      </c>
      <c r="AA88" s="251">
        <v>1</v>
      </c>
      <c r="AB88" s="252"/>
      <c r="AC88" s="251">
        <v>1</v>
      </c>
      <c r="AD88" s="251">
        <v>1</v>
      </c>
      <c r="AE88" s="251">
        <v>1</v>
      </c>
      <c r="AF88" s="251">
        <v>1</v>
      </c>
      <c r="AG88" s="251">
        <v>1</v>
      </c>
      <c r="AH88" s="252">
        <v>1</v>
      </c>
      <c r="AI88" s="252" t="str">
        <f t="shared" si="28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9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7"/>
        <v>252</v>
      </c>
      <c r="AV88" s="37">
        <f t="shared" si="18"/>
        <v>252</v>
      </c>
      <c r="AW88" s="37"/>
    </row>
    <row r="89" spans="1:49" ht="15.75" hidden="1" customHeight="1" x14ac:dyDescent="0.25">
      <c r="A89" s="253" t="s">
        <v>3124</v>
      </c>
      <c r="B89" s="239" t="s">
        <v>3125</v>
      </c>
      <c r="C89" s="237">
        <v>2</v>
      </c>
      <c r="D89" s="254" t="s">
        <v>3126</v>
      </c>
      <c r="E89" s="237">
        <v>3786</v>
      </c>
      <c r="F89" s="237">
        <v>22</v>
      </c>
      <c r="G89" s="255">
        <v>77.3</v>
      </c>
      <c r="H89" s="240">
        <f>Tabela1[[#This Row],[PESO UNI]]*Tabela1[[#This Row],[QTE]]</f>
        <v>154.6</v>
      </c>
      <c r="I89" s="237" t="s">
        <v>4416</v>
      </c>
      <c r="J89" s="241" t="s">
        <v>3034</v>
      </c>
      <c r="K89" s="241" t="s">
        <v>31</v>
      </c>
      <c r="L89" s="242" t="s">
        <v>2984</v>
      </c>
      <c r="M89" s="243">
        <v>46185</v>
      </c>
      <c r="N89" s="241" t="s">
        <v>38</v>
      </c>
      <c r="O89" s="244"/>
      <c r="P89" s="245"/>
      <c r="Q89" s="14">
        <f>Tabela1[[#This Row],[QTDE/ Fabricação]]-Tabela1[[#This Row],[QTE]]</f>
        <v>-2</v>
      </c>
      <c r="R89" s="247">
        <f t="shared" si="24"/>
        <v>154.6</v>
      </c>
      <c r="S89" s="247">
        <f t="shared" si="25"/>
        <v>154.6</v>
      </c>
      <c r="T89" s="248">
        <f t="shared" si="26"/>
        <v>0</v>
      </c>
      <c r="U89" s="249">
        <f>IFERROR(SUMIF('LISTA DE EMBARQUE'!B:B,MICRO!E:E,'LISTA DE EMBARQUE'!G:G),"")</f>
        <v>2</v>
      </c>
      <c r="V89" s="244">
        <f>IFERROR(VLOOKUP(Tabela1[[#This Row],[COD.MDE]],'LISTA DE EMBARQUE'!B:L,11,0),"")</f>
        <v>5</v>
      </c>
      <c r="W89" s="245" t="str">
        <f>IFERROR(COUNTIF(#REF!,Tabela1[[#This Row],[Colunas5]]),"")</f>
        <v/>
      </c>
      <c r="X89" s="246">
        <f>Tabela1[[#This Row],[QIANTIDADE EXPEDIDA]]*Tabela1[[#This Row],[PESO UNI]]</f>
        <v>154.6</v>
      </c>
      <c r="Y89" s="246">
        <f t="shared" si="27"/>
        <v>0</v>
      </c>
      <c r="Z89" s="250">
        <f>Tabela1[[#This Row],[PESO TOTAL]]-Tabela1[[#This Row],[Peso Expedido]]</f>
        <v>0</v>
      </c>
      <c r="AA89" s="251">
        <v>1</v>
      </c>
      <c r="AB89" s="252"/>
      <c r="AC89" s="252">
        <v>1</v>
      </c>
      <c r="AD89" s="252">
        <v>1</v>
      </c>
      <c r="AE89" s="252">
        <v>1</v>
      </c>
      <c r="AF89" s="252">
        <v>1</v>
      </c>
      <c r="AG89" s="252">
        <v>1</v>
      </c>
      <c r="AH89" s="252">
        <v>1</v>
      </c>
      <c r="AI89" s="252" t="str">
        <f t="shared" si="28"/>
        <v>ok</v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9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7"/>
        <v>154.6</v>
      </c>
      <c r="AV89" s="37">
        <f t="shared" si="18"/>
        <v>154.6</v>
      </c>
      <c r="AW89" s="37"/>
    </row>
    <row r="90" spans="1:49" ht="15.75" hidden="1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24"/>
        <v>36.4</v>
      </c>
      <c r="S90" s="18">
        <f t="shared" si="25"/>
        <v>36.4</v>
      </c>
      <c r="T90" s="19">
        <f t="shared" si="26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7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28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9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7"/>
        <v>0</v>
      </c>
      <c r="AV90" s="37">
        <f t="shared" si="18"/>
        <v>36.4</v>
      </c>
      <c r="AW90" s="37"/>
    </row>
    <row r="91" spans="1:49" ht="15.75" hidden="1" customHeight="1" x14ac:dyDescent="0.25">
      <c r="A91" s="253" t="s">
        <v>3127</v>
      </c>
      <c r="B91" s="239" t="s">
        <v>3128</v>
      </c>
      <c r="C91" s="237">
        <v>28</v>
      </c>
      <c r="D91" s="254" t="s">
        <v>3130</v>
      </c>
      <c r="E91" s="237">
        <v>3788</v>
      </c>
      <c r="F91" s="237">
        <v>25</v>
      </c>
      <c r="G91" s="255">
        <v>10.4</v>
      </c>
      <c r="H91" s="240">
        <f>Tabela1[[#This Row],[PESO UNI]]*Tabela1[[#This Row],[QTE]]</f>
        <v>291.2</v>
      </c>
      <c r="I91" s="237" t="s">
        <v>4414</v>
      </c>
      <c r="J91" s="241" t="s">
        <v>3034</v>
      </c>
      <c r="K91" s="241" t="s">
        <v>31</v>
      </c>
      <c r="L91" s="242" t="s">
        <v>2984</v>
      </c>
      <c r="M91" s="243">
        <v>46188</v>
      </c>
      <c r="N91" s="241" t="s">
        <v>38</v>
      </c>
      <c r="O91" s="244"/>
      <c r="P91" s="245"/>
      <c r="Q91" s="14">
        <f>Tabela1[[#This Row],[QTDE/ Fabricação]]-Tabela1[[#This Row],[QTE]]</f>
        <v>-28</v>
      </c>
      <c r="R91" s="247">
        <f t="shared" si="24"/>
        <v>291.2</v>
      </c>
      <c r="S91" s="247">
        <f t="shared" si="25"/>
        <v>291.2</v>
      </c>
      <c r="T91" s="248">
        <f t="shared" si="26"/>
        <v>0</v>
      </c>
      <c r="U91" s="249">
        <f>IFERROR(SUMIF('LISTA DE EMBARQUE'!B:B,MICRO!E:E,'LISTA DE EMBARQUE'!G:G),"")</f>
        <v>28</v>
      </c>
      <c r="V91" s="244">
        <f>IFERROR(VLOOKUP(Tabela1[[#This Row],[COD.MDE]],'LISTA DE EMBARQUE'!B:L,11,0),"")</f>
        <v>3</v>
      </c>
      <c r="W91" s="245" t="str">
        <f>IFERROR(COUNTIF(#REF!,Tabela1[[#This Row],[Colunas5]]),"")</f>
        <v/>
      </c>
      <c r="X91" s="246">
        <f>Tabela1[[#This Row],[QIANTIDADE EXPEDIDA]]*Tabela1[[#This Row],[PESO UNI]]</f>
        <v>291.2</v>
      </c>
      <c r="Y91" s="246">
        <f t="shared" si="27"/>
        <v>0</v>
      </c>
      <c r="Z91" s="250">
        <f>Tabela1[[#This Row],[PESO TOTAL]]-Tabela1[[#This Row],[Peso Expedido]]</f>
        <v>0</v>
      </c>
      <c r="AA91" s="251">
        <v>1</v>
      </c>
      <c r="AB91" s="252"/>
      <c r="AC91" s="251">
        <v>1</v>
      </c>
      <c r="AD91" s="251">
        <v>1</v>
      </c>
      <c r="AE91" s="251">
        <v>1</v>
      </c>
      <c r="AF91" s="251">
        <v>1</v>
      </c>
      <c r="AG91" s="251">
        <v>1</v>
      </c>
      <c r="AH91" s="252">
        <v>1</v>
      </c>
      <c r="AI91" s="252" t="str">
        <f t="shared" si="28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9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7"/>
        <v>291.2</v>
      </c>
      <c r="AV91" s="37">
        <f t="shared" si="18"/>
        <v>291.2</v>
      </c>
      <c r="AW91" s="37"/>
    </row>
    <row r="92" spans="1:49" ht="15.75" hidden="1" customHeight="1" x14ac:dyDescent="0.25">
      <c r="A92" s="253" t="s">
        <v>3127</v>
      </c>
      <c r="B92" s="239" t="s">
        <v>3128</v>
      </c>
      <c r="C92" s="237">
        <v>12</v>
      </c>
      <c r="D92" s="254" t="s">
        <v>3131</v>
      </c>
      <c r="E92" s="237">
        <v>3789</v>
      </c>
      <c r="F92" s="237">
        <v>25</v>
      </c>
      <c r="G92" s="255">
        <v>57.6</v>
      </c>
      <c r="H92" s="240">
        <f>Tabela1[[#This Row],[PESO UNI]]*Tabela1[[#This Row],[QTE]]</f>
        <v>691.2</v>
      </c>
      <c r="I92" s="237" t="s">
        <v>4414</v>
      </c>
      <c r="J92" s="241" t="s">
        <v>3034</v>
      </c>
      <c r="K92" s="241" t="s">
        <v>31</v>
      </c>
      <c r="L92" s="242" t="s">
        <v>2984</v>
      </c>
      <c r="M92" s="243">
        <v>46188</v>
      </c>
      <c r="N92" s="241" t="s">
        <v>38</v>
      </c>
      <c r="O92" s="244"/>
      <c r="P92" s="245"/>
      <c r="Q92" s="14">
        <f>Tabela1[[#This Row],[QTDE/ Fabricação]]-Tabela1[[#This Row],[QTE]]</f>
        <v>-12</v>
      </c>
      <c r="R92" s="247">
        <f t="shared" si="24"/>
        <v>691.2</v>
      </c>
      <c r="S92" s="247">
        <f t="shared" si="25"/>
        <v>691.2</v>
      </c>
      <c r="T92" s="248">
        <f t="shared" si="26"/>
        <v>0</v>
      </c>
      <c r="U92" s="249">
        <f>IFERROR(SUMIF('LISTA DE EMBARQUE'!B:B,MICRO!E:E,'LISTA DE EMBARQUE'!G:G),"")</f>
        <v>12</v>
      </c>
      <c r="V92" s="244">
        <f>IFERROR(VLOOKUP(Tabela1[[#This Row],[COD.MDE]],'LISTA DE EMBARQUE'!B:L,11,0),"")</f>
        <v>5</v>
      </c>
      <c r="W92" s="245" t="str">
        <f>IFERROR(COUNTIF(#REF!,Tabela1[[#This Row],[Colunas5]]),"")</f>
        <v/>
      </c>
      <c r="X92" s="246">
        <f>Tabela1[[#This Row],[QIANTIDADE EXPEDIDA]]*Tabela1[[#This Row],[PESO UNI]]</f>
        <v>691.2</v>
      </c>
      <c r="Y92" s="246">
        <f t="shared" si="27"/>
        <v>0</v>
      </c>
      <c r="Z92" s="250">
        <f>Tabela1[[#This Row],[PESO TOTAL]]-Tabela1[[#This Row],[Peso Expedido]]</f>
        <v>0</v>
      </c>
      <c r="AA92" s="251">
        <v>1</v>
      </c>
      <c r="AB92" s="252"/>
      <c r="AC92" s="252">
        <v>1</v>
      </c>
      <c r="AD92" s="252">
        <v>1</v>
      </c>
      <c r="AE92" s="252">
        <v>1</v>
      </c>
      <c r="AF92" s="252">
        <v>1</v>
      </c>
      <c r="AG92" s="252">
        <v>1</v>
      </c>
      <c r="AH92" s="252">
        <v>1</v>
      </c>
      <c r="AI92" s="252" t="str">
        <f t="shared" si="28"/>
        <v>ok</v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9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7"/>
        <v>691.2</v>
      </c>
      <c r="AV92" s="37">
        <f t="shared" si="18"/>
        <v>691.2</v>
      </c>
      <c r="AW92" s="37"/>
    </row>
    <row r="93" spans="1:49" ht="15.75" hidden="1" customHeight="1" x14ac:dyDescent="0.25">
      <c r="A93" s="253" t="s">
        <v>3127</v>
      </c>
      <c r="B93" s="239" t="s">
        <v>3128</v>
      </c>
      <c r="C93" s="237">
        <v>2</v>
      </c>
      <c r="D93" s="254" t="s">
        <v>3132</v>
      </c>
      <c r="E93" s="237">
        <v>3790</v>
      </c>
      <c r="F93" s="237">
        <v>25</v>
      </c>
      <c r="G93" s="255">
        <v>57.6</v>
      </c>
      <c r="H93" s="240">
        <f>Tabela1[[#This Row],[PESO UNI]]*Tabela1[[#This Row],[QTE]]</f>
        <v>115.2</v>
      </c>
      <c r="I93" s="237" t="s">
        <v>4414</v>
      </c>
      <c r="J93" s="241" t="s">
        <v>3034</v>
      </c>
      <c r="K93" s="241" t="s">
        <v>31</v>
      </c>
      <c r="L93" s="242" t="s">
        <v>2984</v>
      </c>
      <c r="M93" s="243">
        <v>46188</v>
      </c>
      <c r="N93" s="241" t="s">
        <v>38</v>
      </c>
      <c r="O93" s="244"/>
      <c r="P93" s="245"/>
      <c r="Q93" s="14">
        <f>Tabela1[[#This Row],[QTDE/ Fabricação]]-Tabela1[[#This Row],[QTE]]</f>
        <v>-2</v>
      </c>
      <c r="R93" s="247">
        <f t="shared" si="24"/>
        <v>115.2</v>
      </c>
      <c r="S93" s="247">
        <f t="shared" si="25"/>
        <v>115.2</v>
      </c>
      <c r="T93" s="248">
        <f t="shared" si="26"/>
        <v>0</v>
      </c>
      <c r="U93" s="249">
        <f>IFERROR(SUMIF('LISTA DE EMBARQUE'!B:B,MICRO!E:E,'LISTA DE EMBARQUE'!G:G),"")</f>
        <v>2</v>
      </c>
      <c r="V93" s="244">
        <f>IFERROR(VLOOKUP(Tabela1[[#This Row],[COD.MDE]],'LISTA DE EMBARQUE'!B:L,11,0),"")</f>
        <v>5</v>
      </c>
      <c r="W93" s="245" t="str">
        <f>IFERROR(COUNTIF(#REF!,Tabela1[[#This Row],[Colunas5]]),"")</f>
        <v/>
      </c>
      <c r="X93" s="246">
        <f>Tabela1[[#This Row],[QIANTIDADE EXPEDIDA]]*Tabela1[[#This Row],[PESO UNI]]</f>
        <v>115.2</v>
      </c>
      <c r="Y93" s="246">
        <f t="shared" si="27"/>
        <v>0</v>
      </c>
      <c r="Z93" s="250">
        <f>Tabela1[[#This Row],[PESO TOTAL]]-Tabela1[[#This Row],[Peso Expedido]]</f>
        <v>0</v>
      </c>
      <c r="AA93" s="251">
        <v>1</v>
      </c>
      <c r="AB93" s="252"/>
      <c r="AC93" s="252">
        <v>1</v>
      </c>
      <c r="AD93" s="252">
        <v>1</v>
      </c>
      <c r="AE93" s="252">
        <v>1</v>
      </c>
      <c r="AF93" s="252">
        <v>1</v>
      </c>
      <c r="AG93" s="252">
        <v>1</v>
      </c>
      <c r="AH93" s="252">
        <v>1</v>
      </c>
      <c r="AI93" s="252" t="str">
        <f t="shared" si="28"/>
        <v>ok</v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9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7"/>
        <v>115.2</v>
      </c>
      <c r="AV93" s="37">
        <f t="shared" si="18"/>
        <v>115.2</v>
      </c>
      <c r="AW93" s="37"/>
    </row>
    <row r="94" spans="1:49" ht="15.75" hidden="1" customHeight="1" x14ac:dyDescent="0.25">
      <c r="A94" s="253" t="s">
        <v>3127</v>
      </c>
      <c r="B94" s="239" t="s">
        <v>3128</v>
      </c>
      <c r="C94" s="237">
        <v>28</v>
      </c>
      <c r="D94" s="254" t="s">
        <v>3133</v>
      </c>
      <c r="E94" s="237">
        <v>3791</v>
      </c>
      <c r="F94" s="237">
        <v>25</v>
      </c>
      <c r="G94" s="255">
        <v>4.8</v>
      </c>
      <c r="H94" s="240">
        <f>Tabela1[[#This Row],[PESO UNI]]*Tabela1[[#This Row],[QTE]]</f>
        <v>134.4</v>
      </c>
      <c r="I94" s="237" t="s">
        <v>4414</v>
      </c>
      <c r="J94" s="241" t="s">
        <v>3034</v>
      </c>
      <c r="K94" s="241" t="s">
        <v>31</v>
      </c>
      <c r="L94" s="242" t="s">
        <v>2984</v>
      </c>
      <c r="M94" s="243">
        <v>46188</v>
      </c>
      <c r="N94" s="241" t="s">
        <v>38</v>
      </c>
      <c r="O94" s="244"/>
      <c r="P94" s="245"/>
      <c r="Q94" s="14">
        <f>Tabela1[[#This Row],[QTDE/ Fabricação]]-Tabela1[[#This Row],[QTE]]</f>
        <v>-28</v>
      </c>
      <c r="R94" s="247">
        <f t="shared" si="24"/>
        <v>134.4</v>
      </c>
      <c r="S94" s="247">
        <f t="shared" si="25"/>
        <v>134.4</v>
      </c>
      <c r="T94" s="248">
        <f t="shared" si="26"/>
        <v>0</v>
      </c>
      <c r="U94" s="249">
        <f>IFERROR(SUMIF('LISTA DE EMBARQUE'!B:B,MICRO!E:E,'LISTA DE EMBARQUE'!G:G),"")</f>
        <v>28</v>
      </c>
      <c r="V94" s="244">
        <f>IFERROR(VLOOKUP(Tabela1[[#This Row],[COD.MDE]],'LISTA DE EMBARQUE'!B:L,11,0),"")</f>
        <v>6</v>
      </c>
      <c r="W94" s="245" t="str">
        <f>IFERROR(COUNTIF(#REF!,Tabela1[[#This Row],[Colunas5]]),"")</f>
        <v/>
      </c>
      <c r="X94" s="246">
        <f>Tabela1[[#This Row],[QIANTIDADE EXPEDIDA]]*Tabela1[[#This Row],[PESO UNI]]</f>
        <v>134.4</v>
      </c>
      <c r="Y94" s="246">
        <f t="shared" si="27"/>
        <v>0</v>
      </c>
      <c r="Z94" s="250">
        <f>Tabela1[[#This Row],[PESO TOTAL]]-Tabela1[[#This Row],[Peso Expedido]]</f>
        <v>0</v>
      </c>
      <c r="AA94" s="251">
        <v>1</v>
      </c>
      <c r="AB94" s="252"/>
      <c r="AC94" s="251">
        <v>1</v>
      </c>
      <c r="AD94" s="251">
        <v>1</v>
      </c>
      <c r="AE94" s="251">
        <v>1</v>
      </c>
      <c r="AF94" s="251">
        <v>1</v>
      </c>
      <c r="AG94" s="251">
        <v>1</v>
      </c>
      <c r="AH94" s="251">
        <v>1</v>
      </c>
      <c r="AI94" s="252" t="str">
        <f t="shared" si="28"/>
        <v>ok</v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9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0</v>
      </c>
      <c r="AU94" s="37">
        <f t="shared" si="17"/>
        <v>134.4</v>
      </c>
      <c r="AV94" s="37">
        <f t="shared" si="18"/>
        <v>134.4</v>
      </c>
      <c r="AW94" s="37"/>
    </row>
    <row r="95" spans="1:49" ht="15.75" hidden="1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24"/>
        <v>57.452500000000001</v>
      </c>
      <c r="S95" s="18">
        <f t="shared" si="25"/>
        <v>0</v>
      </c>
      <c r="T95" s="19">
        <f t="shared" si="26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7"/>
        <v>-14</v>
      </c>
      <c r="Z95" s="20">
        <f>Tabela1[[#This Row],[PESO TOTAL]]-Tabela1[[#This Row],[Peso Expedido]]</f>
        <v>93.8</v>
      </c>
      <c r="AA95" s="17">
        <v>1</v>
      </c>
      <c r="AB95" s="33"/>
      <c r="AC95" s="17">
        <v>1</v>
      </c>
      <c r="AD95" s="33">
        <v>0.5</v>
      </c>
      <c r="AE95" s="33"/>
      <c r="AF95" s="33"/>
      <c r="AG95" s="33"/>
      <c r="AH95" s="33"/>
      <c r="AI95" s="33" t="str">
        <f t="shared" si="28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9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7"/>
        <v>0</v>
      </c>
      <c r="AV95" s="37">
        <f t="shared" si="18"/>
        <v>0</v>
      </c>
      <c r="AW95" s="37"/>
    </row>
    <row r="96" spans="1:49" ht="15.75" hidden="1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24"/>
        <v>75.600000000000009</v>
      </c>
      <c r="S96" s="18">
        <f t="shared" si="25"/>
        <v>75.600000000000009</v>
      </c>
      <c r="T96" s="19">
        <f t="shared" si="26"/>
        <v>0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7"/>
        <v>-84</v>
      </c>
      <c r="Z96" s="20">
        <f>Tabela1[[#This Row],[PESO TOTAL]]-Tabela1[[#This Row],[Peso Expedido]]</f>
        <v>75.600000000000009</v>
      </c>
      <c r="AA96" s="17">
        <v>1</v>
      </c>
      <c r="AB96" s="33"/>
      <c r="AC96" s="17">
        <v>1</v>
      </c>
      <c r="AD96" s="33">
        <v>1</v>
      </c>
      <c r="AE96" s="33">
        <v>1</v>
      </c>
      <c r="AF96" s="33">
        <v>1</v>
      </c>
      <c r="AG96" s="33">
        <v>1</v>
      </c>
      <c r="AH96" s="33"/>
      <c r="AI96" s="33" t="str">
        <f t="shared" si="28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9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75.600000000000009</v>
      </c>
      <c r="AU96" s="37">
        <f t="shared" si="17"/>
        <v>0</v>
      </c>
      <c r="AV96" s="37">
        <f t="shared" si="18"/>
        <v>75.600000000000009</v>
      </c>
      <c r="AW96" s="37"/>
    </row>
    <row r="97" spans="1:49" ht="15.75" hidden="1" customHeight="1" x14ac:dyDescent="0.25">
      <c r="A97" s="253" t="s">
        <v>3127</v>
      </c>
      <c r="B97" s="239" t="s">
        <v>3128</v>
      </c>
      <c r="C97" s="237">
        <v>1</v>
      </c>
      <c r="D97" s="254" t="s">
        <v>3136</v>
      </c>
      <c r="E97" s="237">
        <v>3794</v>
      </c>
      <c r="F97" s="237">
        <v>25</v>
      </c>
      <c r="G97" s="255">
        <v>26.3</v>
      </c>
      <c r="H97" s="240">
        <f>Tabela1[[#This Row],[PESO UNI]]*Tabela1[[#This Row],[QTE]]</f>
        <v>26.3</v>
      </c>
      <c r="I97" s="237" t="s">
        <v>4414</v>
      </c>
      <c r="J97" s="241" t="s">
        <v>3034</v>
      </c>
      <c r="K97" s="241" t="s">
        <v>31</v>
      </c>
      <c r="L97" s="242" t="s">
        <v>2984</v>
      </c>
      <c r="M97" s="243">
        <v>46188</v>
      </c>
      <c r="N97" s="241" t="s">
        <v>38</v>
      </c>
      <c r="O97" s="244"/>
      <c r="P97" s="245"/>
      <c r="Q97" s="14">
        <f>Tabela1[[#This Row],[QTDE/ Fabricação]]-Tabela1[[#This Row],[QTE]]</f>
        <v>-1</v>
      </c>
      <c r="R97" s="247">
        <f t="shared" si="24"/>
        <v>26.3</v>
      </c>
      <c r="S97" s="247">
        <f t="shared" si="25"/>
        <v>26.3</v>
      </c>
      <c r="T97" s="248">
        <f t="shared" si="26"/>
        <v>0</v>
      </c>
      <c r="U97" s="249">
        <f>IFERROR(SUMIF('LISTA DE EMBARQUE'!B:B,MICRO!E:E,'LISTA DE EMBARQUE'!G:G),"")</f>
        <v>1</v>
      </c>
      <c r="V97" s="244">
        <f>IFERROR(VLOOKUP(Tabela1[[#This Row],[COD.MDE]],'LISTA DE EMBARQUE'!B:L,11,0),"")</f>
        <v>3</v>
      </c>
      <c r="W97" s="245" t="str">
        <f>IFERROR(COUNTIF(#REF!,Tabela1[[#This Row],[Colunas5]]),"")</f>
        <v/>
      </c>
      <c r="X97" s="246">
        <f>Tabela1[[#This Row],[QIANTIDADE EXPEDIDA]]*Tabela1[[#This Row],[PESO UNI]]</f>
        <v>26.3</v>
      </c>
      <c r="Y97" s="246">
        <f t="shared" si="27"/>
        <v>0</v>
      </c>
      <c r="Z97" s="250">
        <f>Tabela1[[#This Row],[PESO TOTAL]]-Tabela1[[#This Row],[Peso Expedido]]</f>
        <v>0</v>
      </c>
      <c r="AA97" s="251">
        <v>1</v>
      </c>
      <c r="AB97" s="252"/>
      <c r="AC97" s="251">
        <v>1</v>
      </c>
      <c r="AD97" s="251">
        <v>1</v>
      </c>
      <c r="AE97" s="251">
        <v>1</v>
      </c>
      <c r="AF97" s="251">
        <v>1</v>
      </c>
      <c r="AG97" s="251">
        <v>1</v>
      </c>
      <c r="AH97" s="252">
        <v>1</v>
      </c>
      <c r="AI97" s="252" t="str">
        <f t="shared" si="28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9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7"/>
        <v>26.3</v>
      </c>
      <c r="AV97" s="37">
        <f t="shared" si="18"/>
        <v>26.3</v>
      </c>
      <c r="AW97" s="37"/>
    </row>
    <row r="98" spans="1:49" ht="15.75" hidden="1" customHeight="1" x14ac:dyDescent="0.25">
      <c r="A98" s="253" t="s">
        <v>3127</v>
      </c>
      <c r="B98" s="239" t="s">
        <v>3128</v>
      </c>
      <c r="C98" s="237">
        <v>1</v>
      </c>
      <c r="D98" s="254" t="s">
        <v>3137</v>
      </c>
      <c r="E98" s="237">
        <v>3795</v>
      </c>
      <c r="F98" s="237">
        <v>25</v>
      </c>
      <c r="G98" s="255">
        <v>2.4</v>
      </c>
      <c r="H98" s="240">
        <f>Tabela1[[#This Row],[PESO UNI]]*Tabela1[[#This Row],[QTE]]</f>
        <v>2.4</v>
      </c>
      <c r="I98" s="237" t="s">
        <v>4414</v>
      </c>
      <c r="J98" s="241" t="s">
        <v>3034</v>
      </c>
      <c r="K98" s="241" t="s">
        <v>31</v>
      </c>
      <c r="L98" s="242" t="s">
        <v>2984</v>
      </c>
      <c r="M98" s="243">
        <v>46188</v>
      </c>
      <c r="N98" s="241" t="s">
        <v>38</v>
      </c>
      <c r="O98" s="244"/>
      <c r="P98" s="245"/>
      <c r="Q98" s="14">
        <f>Tabela1[[#This Row],[QTDE/ Fabricação]]-Tabela1[[#This Row],[QTE]]</f>
        <v>-1</v>
      </c>
      <c r="R98" s="247">
        <f t="shared" si="24"/>
        <v>2.4</v>
      </c>
      <c r="S98" s="247">
        <f t="shared" si="25"/>
        <v>2.4</v>
      </c>
      <c r="T98" s="248">
        <f t="shared" si="26"/>
        <v>0</v>
      </c>
      <c r="U98" s="249">
        <f>IFERROR(SUMIF('LISTA DE EMBARQUE'!B:B,MICRO!E:E,'LISTA DE EMBARQUE'!G:G),"")</f>
        <v>1</v>
      </c>
      <c r="V98" s="244">
        <f>IFERROR(VLOOKUP(Tabela1[[#This Row],[COD.MDE]],'LISTA DE EMBARQUE'!B:L,11,0),"")</f>
        <v>6</v>
      </c>
      <c r="W98" s="245" t="str">
        <f>IFERROR(COUNTIF(#REF!,Tabela1[[#This Row],[Colunas5]]),"")</f>
        <v/>
      </c>
      <c r="X98" s="246">
        <f>Tabela1[[#This Row],[QIANTIDADE EXPEDIDA]]*Tabela1[[#This Row],[PESO UNI]]</f>
        <v>2.4</v>
      </c>
      <c r="Y98" s="246">
        <f t="shared" si="27"/>
        <v>0</v>
      </c>
      <c r="Z98" s="250">
        <f>Tabela1[[#This Row],[PESO TOTAL]]-Tabela1[[#This Row],[Peso Expedido]]</f>
        <v>0</v>
      </c>
      <c r="AA98" s="251">
        <v>1</v>
      </c>
      <c r="AB98" s="252"/>
      <c r="AC98" s="251">
        <v>1</v>
      </c>
      <c r="AD98" s="251">
        <v>1</v>
      </c>
      <c r="AE98" s="251">
        <v>1</v>
      </c>
      <c r="AF98" s="251">
        <v>1</v>
      </c>
      <c r="AG98" s="251">
        <v>1</v>
      </c>
      <c r="AH98" s="251">
        <v>1</v>
      </c>
      <c r="AI98" s="252" t="str">
        <f t="shared" si="28"/>
        <v>ok</v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9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0</v>
      </c>
      <c r="AU98" s="37">
        <f t="shared" si="17"/>
        <v>2.4</v>
      </c>
      <c r="AV98" s="37">
        <f t="shared" si="18"/>
        <v>2.4</v>
      </c>
      <c r="AW98" s="37"/>
    </row>
    <row r="99" spans="1:49" ht="15.75" hidden="1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24"/>
        <v>1.3475000000000001</v>
      </c>
      <c r="S99" s="18">
        <f t="shared" si="25"/>
        <v>0</v>
      </c>
      <c r="T99" s="19">
        <f t="shared" si="26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7"/>
        <v>-1</v>
      </c>
      <c r="Z99" s="20">
        <f>Tabela1[[#This Row],[PESO TOTAL]]-Tabela1[[#This Row],[Peso Expedido]]</f>
        <v>2.2000000000000002</v>
      </c>
      <c r="AA99" s="17">
        <v>1</v>
      </c>
      <c r="AB99" s="33"/>
      <c r="AC99" s="17">
        <v>1</v>
      </c>
      <c r="AD99" s="33">
        <v>0.5</v>
      </c>
      <c r="AE99" s="33"/>
      <c r="AF99" s="33"/>
      <c r="AG99" s="33"/>
      <c r="AH99" s="33"/>
      <c r="AI99" s="33" t="str">
        <f t="shared" si="28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9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7"/>
        <v>0</v>
      </c>
      <c r="AV99" s="37">
        <f t="shared" si="18"/>
        <v>0</v>
      </c>
      <c r="AW99" s="37"/>
    </row>
    <row r="100" spans="1:49" ht="15.75" hidden="1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24"/>
        <v>2.4</v>
      </c>
      <c r="S100" s="18">
        <f t="shared" si="25"/>
        <v>2.4</v>
      </c>
      <c r="T100" s="19">
        <f t="shared" si="26"/>
        <v>0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7"/>
        <v>-2</v>
      </c>
      <c r="Z100" s="20">
        <f>Tabela1[[#This Row],[PESO TOTAL]]-Tabela1[[#This Row],[Peso Expedido]]</f>
        <v>2.4</v>
      </c>
      <c r="AA100" s="17">
        <v>1</v>
      </c>
      <c r="AB100" s="33"/>
      <c r="AC100" s="17">
        <v>1</v>
      </c>
      <c r="AD100" s="33">
        <v>1</v>
      </c>
      <c r="AE100" s="33">
        <v>1</v>
      </c>
      <c r="AF100" s="33">
        <v>1</v>
      </c>
      <c r="AG100" s="33">
        <v>1</v>
      </c>
      <c r="AH100" s="33"/>
      <c r="AI100" s="33" t="str">
        <f t="shared" si="28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9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2.4</v>
      </c>
      <c r="AU100" s="37">
        <f t="shared" si="17"/>
        <v>0</v>
      </c>
      <c r="AV100" s="37">
        <f t="shared" si="18"/>
        <v>2.4</v>
      </c>
      <c r="AW100" s="37"/>
    </row>
    <row r="101" spans="1:49" ht="15.75" hidden="1" customHeight="1" x14ac:dyDescent="0.25">
      <c r="A101" s="253" t="s">
        <v>3039</v>
      </c>
      <c r="B101" s="239"/>
      <c r="C101" s="237">
        <v>4</v>
      </c>
      <c r="D101" s="254" t="s">
        <v>3040</v>
      </c>
      <c r="E101" s="237">
        <v>3798</v>
      </c>
      <c r="F101" s="237">
        <v>24</v>
      </c>
      <c r="G101" s="255">
        <v>2.7</v>
      </c>
      <c r="H101" s="240">
        <f>Tabela1[[#This Row],[PESO UNI]]*Tabela1[[#This Row],[QTE]]</f>
        <v>10.8</v>
      </c>
      <c r="I101" s="237">
        <v>0</v>
      </c>
      <c r="J101" s="241" t="s">
        <v>3140</v>
      </c>
      <c r="K101" s="241" t="s">
        <v>23</v>
      </c>
      <c r="L101" s="242" t="s">
        <v>2984</v>
      </c>
      <c r="M101" s="243">
        <v>46188</v>
      </c>
      <c r="N101" s="241" t="s">
        <v>38</v>
      </c>
      <c r="O101" s="244"/>
      <c r="P101" s="245"/>
      <c r="Q101" s="14">
        <f>Tabela1[[#This Row],[QTDE/ Fabricação]]-Tabela1[[#This Row],[QTE]]</f>
        <v>-4</v>
      </c>
      <c r="R101" s="247">
        <f t="shared" si="24"/>
        <v>10.8</v>
      </c>
      <c r="S101" s="247">
        <f t="shared" si="25"/>
        <v>10.8</v>
      </c>
      <c r="T101" s="248">
        <f t="shared" si="26"/>
        <v>0</v>
      </c>
      <c r="U101" s="249">
        <f>IFERROR(SUMIF('LISTA DE EMBARQUE'!B:B,MICRO!E:E,'LISTA DE EMBARQUE'!G:G),"")</f>
        <v>4</v>
      </c>
      <c r="V101" s="244">
        <f>IFERROR(VLOOKUP(Tabela1[[#This Row],[COD.MDE]],'LISTA DE EMBARQUE'!B:L,11,0),"")</f>
        <v>2</v>
      </c>
      <c r="W101" s="245" t="str">
        <f>IFERROR(COUNTIF(#REF!,Tabela1[[#This Row],[Colunas5]]),"")</f>
        <v/>
      </c>
      <c r="X101" s="246">
        <f>Tabela1[[#This Row],[QIANTIDADE EXPEDIDA]]*Tabela1[[#This Row],[PESO UNI]]</f>
        <v>10.8</v>
      </c>
      <c r="Y101" s="246">
        <f t="shared" si="27"/>
        <v>0</v>
      </c>
      <c r="Z101" s="250">
        <f>Tabela1[[#This Row],[PESO TOTAL]]-Tabela1[[#This Row],[Peso Expedido]]</f>
        <v>0</v>
      </c>
      <c r="AA101" s="251">
        <v>1</v>
      </c>
      <c r="AB101" s="252"/>
      <c r="AC101" s="252">
        <v>1</v>
      </c>
      <c r="AD101" s="252">
        <v>1</v>
      </c>
      <c r="AE101" s="252">
        <v>1</v>
      </c>
      <c r="AF101" s="252">
        <v>1</v>
      </c>
      <c r="AG101" s="252">
        <v>1</v>
      </c>
      <c r="AH101" s="252">
        <v>1</v>
      </c>
      <c r="AI101" s="252" t="str">
        <f t="shared" si="28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9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4" si="29">IF(AH101="",0,IF(ISTEXT(AH101),H101*VALUE(SUBSTITUTE(AH101,"%",""))/100,H101*AH101))</f>
        <v>10.8</v>
      </c>
      <c r="AV101" s="37">
        <f t="shared" ref="AV101:AV164" si="30">IF(AG101="",0,IF(ISTEXT(AG101),H101*VALUE(SUBSTITUTE(AG101,"%",""))/100,H101*AG101))</f>
        <v>10.8</v>
      </c>
      <c r="AW101" s="37"/>
    </row>
    <row r="102" spans="1:49" ht="15.75" hidden="1" customHeight="1" x14ac:dyDescent="0.25">
      <c r="A102" s="253" t="s">
        <v>3043</v>
      </c>
      <c r="B102" s="239"/>
      <c r="C102" s="237">
        <v>4</v>
      </c>
      <c r="D102" s="254" t="s">
        <v>3141</v>
      </c>
      <c r="E102" s="237">
        <v>3799</v>
      </c>
      <c r="F102" s="237">
        <v>24</v>
      </c>
      <c r="G102" s="255">
        <v>3.2</v>
      </c>
      <c r="H102" s="240">
        <f>Tabela1[[#This Row],[PESO UNI]]*Tabela1[[#This Row],[QTE]]</f>
        <v>12.8</v>
      </c>
      <c r="I102" s="237">
        <v>0</v>
      </c>
      <c r="J102" s="241" t="s">
        <v>3140</v>
      </c>
      <c r="K102" s="241" t="s">
        <v>23</v>
      </c>
      <c r="L102" s="242" t="s">
        <v>2984</v>
      </c>
      <c r="M102" s="243">
        <v>46188</v>
      </c>
      <c r="N102" s="241" t="s">
        <v>38</v>
      </c>
      <c r="O102" s="244"/>
      <c r="P102" s="245"/>
      <c r="Q102" s="14">
        <f>Tabela1[[#This Row],[QTDE/ Fabricação]]-Tabela1[[#This Row],[QTE]]</f>
        <v>-4</v>
      </c>
      <c r="R102" s="247">
        <f t="shared" si="24"/>
        <v>12.8</v>
      </c>
      <c r="S102" s="247">
        <f t="shared" si="25"/>
        <v>12.8</v>
      </c>
      <c r="T102" s="248">
        <f t="shared" si="26"/>
        <v>0</v>
      </c>
      <c r="U102" s="249">
        <f>IFERROR(SUMIF('LISTA DE EMBARQUE'!B:B,MICRO!E:E,'LISTA DE EMBARQUE'!G:G),"")</f>
        <v>4</v>
      </c>
      <c r="V102" s="244">
        <f>IFERROR(VLOOKUP(Tabela1[[#This Row],[COD.MDE]],'LISTA DE EMBARQUE'!B:L,11,0),"")</f>
        <v>2</v>
      </c>
      <c r="W102" s="245" t="str">
        <f>IFERROR(COUNTIF(#REF!,Tabela1[[#This Row],[Colunas5]]),"")</f>
        <v/>
      </c>
      <c r="X102" s="246">
        <f>Tabela1[[#This Row],[QIANTIDADE EXPEDIDA]]*Tabela1[[#This Row],[PESO UNI]]</f>
        <v>12.8</v>
      </c>
      <c r="Y102" s="246">
        <f t="shared" si="27"/>
        <v>0</v>
      </c>
      <c r="Z102" s="250">
        <f>Tabela1[[#This Row],[PESO TOTAL]]-Tabela1[[#This Row],[Peso Expedido]]</f>
        <v>0</v>
      </c>
      <c r="AA102" s="251">
        <v>1</v>
      </c>
      <c r="AB102" s="252"/>
      <c r="AC102" s="252">
        <v>1</v>
      </c>
      <c r="AD102" s="252">
        <v>1</v>
      </c>
      <c r="AE102" s="252">
        <v>1</v>
      </c>
      <c r="AF102" s="252">
        <v>1</v>
      </c>
      <c r="AG102" s="252">
        <v>1</v>
      </c>
      <c r="AH102" s="252">
        <v>1</v>
      </c>
      <c r="AI102" s="252" t="str">
        <f t="shared" si="28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9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9"/>
        <v>12.8</v>
      </c>
      <c r="AV102" s="37">
        <f t="shared" si="30"/>
        <v>12.8</v>
      </c>
      <c r="AW102" s="37"/>
    </row>
    <row r="103" spans="1:49" ht="15.75" hidden="1" customHeight="1" x14ac:dyDescent="0.25">
      <c r="A103" s="253" t="s">
        <v>3142</v>
      </c>
      <c r="B103" s="239"/>
      <c r="C103" s="237">
        <v>6</v>
      </c>
      <c r="D103" s="254" t="s">
        <v>3143</v>
      </c>
      <c r="E103" s="237">
        <v>3800</v>
      </c>
      <c r="F103" s="237">
        <v>24</v>
      </c>
      <c r="G103" s="255">
        <v>54</v>
      </c>
      <c r="H103" s="240">
        <f>Tabela1[[#This Row],[PESO UNI]]*Tabela1[[#This Row],[QTE]]</f>
        <v>324</v>
      </c>
      <c r="I103" s="237">
        <v>0</v>
      </c>
      <c r="J103" s="241" t="s">
        <v>3140</v>
      </c>
      <c r="K103" s="241" t="s">
        <v>23</v>
      </c>
      <c r="L103" s="242" t="s">
        <v>2984</v>
      </c>
      <c r="M103" s="243">
        <v>46188</v>
      </c>
      <c r="N103" s="241" t="s">
        <v>38</v>
      </c>
      <c r="O103" s="244"/>
      <c r="P103" s="245"/>
      <c r="Q103" s="14">
        <f>Tabela1[[#This Row],[QTDE/ Fabricação]]-Tabela1[[#This Row],[QTE]]</f>
        <v>-6</v>
      </c>
      <c r="R103" s="247">
        <f t="shared" si="24"/>
        <v>324</v>
      </c>
      <c r="S103" s="247">
        <f t="shared" si="25"/>
        <v>324</v>
      </c>
      <c r="T103" s="248">
        <f t="shared" si="26"/>
        <v>0</v>
      </c>
      <c r="U103" s="249">
        <f>IFERROR(SUMIF('LISTA DE EMBARQUE'!B:B,MICRO!E:E,'LISTA DE EMBARQUE'!G:G),"")</f>
        <v>6</v>
      </c>
      <c r="V103" s="244">
        <f>IFERROR(VLOOKUP(Tabela1[[#This Row],[COD.MDE]],'LISTA DE EMBARQUE'!B:L,11,0),"")</f>
        <v>1</v>
      </c>
      <c r="W103" s="245" t="str">
        <f>IFERROR(COUNTIF(#REF!,Tabela1[[#This Row],[Colunas5]]),"")</f>
        <v/>
      </c>
      <c r="X103" s="246">
        <f>Tabela1[[#This Row],[QIANTIDADE EXPEDIDA]]*Tabela1[[#This Row],[PESO UNI]]</f>
        <v>324</v>
      </c>
      <c r="Y103" s="246">
        <f t="shared" si="27"/>
        <v>0</v>
      </c>
      <c r="Z103" s="250">
        <f>Tabela1[[#This Row],[PESO TOTAL]]-Tabela1[[#This Row],[Peso Expedido]]</f>
        <v>0</v>
      </c>
      <c r="AA103" s="251">
        <v>1</v>
      </c>
      <c r="AB103" s="252"/>
      <c r="AC103" s="252">
        <v>1</v>
      </c>
      <c r="AD103" s="252">
        <v>1</v>
      </c>
      <c r="AE103" s="252">
        <v>1</v>
      </c>
      <c r="AF103" s="252">
        <v>1</v>
      </c>
      <c r="AG103" s="252">
        <v>1</v>
      </c>
      <c r="AH103" s="252">
        <v>1</v>
      </c>
      <c r="AI103" s="252" t="str">
        <f t="shared" si="28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9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9"/>
        <v>324</v>
      </c>
      <c r="AV103" s="37">
        <f t="shared" si="30"/>
        <v>324</v>
      </c>
      <c r="AW103" s="37"/>
    </row>
    <row r="104" spans="1:49" ht="15.75" hidden="1" customHeight="1" x14ac:dyDescent="0.25">
      <c r="A104" s="253" t="s">
        <v>3144</v>
      </c>
      <c r="B104" s="239"/>
      <c r="C104" s="237">
        <v>14</v>
      </c>
      <c r="D104" s="254" t="s">
        <v>660</v>
      </c>
      <c r="E104" s="237">
        <v>3801</v>
      </c>
      <c r="F104" s="237">
        <v>24</v>
      </c>
      <c r="G104" s="255">
        <v>4.7</v>
      </c>
      <c r="H104" s="240">
        <f>Tabela1[[#This Row],[PESO UNI]]*Tabela1[[#This Row],[QTE]]</f>
        <v>65.8</v>
      </c>
      <c r="I104" s="237">
        <v>0</v>
      </c>
      <c r="J104" s="241" t="s">
        <v>3140</v>
      </c>
      <c r="K104" s="241" t="s">
        <v>23</v>
      </c>
      <c r="L104" s="242" t="s">
        <v>2984</v>
      </c>
      <c r="M104" s="243">
        <v>46188</v>
      </c>
      <c r="N104" s="241" t="s">
        <v>38</v>
      </c>
      <c r="O104" s="244"/>
      <c r="P104" s="245"/>
      <c r="Q104" s="14">
        <f>Tabela1[[#This Row],[QTDE/ Fabricação]]-Tabela1[[#This Row],[QTE]]</f>
        <v>-14</v>
      </c>
      <c r="R104" s="247">
        <f t="shared" si="24"/>
        <v>65.8</v>
      </c>
      <c r="S104" s="247">
        <f t="shared" si="25"/>
        <v>65.8</v>
      </c>
      <c r="T104" s="248">
        <f t="shared" si="26"/>
        <v>0</v>
      </c>
      <c r="U104" s="249">
        <f>IFERROR(SUMIF('LISTA DE EMBARQUE'!B:B,MICRO!E:E,'LISTA DE EMBARQUE'!G:G),"")</f>
        <v>14</v>
      </c>
      <c r="V104" s="244">
        <f>IFERROR(VLOOKUP(Tabela1[[#This Row],[COD.MDE]],'LISTA DE EMBARQUE'!B:L,11,0),"")</f>
        <v>5</v>
      </c>
      <c r="W104" s="245" t="str">
        <f>IFERROR(COUNTIF(#REF!,Tabela1[[#This Row],[Colunas5]]),"")</f>
        <v/>
      </c>
      <c r="X104" s="246">
        <f>Tabela1[[#This Row],[QIANTIDADE EXPEDIDA]]*Tabela1[[#This Row],[PESO UNI]]</f>
        <v>65.8</v>
      </c>
      <c r="Y104" s="246">
        <f t="shared" si="27"/>
        <v>0</v>
      </c>
      <c r="Z104" s="250">
        <f>Tabela1[[#This Row],[PESO TOTAL]]-Tabela1[[#This Row],[Peso Expedido]]</f>
        <v>0</v>
      </c>
      <c r="AA104" s="251">
        <v>1</v>
      </c>
      <c r="AB104" s="252"/>
      <c r="AC104" s="252">
        <v>1</v>
      </c>
      <c r="AD104" s="252">
        <v>1</v>
      </c>
      <c r="AE104" s="252">
        <v>1</v>
      </c>
      <c r="AF104" s="252">
        <v>1</v>
      </c>
      <c r="AG104" s="252">
        <v>1</v>
      </c>
      <c r="AH104" s="252">
        <v>1</v>
      </c>
      <c r="AI104" s="252" t="str">
        <f t="shared" si="28"/>
        <v>ok</v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9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9"/>
        <v>65.8</v>
      </c>
      <c r="AV104" s="37">
        <f t="shared" si="30"/>
        <v>65.8</v>
      </c>
      <c r="AW104" s="37"/>
    </row>
    <row r="105" spans="1:49" ht="15.75" hidden="1" customHeight="1" x14ac:dyDescent="0.25">
      <c r="A105" s="253" t="s">
        <v>144</v>
      </c>
      <c r="B105" s="239"/>
      <c r="C105" s="237">
        <v>42</v>
      </c>
      <c r="D105" s="254" t="s">
        <v>205</v>
      </c>
      <c r="E105" s="237">
        <v>3802</v>
      </c>
      <c r="F105" s="237">
        <v>24</v>
      </c>
      <c r="G105" s="255">
        <v>9</v>
      </c>
      <c r="H105" s="240">
        <f>Tabela1[[#This Row],[PESO UNI]]*Tabela1[[#This Row],[QTE]]</f>
        <v>378</v>
      </c>
      <c r="I105" s="237">
        <v>0</v>
      </c>
      <c r="J105" s="241" t="s">
        <v>3140</v>
      </c>
      <c r="K105" s="241" t="s">
        <v>23</v>
      </c>
      <c r="L105" s="242" t="s">
        <v>2984</v>
      </c>
      <c r="M105" s="243">
        <v>46188</v>
      </c>
      <c r="N105" s="241" t="s">
        <v>38</v>
      </c>
      <c r="O105" s="244"/>
      <c r="P105" s="245"/>
      <c r="Q105" s="14">
        <f>Tabela1[[#This Row],[QTDE/ Fabricação]]-Tabela1[[#This Row],[QTE]]</f>
        <v>-42</v>
      </c>
      <c r="R105" s="247">
        <f t="shared" si="24"/>
        <v>378</v>
      </c>
      <c r="S105" s="247">
        <f t="shared" si="25"/>
        <v>378</v>
      </c>
      <c r="T105" s="248">
        <f t="shared" si="26"/>
        <v>0</v>
      </c>
      <c r="U105" s="249">
        <f>IFERROR(SUMIF('LISTA DE EMBARQUE'!B:B,MICRO!E:E,'LISTA DE EMBARQUE'!G:G),"")</f>
        <v>42</v>
      </c>
      <c r="V105" s="244">
        <f>IFERROR(VLOOKUP(Tabela1[[#This Row],[COD.MDE]],'LISTA DE EMBARQUE'!B:L,11,0),"")</f>
        <v>2</v>
      </c>
      <c r="W105" s="245" t="str">
        <f>IFERROR(COUNTIF(#REF!,Tabela1[[#This Row],[Colunas5]]),"")</f>
        <v/>
      </c>
      <c r="X105" s="246">
        <f>Tabela1[[#This Row],[QIANTIDADE EXPEDIDA]]*Tabela1[[#This Row],[PESO UNI]]</f>
        <v>378</v>
      </c>
      <c r="Y105" s="246">
        <f t="shared" si="27"/>
        <v>0</v>
      </c>
      <c r="Z105" s="250">
        <f>Tabela1[[#This Row],[PESO TOTAL]]-Tabela1[[#This Row],[Peso Expedido]]</f>
        <v>0</v>
      </c>
      <c r="AA105" s="251">
        <v>1</v>
      </c>
      <c r="AB105" s="252"/>
      <c r="AC105" s="252">
        <v>1</v>
      </c>
      <c r="AD105" s="252">
        <v>1</v>
      </c>
      <c r="AE105" s="252">
        <v>1</v>
      </c>
      <c r="AF105" s="252">
        <v>1</v>
      </c>
      <c r="AG105" s="252">
        <v>1</v>
      </c>
      <c r="AH105" s="252">
        <v>1</v>
      </c>
      <c r="AI105" s="252" t="str">
        <f t="shared" si="28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9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9"/>
        <v>378</v>
      </c>
      <c r="AV105" s="37">
        <f t="shared" si="30"/>
        <v>378</v>
      </c>
      <c r="AW105" s="37"/>
    </row>
    <row r="106" spans="1:49" ht="15.75" hidden="1" customHeight="1" x14ac:dyDescent="0.25">
      <c r="A106" s="253" t="s">
        <v>414</v>
      </c>
      <c r="B106" s="239"/>
      <c r="C106" s="237">
        <v>24</v>
      </c>
      <c r="D106" s="254" t="s">
        <v>3145</v>
      </c>
      <c r="E106" s="237">
        <v>3803</v>
      </c>
      <c r="F106" s="237">
        <v>24</v>
      </c>
      <c r="G106" s="255">
        <v>5</v>
      </c>
      <c r="H106" s="240">
        <f>Tabela1[[#This Row],[PESO UNI]]*Tabela1[[#This Row],[QTE]]</f>
        <v>120</v>
      </c>
      <c r="I106" s="237">
        <v>0</v>
      </c>
      <c r="J106" s="241" t="s">
        <v>3140</v>
      </c>
      <c r="K106" s="241" t="s">
        <v>23</v>
      </c>
      <c r="L106" s="242" t="s">
        <v>2984</v>
      </c>
      <c r="M106" s="243">
        <v>46188</v>
      </c>
      <c r="N106" s="241" t="s">
        <v>38</v>
      </c>
      <c r="O106" s="244"/>
      <c r="P106" s="245"/>
      <c r="Q106" s="14">
        <f>Tabela1[[#This Row],[QTDE/ Fabricação]]-Tabela1[[#This Row],[QTE]]</f>
        <v>-24</v>
      </c>
      <c r="R106" s="247">
        <f t="shared" si="24"/>
        <v>120</v>
      </c>
      <c r="S106" s="247">
        <f t="shared" si="25"/>
        <v>120</v>
      </c>
      <c r="T106" s="248">
        <f t="shared" si="26"/>
        <v>0</v>
      </c>
      <c r="U106" s="249">
        <f>IFERROR(SUMIF('LISTA DE EMBARQUE'!B:B,MICRO!E:E,'LISTA DE EMBARQUE'!G:G),"")</f>
        <v>24</v>
      </c>
      <c r="V106" s="244">
        <f>IFERROR(VLOOKUP(Tabela1[[#This Row],[COD.MDE]],'LISTA DE EMBARQUE'!B:L,11,0),"")</f>
        <v>2</v>
      </c>
      <c r="W106" s="245" t="str">
        <f>IFERROR(COUNTIF(#REF!,Tabela1[[#This Row],[Colunas5]]),"")</f>
        <v/>
      </c>
      <c r="X106" s="246">
        <f>Tabela1[[#This Row],[QIANTIDADE EXPEDIDA]]*Tabela1[[#This Row],[PESO UNI]]</f>
        <v>120</v>
      </c>
      <c r="Y106" s="246">
        <f t="shared" si="27"/>
        <v>0</v>
      </c>
      <c r="Z106" s="250">
        <f>Tabela1[[#This Row],[PESO TOTAL]]-Tabela1[[#This Row],[Peso Expedido]]</f>
        <v>0</v>
      </c>
      <c r="AA106" s="251">
        <v>1</v>
      </c>
      <c r="AB106" s="252"/>
      <c r="AC106" s="252">
        <v>1</v>
      </c>
      <c r="AD106" s="252">
        <v>1</v>
      </c>
      <c r="AE106" s="252">
        <v>1</v>
      </c>
      <c r="AF106" s="252">
        <v>1</v>
      </c>
      <c r="AG106" s="252">
        <v>1</v>
      </c>
      <c r="AH106" s="252">
        <v>1</v>
      </c>
      <c r="AI106" s="252" t="str">
        <f t="shared" si="28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9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9"/>
        <v>120</v>
      </c>
      <c r="AV106" s="37">
        <f t="shared" si="30"/>
        <v>120</v>
      </c>
      <c r="AW106" s="37"/>
    </row>
    <row r="107" spans="1:49" ht="15.75" hidden="1" customHeight="1" x14ac:dyDescent="0.25">
      <c r="A107" s="253" t="s">
        <v>3146</v>
      </c>
      <c r="B107" s="239"/>
      <c r="C107" s="237">
        <v>1</v>
      </c>
      <c r="D107" s="254" t="s">
        <v>3147</v>
      </c>
      <c r="E107" s="237">
        <v>3804</v>
      </c>
      <c r="F107" s="237">
        <v>23</v>
      </c>
      <c r="G107" s="255">
        <v>18.5</v>
      </c>
      <c r="H107" s="240">
        <f>Tabela1[[#This Row],[PESO UNI]]*Tabela1[[#This Row],[QTE]]</f>
        <v>18.5</v>
      </c>
      <c r="I107" s="237">
        <v>0</v>
      </c>
      <c r="J107" s="241" t="s">
        <v>3140</v>
      </c>
      <c r="K107" s="241" t="s">
        <v>33</v>
      </c>
      <c r="L107" s="242" t="s">
        <v>2984</v>
      </c>
      <c r="M107" s="243">
        <v>46188</v>
      </c>
      <c r="N107" s="241" t="s">
        <v>38</v>
      </c>
      <c r="O107" s="244"/>
      <c r="P107" s="245"/>
      <c r="Q107" s="14">
        <f>Tabela1[[#This Row],[QTDE/ Fabricação]]-Tabela1[[#This Row],[QTE]]</f>
        <v>-1</v>
      </c>
      <c r="R107" s="247">
        <f t="shared" si="24"/>
        <v>18.5</v>
      </c>
      <c r="S107" s="247">
        <f t="shared" si="25"/>
        <v>18.5</v>
      </c>
      <c r="T107" s="248">
        <f t="shared" si="26"/>
        <v>0</v>
      </c>
      <c r="U107" s="249">
        <f>IFERROR(SUMIF('LISTA DE EMBARQUE'!B:B,MICRO!E:E,'LISTA DE EMBARQUE'!G:G),"")</f>
        <v>1</v>
      </c>
      <c r="V107" s="244">
        <f>IFERROR(VLOOKUP(Tabela1[[#This Row],[COD.MDE]],'LISTA DE EMBARQUE'!B:L,11,0),"")</f>
        <v>2</v>
      </c>
      <c r="W107" s="245" t="str">
        <f>IFERROR(COUNTIF(#REF!,Tabela1[[#This Row],[Colunas5]]),"")</f>
        <v/>
      </c>
      <c r="X107" s="246">
        <f>Tabela1[[#This Row],[QIANTIDADE EXPEDIDA]]*Tabela1[[#This Row],[PESO UNI]]</f>
        <v>18.5</v>
      </c>
      <c r="Y107" s="246">
        <f t="shared" si="27"/>
        <v>0</v>
      </c>
      <c r="Z107" s="250">
        <f>Tabela1[[#This Row],[PESO TOTAL]]-Tabela1[[#This Row],[Peso Expedido]]</f>
        <v>0</v>
      </c>
      <c r="AA107" s="251">
        <v>1</v>
      </c>
      <c r="AB107" s="252"/>
      <c r="AC107" s="252">
        <v>1</v>
      </c>
      <c r="AD107" s="252">
        <v>1</v>
      </c>
      <c r="AE107" s="252">
        <v>1</v>
      </c>
      <c r="AF107" s="252">
        <v>1</v>
      </c>
      <c r="AG107" s="252">
        <v>1</v>
      </c>
      <c r="AH107" s="252">
        <v>1</v>
      </c>
      <c r="AI107" s="252" t="str">
        <f t="shared" si="28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9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9"/>
        <v>18.5</v>
      </c>
      <c r="AV107" s="37">
        <f t="shared" si="30"/>
        <v>18.5</v>
      </c>
      <c r="AW107" s="37"/>
    </row>
    <row r="108" spans="1:49" ht="15.75" hidden="1" customHeight="1" x14ac:dyDescent="0.25">
      <c r="A108" s="253" t="s">
        <v>3148</v>
      </c>
      <c r="B108" s="239"/>
      <c r="C108" s="237">
        <v>1</v>
      </c>
      <c r="D108" s="254" t="s">
        <v>3149</v>
      </c>
      <c r="E108" s="237">
        <v>3805</v>
      </c>
      <c r="F108" s="237">
        <v>23</v>
      </c>
      <c r="G108" s="255">
        <v>31.2</v>
      </c>
      <c r="H108" s="240">
        <f>Tabela1[[#This Row],[PESO UNI]]*Tabela1[[#This Row],[QTE]]</f>
        <v>31.2</v>
      </c>
      <c r="I108" s="237">
        <v>0</v>
      </c>
      <c r="J108" s="241" t="s">
        <v>3140</v>
      </c>
      <c r="K108" s="241" t="s">
        <v>33</v>
      </c>
      <c r="L108" s="242" t="s">
        <v>2984</v>
      </c>
      <c r="M108" s="243">
        <v>46188</v>
      </c>
      <c r="N108" s="241" t="s">
        <v>38</v>
      </c>
      <c r="O108" s="244"/>
      <c r="P108" s="245"/>
      <c r="Q108" s="14">
        <f>Tabela1[[#This Row],[QTDE/ Fabricação]]-Tabela1[[#This Row],[QTE]]</f>
        <v>-1</v>
      </c>
      <c r="R108" s="247">
        <f t="shared" si="24"/>
        <v>31.2</v>
      </c>
      <c r="S108" s="247">
        <f t="shared" si="25"/>
        <v>31.2</v>
      </c>
      <c r="T108" s="248">
        <f t="shared" si="26"/>
        <v>0</v>
      </c>
      <c r="U108" s="249">
        <f>IFERROR(SUMIF('LISTA DE EMBARQUE'!B:B,MICRO!E:E,'LISTA DE EMBARQUE'!G:G),"")</f>
        <v>1</v>
      </c>
      <c r="V108" s="244">
        <f>IFERROR(VLOOKUP(Tabela1[[#This Row],[COD.MDE]],'LISTA DE EMBARQUE'!B:L,11,0),"")</f>
        <v>2</v>
      </c>
      <c r="W108" s="245" t="str">
        <f>IFERROR(COUNTIF(#REF!,Tabela1[[#This Row],[Colunas5]]),"")</f>
        <v/>
      </c>
      <c r="X108" s="246">
        <f>Tabela1[[#This Row],[QIANTIDADE EXPEDIDA]]*Tabela1[[#This Row],[PESO UNI]]</f>
        <v>31.2</v>
      </c>
      <c r="Y108" s="246">
        <f t="shared" si="27"/>
        <v>0</v>
      </c>
      <c r="Z108" s="250">
        <f>Tabela1[[#This Row],[PESO TOTAL]]-Tabela1[[#This Row],[Peso Expedido]]</f>
        <v>0</v>
      </c>
      <c r="AA108" s="251">
        <v>1</v>
      </c>
      <c r="AB108" s="252"/>
      <c r="AC108" s="252">
        <v>1</v>
      </c>
      <c r="AD108" s="252">
        <v>1</v>
      </c>
      <c r="AE108" s="252">
        <v>1</v>
      </c>
      <c r="AF108" s="252">
        <v>1</v>
      </c>
      <c r="AG108" s="252">
        <v>1</v>
      </c>
      <c r="AH108" s="252">
        <v>1</v>
      </c>
      <c r="AI108" s="252" t="str">
        <f t="shared" si="28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9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9"/>
        <v>31.2</v>
      </c>
      <c r="AV108" s="37">
        <f t="shared" si="30"/>
        <v>31.2</v>
      </c>
      <c r="AW108" s="37"/>
    </row>
    <row r="109" spans="1:49" ht="15.75" hidden="1" customHeight="1" x14ac:dyDescent="0.25">
      <c r="A109" s="253" t="s">
        <v>3150</v>
      </c>
      <c r="B109" s="239"/>
      <c r="C109" s="237">
        <v>5</v>
      </c>
      <c r="D109" s="254" t="s">
        <v>3151</v>
      </c>
      <c r="E109" s="237">
        <v>3806</v>
      </c>
      <c r="F109" s="237">
        <v>23</v>
      </c>
      <c r="G109" s="255">
        <v>6</v>
      </c>
      <c r="H109" s="240">
        <f>Tabela1[[#This Row],[PESO UNI]]*Tabela1[[#This Row],[QTE]]</f>
        <v>30</v>
      </c>
      <c r="I109" s="237">
        <v>0</v>
      </c>
      <c r="J109" s="241" t="s">
        <v>3140</v>
      </c>
      <c r="K109" s="241" t="s">
        <v>33</v>
      </c>
      <c r="L109" s="242" t="s">
        <v>2984</v>
      </c>
      <c r="M109" s="243">
        <v>46188</v>
      </c>
      <c r="N109" s="241" t="s">
        <v>38</v>
      </c>
      <c r="O109" s="244"/>
      <c r="P109" s="245"/>
      <c r="Q109" s="14">
        <f>Tabela1[[#This Row],[QTDE/ Fabricação]]-Tabela1[[#This Row],[QTE]]</f>
        <v>-5</v>
      </c>
      <c r="R109" s="247">
        <f t="shared" si="24"/>
        <v>30</v>
      </c>
      <c r="S109" s="247">
        <f t="shared" si="25"/>
        <v>30</v>
      </c>
      <c r="T109" s="248">
        <f t="shared" si="26"/>
        <v>0</v>
      </c>
      <c r="U109" s="249">
        <f>IFERROR(SUMIF('LISTA DE EMBARQUE'!B:B,MICRO!E:E,'LISTA DE EMBARQUE'!G:G),"")</f>
        <v>5</v>
      </c>
      <c r="V109" s="244">
        <f>IFERROR(VLOOKUP(Tabela1[[#This Row],[COD.MDE]],'LISTA DE EMBARQUE'!B:L,11,0),"")</f>
        <v>5</v>
      </c>
      <c r="W109" s="245" t="str">
        <f>IFERROR(COUNTIF(#REF!,Tabela1[[#This Row],[Colunas5]]),"")</f>
        <v/>
      </c>
      <c r="X109" s="246">
        <f>Tabela1[[#This Row],[QIANTIDADE EXPEDIDA]]*Tabela1[[#This Row],[PESO UNI]]</f>
        <v>30</v>
      </c>
      <c r="Y109" s="246">
        <f t="shared" si="27"/>
        <v>0</v>
      </c>
      <c r="Z109" s="250">
        <f>Tabela1[[#This Row],[PESO TOTAL]]-Tabela1[[#This Row],[Peso Expedido]]</f>
        <v>0</v>
      </c>
      <c r="AA109" s="251">
        <v>1</v>
      </c>
      <c r="AB109" s="252"/>
      <c r="AC109" s="252">
        <v>1</v>
      </c>
      <c r="AD109" s="252">
        <v>1</v>
      </c>
      <c r="AE109" s="252">
        <v>1</v>
      </c>
      <c r="AF109" s="252">
        <v>1</v>
      </c>
      <c r="AG109" s="252">
        <v>1</v>
      </c>
      <c r="AH109" s="252">
        <v>1</v>
      </c>
      <c r="AI109" s="252" t="str">
        <f t="shared" si="28"/>
        <v>ok</v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9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0</v>
      </c>
      <c r="AU109" s="37">
        <f t="shared" si="29"/>
        <v>30</v>
      </c>
      <c r="AV109" s="37">
        <f t="shared" si="30"/>
        <v>30</v>
      </c>
      <c r="AW109" s="37"/>
    </row>
    <row r="110" spans="1:49" ht="15.75" hidden="1" customHeight="1" x14ac:dyDescent="0.25">
      <c r="A110" s="253" t="s">
        <v>3152</v>
      </c>
      <c r="B110" s="239"/>
      <c r="C110" s="237">
        <v>2</v>
      </c>
      <c r="D110" s="254" t="s">
        <v>3153</v>
      </c>
      <c r="E110" s="237">
        <v>3807</v>
      </c>
      <c r="F110" s="237">
        <v>23</v>
      </c>
      <c r="G110" s="255">
        <v>51.6</v>
      </c>
      <c r="H110" s="240">
        <f>Tabela1[[#This Row],[PESO UNI]]*Tabela1[[#This Row],[QTE]]</f>
        <v>103.2</v>
      </c>
      <c r="I110" s="237">
        <v>0</v>
      </c>
      <c r="J110" s="241" t="s">
        <v>3140</v>
      </c>
      <c r="K110" s="241" t="s">
        <v>33</v>
      </c>
      <c r="L110" s="242" t="s">
        <v>2984</v>
      </c>
      <c r="M110" s="243">
        <v>46188</v>
      </c>
      <c r="N110" s="241" t="s">
        <v>38</v>
      </c>
      <c r="O110" s="244"/>
      <c r="P110" s="245"/>
      <c r="Q110" s="14">
        <f>Tabela1[[#This Row],[QTDE/ Fabricação]]-Tabela1[[#This Row],[QTE]]</f>
        <v>-2</v>
      </c>
      <c r="R110" s="247">
        <f t="shared" si="24"/>
        <v>103.2</v>
      </c>
      <c r="S110" s="247">
        <f t="shared" si="25"/>
        <v>103.2</v>
      </c>
      <c r="T110" s="248">
        <f t="shared" si="26"/>
        <v>0</v>
      </c>
      <c r="U110" s="249">
        <f>IFERROR(SUMIF('LISTA DE EMBARQUE'!B:B,MICRO!E:E,'LISTA DE EMBARQUE'!G:G),"")</f>
        <v>2</v>
      </c>
      <c r="V110" s="244">
        <f>IFERROR(VLOOKUP(Tabela1[[#This Row],[COD.MDE]],'LISTA DE EMBARQUE'!B:L,11,0),"")</f>
        <v>2</v>
      </c>
      <c r="W110" s="245" t="str">
        <f>IFERROR(COUNTIF(#REF!,Tabela1[[#This Row],[Colunas5]]),"")</f>
        <v/>
      </c>
      <c r="X110" s="246">
        <f>Tabela1[[#This Row],[QIANTIDADE EXPEDIDA]]*Tabela1[[#This Row],[PESO UNI]]</f>
        <v>103.2</v>
      </c>
      <c r="Y110" s="246">
        <f t="shared" si="27"/>
        <v>0</v>
      </c>
      <c r="Z110" s="250">
        <f>Tabela1[[#This Row],[PESO TOTAL]]-Tabela1[[#This Row],[Peso Expedido]]</f>
        <v>0</v>
      </c>
      <c r="AA110" s="251">
        <v>1</v>
      </c>
      <c r="AB110" s="252"/>
      <c r="AC110" s="252">
        <v>1</v>
      </c>
      <c r="AD110" s="252">
        <v>1</v>
      </c>
      <c r="AE110" s="252">
        <v>1</v>
      </c>
      <c r="AF110" s="252">
        <v>1</v>
      </c>
      <c r="AG110" s="252">
        <v>1</v>
      </c>
      <c r="AH110" s="252">
        <v>1</v>
      </c>
      <c r="AI110" s="252" t="str">
        <f t="shared" si="28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9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9"/>
        <v>103.2</v>
      </c>
      <c r="AV110" s="37">
        <f t="shared" si="30"/>
        <v>103.2</v>
      </c>
      <c r="AW110" s="37"/>
    </row>
    <row r="111" spans="1:49" ht="15.75" hidden="1" customHeight="1" x14ac:dyDescent="0.25">
      <c r="A111" s="253" t="s">
        <v>3154</v>
      </c>
      <c r="B111" s="239"/>
      <c r="C111" s="237">
        <v>11</v>
      </c>
      <c r="D111" s="254" t="s">
        <v>3155</v>
      </c>
      <c r="E111" s="237">
        <v>3808</v>
      </c>
      <c r="F111" s="237">
        <v>23</v>
      </c>
      <c r="G111" s="255">
        <v>28.1</v>
      </c>
      <c r="H111" s="240">
        <f>Tabela1[[#This Row],[PESO UNI]]*Tabela1[[#This Row],[QTE]]</f>
        <v>309.10000000000002</v>
      </c>
      <c r="I111" s="237">
        <v>0</v>
      </c>
      <c r="J111" s="241" t="s">
        <v>3140</v>
      </c>
      <c r="K111" s="241" t="s">
        <v>33</v>
      </c>
      <c r="L111" s="242" t="s">
        <v>2984</v>
      </c>
      <c r="M111" s="243">
        <v>46188</v>
      </c>
      <c r="N111" s="241" t="s">
        <v>38</v>
      </c>
      <c r="O111" s="244"/>
      <c r="P111" s="245"/>
      <c r="Q111" s="14">
        <f>Tabela1[[#This Row],[QTDE/ Fabricação]]-Tabela1[[#This Row],[QTE]]</f>
        <v>-11</v>
      </c>
      <c r="R111" s="247">
        <f t="shared" si="24"/>
        <v>309.10000000000002</v>
      </c>
      <c r="S111" s="247">
        <f t="shared" si="25"/>
        <v>309.10000000000002</v>
      </c>
      <c r="T111" s="248">
        <f t="shared" si="26"/>
        <v>0</v>
      </c>
      <c r="U111" s="249">
        <f>IFERROR(SUMIF('LISTA DE EMBARQUE'!B:B,MICRO!E:E,'LISTA DE EMBARQUE'!G:G),"")</f>
        <v>11</v>
      </c>
      <c r="V111" s="244">
        <f>IFERROR(VLOOKUP(Tabela1[[#This Row],[COD.MDE]],'LISTA DE EMBARQUE'!B:L,11,0),"")</f>
        <v>2</v>
      </c>
      <c r="W111" s="245" t="str">
        <f>IFERROR(COUNTIF(#REF!,Tabela1[[#This Row],[Colunas5]]),"")</f>
        <v/>
      </c>
      <c r="X111" s="246">
        <f>Tabela1[[#This Row],[QIANTIDADE EXPEDIDA]]*Tabela1[[#This Row],[PESO UNI]]</f>
        <v>309.10000000000002</v>
      </c>
      <c r="Y111" s="246">
        <f t="shared" si="27"/>
        <v>0</v>
      </c>
      <c r="Z111" s="250">
        <f>Tabela1[[#This Row],[PESO TOTAL]]-Tabela1[[#This Row],[Peso Expedido]]</f>
        <v>0</v>
      </c>
      <c r="AA111" s="251">
        <v>1</v>
      </c>
      <c r="AB111" s="252"/>
      <c r="AC111" s="252">
        <v>1</v>
      </c>
      <c r="AD111" s="252">
        <v>1</v>
      </c>
      <c r="AE111" s="252">
        <v>1</v>
      </c>
      <c r="AF111" s="252">
        <v>1</v>
      </c>
      <c r="AG111" s="252">
        <v>1</v>
      </c>
      <c r="AH111" s="252">
        <v>1</v>
      </c>
      <c r="AI111" s="252" t="str">
        <f t="shared" si="28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9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9"/>
        <v>309.10000000000002</v>
      </c>
      <c r="AV111" s="37">
        <f t="shared" si="30"/>
        <v>309.10000000000002</v>
      </c>
      <c r="AW111" s="37"/>
    </row>
    <row r="112" spans="1:49" ht="15.75" hidden="1" customHeight="1" x14ac:dyDescent="0.25">
      <c r="A112" s="253" t="s">
        <v>3156</v>
      </c>
      <c r="B112" s="239"/>
      <c r="C112" s="237">
        <v>14</v>
      </c>
      <c r="D112" s="254" t="s">
        <v>3159</v>
      </c>
      <c r="E112" s="237">
        <v>3809</v>
      </c>
      <c r="F112" s="237">
        <v>23</v>
      </c>
      <c r="G112" s="255">
        <v>28</v>
      </c>
      <c r="H112" s="240">
        <f>Tabela1[[#This Row],[PESO UNI]]*Tabela1[[#This Row],[QTE]]</f>
        <v>392</v>
      </c>
      <c r="I112" s="237">
        <v>0</v>
      </c>
      <c r="J112" s="241" t="s">
        <v>3140</v>
      </c>
      <c r="K112" s="241" t="s">
        <v>33</v>
      </c>
      <c r="L112" s="242" t="s">
        <v>2984</v>
      </c>
      <c r="M112" s="243">
        <v>46188</v>
      </c>
      <c r="N112" s="241" t="s">
        <v>38</v>
      </c>
      <c r="O112" s="244"/>
      <c r="P112" s="245"/>
      <c r="Q112" s="14">
        <f>Tabela1[[#This Row],[QTDE/ Fabricação]]-Tabela1[[#This Row],[QTE]]</f>
        <v>-14</v>
      </c>
      <c r="R112" s="247">
        <f t="shared" si="24"/>
        <v>392</v>
      </c>
      <c r="S112" s="247">
        <f t="shared" si="25"/>
        <v>392</v>
      </c>
      <c r="T112" s="248">
        <f t="shared" si="26"/>
        <v>0</v>
      </c>
      <c r="U112" s="249">
        <f>IFERROR(SUMIF('LISTA DE EMBARQUE'!B:B,MICRO!E:E,'LISTA DE EMBARQUE'!G:G),"")</f>
        <v>14</v>
      </c>
      <c r="V112" s="244">
        <f>IFERROR(VLOOKUP(Tabela1[[#This Row],[COD.MDE]],'LISTA DE EMBARQUE'!B:L,11,0),"")</f>
        <v>1</v>
      </c>
      <c r="W112" s="245" t="str">
        <f>IFERROR(COUNTIF(#REF!,Tabela1[[#This Row],[Colunas5]]),"")</f>
        <v/>
      </c>
      <c r="X112" s="246">
        <f>Tabela1[[#This Row],[QIANTIDADE EXPEDIDA]]*Tabela1[[#This Row],[PESO UNI]]</f>
        <v>392</v>
      </c>
      <c r="Y112" s="246">
        <f t="shared" si="27"/>
        <v>0</v>
      </c>
      <c r="Z112" s="250">
        <f>Tabela1[[#This Row],[PESO TOTAL]]-Tabela1[[#This Row],[Peso Expedido]]</f>
        <v>0</v>
      </c>
      <c r="AA112" s="251">
        <v>1</v>
      </c>
      <c r="AB112" s="252"/>
      <c r="AC112" s="252">
        <v>1</v>
      </c>
      <c r="AD112" s="252">
        <v>1</v>
      </c>
      <c r="AE112" s="252">
        <v>1</v>
      </c>
      <c r="AF112" s="252">
        <v>1</v>
      </c>
      <c r="AG112" s="252">
        <v>1</v>
      </c>
      <c r="AH112" s="252">
        <v>1</v>
      </c>
      <c r="AI112" s="252" t="str">
        <f t="shared" si="28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9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9"/>
        <v>392</v>
      </c>
      <c r="AV112" s="37">
        <f t="shared" si="30"/>
        <v>392</v>
      </c>
      <c r="AW112" s="37"/>
    </row>
    <row r="113" spans="1:49" ht="15.75" hidden="1" customHeight="1" x14ac:dyDescent="0.25">
      <c r="A113" s="253" t="s">
        <v>3157</v>
      </c>
      <c r="B113" s="239"/>
      <c r="C113" s="237">
        <v>1</v>
      </c>
      <c r="D113" s="254" t="s">
        <v>3158</v>
      </c>
      <c r="E113" s="237">
        <v>3810</v>
      </c>
      <c r="F113" s="237">
        <v>23</v>
      </c>
      <c r="G113" s="256">
        <v>41.8</v>
      </c>
      <c r="H113" s="240">
        <f>Tabela1[[#This Row],[PESO UNI]]*Tabela1[[#This Row],[QTE]]</f>
        <v>41.8</v>
      </c>
      <c r="I113" s="237">
        <v>0</v>
      </c>
      <c r="J113" s="241" t="s">
        <v>3140</v>
      </c>
      <c r="K113" s="241" t="s">
        <v>33</v>
      </c>
      <c r="L113" s="242" t="s">
        <v>2984</v>
      </c>
      <c r="M113" s="243">
        <v>46188</v>
      </c>
      <c r="N113" s="241" t="s">
        <v>38</v>
      </c>
      <c r="O113" s="244"/>
      <c r="P113" s="245"/>
      <c r="Q113" s="14">
        <f>Tabela1[[#This Row],[QTDE/ Fabricação]]-Tabela1[[#This Row],[QTE]]</f>
        <v>-1</v>
      </c>
      <c r="R113" s="247">
        <f t="shared" si="24"/>
        <v>41.8</v>
      </c>
      <c r="S113" s="247">
        <f t="shared" si="25"/>
        <v>41.8</v>
      </c>
      <c r="T113" s="248">
        <f t="shared" si="26"/>
        <v>0</v>
      </c>
      <c r="U113" s="249">
        <f>IFERROR(SUMIF('LISTA DE EMBARQUE'!B:B,MICRO!E:E,'LISTA DE EMBARQUE'!G:G),"")</f>
        <v>1</v>
      </c>
      <c r="V113" s="244">
        <f>IFERROR(VLOOKUP(Tabela1[[#This Row],[COD.MDE]],'LISTA DE EMBARQUE'!B:L,11,0),"")</f>
        <v>2</v>
      </c>
      <c r="W113" s="245" t="str">
        <f>IFERROR(COUNTIF(#REF!,Tabela1[[#This Row],[Colunas5]]),"")</f>
        <v/>
      </c>
      <c r="X113" s="246">
        <f>Tabela1[[#This Row],[QIANTIDADE EXPEDIDA]]*Tabela1[[#This Row],[PESO UNI]]</f>
        <v>41.8</v>
      </c>
      <c r="Y113" s="246">
        <f t="shared" si="27"/>
        <v>0</v>
      </c>
      <c r="Z113" s="250">
        <f>Tabela1[[#This Row],[PESO TOTAL]]-Tabela1[[#This Row],[Peso Expedido]]</f>
        <v>0</v>
      </c>
      <c r="AA113" s="251">
        <v>1</v>
      </c>
      <c r="AB113" s="252"/>
      <c r="AC113" s="252">
        <v>1</v>
      </c>
      <c r="AD113" s="252">
        <v>1</v>
      </c>
      <c r="AE113" s="252">
        <v>1</v>
      </c>
      <c r="AF113" s="252">
        <v>1</v>
      </c>
      <c r="AG113" s="252">
        <v>1</v>
      </c>
      <c r="AH113" s="252">
        <v>1</v>
      </c>
      <c r="AI113" s="252" t="str">
        <f t="shared" si="28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9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9"/>
        <v>41.8</v>
      </c>
      <c r="AV113" s="37">
        <f t="shared" si="30"/>
        <v>41.8</v>
      </c>
      <c r="AW113" s="37"/>
    </row>
    <row r="114" spans="1:49" ht="15.75" hidden="1" customHeight="1" x14ac:dyDescent="0.25">
      <c r="A114" s="253" t="s">
        <v>3063</v>
      </c>
      <c r="B114" s="239"/>
      <c r="C114" s="237">
        <v>4</v>
      </c>
      <c r="D114" s="254" t="s">
        <v>3160</v>
      </c>
      <c r="E114" s="237">
        <v>3811</v>
      </c>
      <c r="F114" s="237">
        <v>23</v>
      </c>
      <c r="G114" s="255">
        <v>2.7</v>
      </c>
      <c r="H114" s="240">
        <f>Tabela1[[#This Row],[PESO UNI]]*Tabela1[[#This Row],[QTE]]</f>
        <v>10.8</v>
      </c>
      <c r="I114" s="237">
        <v>0</v>
      </c>
      <c r="J114" s="241" t="s">
        <v>3140</v>
      </c>
      <c r="K114" s="241" t="s">
        <v>33</v>
      </c>
      <c r="L114" s="242" t="s">
        <v>2984</v>
      </c>
      <c r="M114" s="243">
        <v>46188</v>
      </c>
      <c r="N114" s="241" t="s">
        <v>38</v>
      </c>
      <c r="O114" s="244"/>
      <c r="P114" s="245"/>
      <c r="Q114" s="14">
        <f>Tabela1[[#This Row],[QTDE/ Fabricação]]-Tabela1[[#This Row],[QTE]]</f>
        <v>-4</v>
      </c>
      <c r="R114" s="247">
        <f t="shared" si="24"/>
        <v>10.8</v>
      </c>
      <c r="S114" s="247">
        <f t="shared" si="25"/>
        <v>10.8</v>
      </c>
      <c r="T114" s="248">
        <f t="shared" si="26"/>
        <v>0</v>
      </c>
      <c r="U114" s="249">
        <f>IFERROR(SUMIF('LISTA DE EMBARQUE'!B:B,MICRO!E:E,'LISTA DE EMBARQUE'!G:G),"")</f>
        <v>4</v>
      </c>
      <c r="V114" s="244">
        <f>IFERROR(VLOOKUP(Tabela1[[#This Row],[COD.MDE]],'LISTA DE EMBARQUE'!B:L,11,0),"")</f>
        <v>1</v>
      </c>
      <c r="W114" s="245" t="str">
        <f>IFERROR(COUNTIF(#REF!,Tabela1[[#This Row],[Colunas5]]),"")</f>
        <v/>
      </c>
      <c r="X114" s="246">
        <f>Tabela1[[#This Row],[QIANTIDADE EXPEDIDA]]*Tabela1[[#This Row],[PESO UNI]]</f>
        <v>10.8</v>
      </c>
      <c r="Y114" s="246">
        <f t="shared" si="27"/>
        <v>0</v>
      </c>
      <c r="Z114" s="250">
        <f>Tabela1[[#This Row],[PESO TOTAL]]-Tabela1[[#This Row],[Peso Expedido]]</f>
        <v>0</v>
      </c>
      <c r="AA114" s="251">
        <v>1</v>
      </c>
      <c r="AB114" s="252"/>
      <c r="AC114" s="252">
        <v>1</v>
      </c>
      <c r="AD114" s="252">
        <v>1</v>
      </c>
      <c r="AE114" s="252">
        <v>1</v>
      </c>
      <c r="AF114" s="252">
        <v>1</v>
      </c>
      <c r="AG114" s="252">
        <v>1</v>
      </c>
      <c r="AH114" s="252">
        <v>1</v>
      </c>
      <c r="AI114" s="252" t="str">
        <f t="shared" si="28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9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9"/>
        <v>10.8</v>
      </c>
      <c r="AV114" s="37">
        <f t="shared" si="30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" si="31">IFERROR(H115*((AA115*0.25)+(AC115*0.25)+(AD115*0.225)+(AE115*0.225)+(AF115*0.05)),"")</f>
        <v>97.199999999999989</v>
      </c>
      <c r="S115" s="18">
        <f t="shared" si="21"/>
        <v>97.199999999999989</v>
      </c>
      <c r="T115" s="19">
        <f t="shared" ref="T115" si="32">IFERROR(S115-H115,"")</f>
        <v>0</v>
      </c>
      <c r="U115" s="16">
        <f>IFERROR(SUMIF('LISTA DE EMBARQUE'!B:B,MICRO!E:E,'LISTA DE EMBARQUE'!G:G),"")</f>
        <v>3</v>
      </c>
      <c r="V115" s="12">
        <f>IFERROR(VLOOKUP(Tabela1[[#This Row],[COD.MDE]],'LISTA DE EMBARQUE'!B:L,11,0),"")</f>
        <v>1</v>
      </c>
      <c r="W115" s="13" t="str">
        <f>IFERROR(COUNTIF(#REF!,Tabela1[[#This Row],[Colunas5]]),"")</f>
        <v/>
      </c>
      <c r="X115" s="14">
        <f>Tabela1[[#This Row],[QIANTIDADE EXPEDIDA]]*Tabela1[[#This Row],[PESO UNI]]</f>
        <v>97.199999999999989</v>
      </c>
      <c r="Y115" s="14">
        <f t="shared" si="23"/>
        <v>0</v>
      </c>
      <c r="Z115" s="20">
        <f>Tabela1[[#This Row],[PESO TOTAL]]-Tabela1[[#This Row],[Peso Expedido]]</f>
        <v>0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>
        <v>1</v>
      </c>
      <c r="AI115" s="33" t="str">
        <f t="shared" ref="AI115:AI155" si="33">IF(Z115&lt;=0,"ok","")</f>
        <v>ok</v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9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9"/>
        <v>97.199999999999989</v>
      </c>
      <c r="AV115" s="37">
        <f t="shared" si="30"/>
        <v>97.199999999999989</v>
      </c>
      <c r="AW115" s="37"/>
    </row>
    <row r="116" spans="1:49" ht="15.75" hidden="1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 t="s">
        <v>5629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ref="R116:R153" si="34">IFERROR(H116*((AA116*0.25)+(AC116*0.25)+(AD116*0.225)+(AE116*0.225)+(AF116*0.05)),"")</f>
        <v>11.75625</v>
      </c>
      <c r="S116" s="18">
        <f t="shared" ref="S116:S153" si="35">IFERROR(H116*AG116,"")</f>
        <v>0</v>
      </c>
      <c r="T116" s="19">
        <f t="shared" ref="T116:T153" si="36">IFERROR(S116-H116,"")</f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ref="Y116:Y153" si="37">U116-C116</f>
        <v>-1</v>
      </c>
      <c r="Z116" s="20">
        <f>Tabela1[[#This Row],[PESO TOTAL]]-Tabela1[[#This Row],[Peso Expedido]]</f>
        <v>20.9</v>
      </c>
      <c r="AA116" s="17">
        <v>0.9</v>
      </c>
      <c r="AB116" s="33"/>
      <c r="AC116" s="33">
        <v>0.9</v>
      </c>
      <c r="AD116" s="33">
        <v>0.5</v>
      </c>
      <c r="AE116" s="33"/>
      <c r="AF116" s="33"/>
      <c r="AG116" s="33"/>
      <c r="AH116" s="33"/>
      <c r="AI116" s="33" t="str">
        <f t="shared" ref="AI116:AI128" si="38">IF(Z116&lt;=0,"ok","")</f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9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9"/>
        <v>0</v>
      </c>
      <c r="AV116" s="37">
        <f t="shared" si="30"/>
        <v>0</v>
      </c>
      <c r="AW116" s="37"/>
    </row>
    <row r="117" spans="1:49" ht="15.75" hidden="1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 t="s">
        <v>5629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34"/>
        <v>96.524999999999991</v>
      </c>
      <c r="S117" s="18">
        <f t="shared" si="35"/>
        <v>0</v>
      </c>
      <c r="T117" s="19">
        <f t="shared" si="36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si="37"/>
        <v>-4</v>
      </c>
      <c r="Z117" s="20">
        <f>Tabela1[[#This Row],[PESO TOTAL]]-Tabela1[[#This Row],[Peso Expedido]]</f>
        <v>171.6</v>
      </c>
      <c r="AA117" s="17">
        <v>0.9</v>
      </c>
      <c r="AB117" s="33"/>
      <c r="AC117" s="33">
        <v>0.9</v>
      </c>
      <c r="AD117" s="33">
        <v>0.5</v>
      </c>
      <c r="AE117" s="33"/>
      <c r="AF117" s="33"/>
      <c r="AG117" s="33"/>
      <c r="AH117" s="33"/>
      <c r="AI117" s="33" t="str">
        <f t="shared" si="38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9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9"/>
        <v>0</v>
      </c>
      <c r="AV117" s="37">
        <f t="shared" si="30"/>
        <v>0</v>
      </c>
      <c r="AW117" s="37"/>
    </row>
    <row r="118" spans="1:49" ht="15.75" hidden="1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 t="s">
        <v>5629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34"/>
        <v>24.75</v>
      </c>
      <c r="S118" s="18">
        <f t="shared" si="35"/>
        <v>0</v>
      </c>
      <c r="T118" s="19">
        <f t="shared" si="36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37"/>
        <v>-1</v>
      </c>
      <c r="Z118" s="20">
        <f>Tabela1[[#This Row],[PESO TOTAL]]-Tabela1[[#This Row],[Peso Expedido]]</f>
        <v>44</v>
      </c>
      <c r="AA118" s="17">
        <v>0.9</v>
      </c>
      <c r="AB118" s="33"/>
      <c r="AC118" s="33">
        <v>0.9</v>
      </c>
      <c r="AD118" s="33">
        <v>0.5</v>
      </c>
      <c r="AE118" s="33"/>
      <c r="AF118" s="33"/>
      <c r="AG118" s="33"/>
      <c r="AH118" s="33"/>
      <c r="AI118" s="33" t="str">
        <f t="shared" si="38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9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9"/>
        <v>0</v>
      </c>
      <c r="AV118" s="37">
        <f t="shared" si="30"/>
        <v>0</v>
      </c>
      <c r="AW118" s="37"/>
    </row>
    <row r="119" spans="1:49" ht="15.75" hidden="1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 t="s">
        <v>5629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34"/>
        <v>24.131249999999998</v>
      </c>
      <c r="S119" s="18">
        <f t="shared" si="35"/>
        <v>0</v>
      </c>
      <c r="T119" s="19">
        <f t="shared" si="36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37"/>
        <v>-1</v>
      </c>
      <c r="Z119" s="20">
        <f>Tabela1[[#This Row],[PESO TOTAL]]-Tabela1[[#This Row],[Peso Expedido]]</f>
        <v>42.9</v>
      </c>
      <c r="AA119" s="17">
        <v>0.9</v>
      </c>
      <c r="AB119" s="33"/>
      <c r="AC119" s="33">
        <v>0.9</v>
      </c>
      <c r="AD119" s="33">
        <v>0.5</v>
      </c>
      <c r="AE119" s="33"/>
      <c r="AF119" s="33"/>
      <c r="AG119" s="33"/>
      <c r="AH119" s="33"/>
      <c r="AI119" s="33" t="str">
        <f t="shared" si="38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9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9"/>
        <v>0</v>
      </c>
      <c r="AV119" s="37">
        <f t="shared" si="30"/>
        <v>0</v>
      </c>
      <c r="AW119" s="37"/>
    </row>
    <row r="120" spans="1:49" ht="15.75" hidden="1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 t="s">
        <v>5629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34"/>
        <v>23.568749999999998</v>
      </c>
      <c r="S120" s="18">
        <f t="shared" si="35"/>
        <v>0</v>
      </c>
      <c r="T120" s="19">
        <f t="shared" si="36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37"/>
        <v>-1</v>
      </c>
      <c r="Z120" s="20">
        <f>Tabela1[[#This Row],[PESO TOTAL]]-Tabela1[[#This Row],[Peso Expedido]]</f>
        <v>41.9</v>
      </c>
      <c r="AA120" s="17">
        <v>0.9</v>
      </c>
      <c r="AB120" s="33"/>
      <c r="AC120" s="33">
        <v>0.9</v>
      </c>
      <c r="AD120" s="33">
        <v>0.5</v>
      </c>
      <c r="AE120" s="33"/>
      <c r="AF120" s="33"/>
      <c r="AG120" s="33"/>
      <c r="AH120" s="33"/>
      <c r="AI120" s="33" t="str">
        <f t="shared" si="38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9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9"/>
        <v>0</v>
      </c>
      <c r="AV120" s="37">
        <f t="shared" si="30"/>
        <v>0</v>
      </c>
      <c r="AW120" s="37"/>
    </row>
    <row r="121" spans="1:49" ht="15.75" hidden="1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 t="s">
        <v>5629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>IFERROR(H121*((AA121*0.25)+(AC121*0.25)+(AD121*0.225)+(AE121*0.225)+(AF121*0.05)),"")</f>
        <v>22.612500000000001</v>
      </c>
      <c r="S121" s="18">
        <f t="shared" si="35"/>
        <v>0</v>
      </c>
      <c r="T121" s="19">
        <f t="shared" si="36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37"/>
        <v>-1</v>
      </c>
      <c r="Z121" s="20">
        <f>Tabela1[[#This Row],[PESO TOTAL]]-Tabela1[[#This Row],[Peso Expedido]]</f>
        <v>40.200000000000003</v>
      </c>
      <c r="AA121" s="17">
        <v>0.9</v>
      </c>
      <c r="AB121" s="33"/>
      <c r="AC121" s="33">
        <v>0.9</v>
      </c>
      <c r="AD121" s="33">
        <v>0.5</v>
      </c>
      <c r="AE121" s="33"/>
      <c r="AF121" s="33"/>
      <c r="AG121" s="33"/>
      <c r="AH121" s="33"/>
      <c r="AI121" s="33" t="str">
        <f t="shared" si="38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9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9"/>
        <v>0</v>
      </c>
      <c r="AV121" s="37">
        <f t="shared" si="30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 t="str">
        <f>IFERROR(H122*((#REF!*0.25)+(#REF!*0.25)+(#REF!*0.225)+(AE122*0.225)+(AF122*0.05)),"")</f>
        <v/>
      </c>
      <c r="S122" s="18">
        <f t="shared" si="35"/>
        <v>0</v>
      </c>
      <c r="T122" s="19">
        <f t="shared" si="36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37"/>
        <v>-1</v>
      </c>
      <c r="Z122" s="20">
        <f>Tabela1[[#This Row],[PESO TOTAL]]-Tabela1[[#This Row],[Peso Expedido]]</f>
        <v>244.4</v>
      </c>
      <c r="AA122" s="17">
        <v>0.9</v>
      </c>
      <c r="AB122" s="33"/>
      <c r="AC122" s="33">
        <v>0.9</v>
      </c>
      <c r="AD122" s="33">
        <v>0.5</v>
      </c>
      <c r="AE122" s="33"/>
      <c r="AF122" s="33"/>
      <c r="AG122" s="33"/>
      <c r="AH122" s="33"/>
      <c r="AI122" s="33" t="str">
        <f t="shared" si="38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9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9"/>
        <v>0</v>
      </c>
      <c r="AV122" s="37">
        <f t="shared" si="30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 t="s">
        <v>5906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34"/>
        <v>566.49374999999998</v>
      </c>
      <c r="S123" s="18">
        <f t="shared" si="35"/>
        <v>0</v>
      </c>
      <c r="T123" s="19">
        <f t="shared" si="36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37"/>
        <v>-1</v>
      </c>
      <c r="Z123" s="20">
        <f>Tabela1[[#This Row],[PESO TOTAL]]-Tabela1[[#This Row],[Peso Expedido]]</f>
        <v>1007.1</v>
      </c>
      <c r="AA123" s="17">
        <v>0.9</v>
      </c>
      <c r="AB123" s="33"/>
      <c r="AC123" s="33">
        <v>0.9</v>
      </c>
      <c r="AD123" s="33">
        <v>0.5</v>
      </c>
      <c r="AE123" s="33"/>
      <c r="AF123" s="33"/>
      <c r="AG123" s="33"/>
      <c r="AH123" s="33"/>
      <c r="AI123" s="33" t="str">
        <f t="shared" si="38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9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9"/>
        <v>0</v>
      </c>
      <c r="AV123" s="37">
        <f t="shared" si="30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823.7</v>
      </c>
      <c r="H124" s="34">
        <f>Tabela1[[#This Row],[PESO UNI]]*Tabela1[[#This Row],[QTE]]</f>
        <v>823.7</v>
      </c>
      <c r="I124" s="7" t="s">
        <v>5906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34"/>
        <v>463.33125000000001</v>
      </c>
      <c r="S124" s="18">
        <f t="shared" si="35"/>
        <v>0</v>
      </c>
      <c r="T124" s="19">
        <f t="shared" si="36"/>
        <v>-823.7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37"/>
        <v>-1</v>
      </c>
      <c r="Z124" s="20">
        <f>Tabela1[[#This Row],[PESO TOTAL]]-Tabela1[[#This Row],[Peso Expedido]]</f>
        <v>823.7</v>
      </c>
      <c r="AA124" s="17">
        <v>0.9</v>
      </c>
      <c r="AB124" s="33"/>
      <c r="AC124" s="33">
        <v>0.9</v>
      </c>
      <c r="AD124" s="33">
        <v>0.5</v>
      </c>
      <c r="AE124" s="33"/>
      <c r="AF124" s="33"/>
      <c r="AG124" s="33"/>
      <c r="AH124" s="33"/>
      <c r="AI124" s="33" t="str">
        <f t="shared" si="38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9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9"/>
        <v>0</v>
      </c>
      <c r="AV124" s="37">
        <f t="shared" si="30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34"/>
        <v>127.91250000000001</v>
      </c>
      <c r="S125" s="18">
        <f t="shared" si="35"/>
        <v>0</v>
      </c>
      <c r="T125" s="19">
        <f t="shared" si="36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37"/>
        <v>-1</v>
      </c>
      <c r="Z125" s="20">
        <f>Tabela1[[#This Row],[PESO TOTAL]]-Tabela1[[#This Row],[Peso Expedido]]</f>
        <v>227.4</v>
      </c>
      <c r="AA125" s="17">
        <v>0.9</v>
      </c>
      <c r="AB125" s="33"/>
      <c r="AC125" s="33">
        <v>0.9</v>
      </c>
      <c r="AD125" s="33">
        <v>0.5</v>
      </c>
      <c r="AE125" s="33"/>
      <c r="AF125" s="33"/>
      <c r="AG125" s="33"/>
      <c r="AH125" s="33"/>
      <c r="AI125" s="33" t="str">
        <f t="shared" si="38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9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9"/>
        <v>0</v>
      </c>
      <c r="AV125" s="37">
        <f t="shared" si="30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34"/>
        <v>394.875</v>
      </c>
      <c r="S126" s="18">
        <f t="shared" si="35"/>
        <v>0</v>
      </c>
      <c r="T126" s="19">
        <f t="shared" si="36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37"/>
        <v>-1</v>
      </c>
      <c r="Z126" s="20">
        <f>Tabela1[[#This Row],[PESO TOTAL]]-Tabela1[[#This Row],[Peso Expedido]]</f>
        <v>702</v>
      </c>
      <c r="AA126" s="17">
        <v>0.9</v>
      </c>
      <c r="AB126" s="33"/>
      <c r="AC126" s="33">
        <v>0.9</v>
      </c>
      <c r="AD126" s="33">
        <v>0.5</v>
      </c>
      <c r="AE126" s="33"/>
      <c r="AF126" s="33"/>
      <c r="AG126" s="33"/>
      <c r="AH126" s="33"/>
      <c r="AI126" s="33" t="str">
        <f t="shared" si="38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9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9"/>
        <v>0</v>
      </c>
      <c r="AV126" s="37">
        <f t="shared" si="30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34"/>
        <v>1357.2</v>
      </c>
      <c r="S127" s="18">
        <f t="shared" si="35"/>
        <v>0</v>
      </c>
      <c r="T127" s="19">
        <f t="shared" si="36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37"/>
        <v>-4</v>
      </c>
      <c r="Z127" s="20">
        <f>Tabela1[[#This Row],[PESO TOTAL]]-Tabela1[[#This Row],[Peso Expedido]]</f>
        <v>2412.8000000000002</v>
      </c>
      <c r="AA127" s="17">
        <v>0.9</v>
      </c>
      <c r="AB127" s="33"/>
      <c r="AC127" s="33">
        <v>0.9</v>
      </c>
      <c r="AD127" s="33">
        <v>0.5</v>
      </c>
      <c r="AE127" s="33"/>
      <c r="AF127" s="33"/>
      <c r="AG127" s="33"/>
      <c r="AH127" s="33"/>
      <c r="AI127" s="33" t="str">
        <f t="shared" si="38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9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9"/>
        <v>0</v>
      </c>
      <c r="AV127" s="37">
        <f t="shared" si="30"/>
        <v>0</v>
      </c>
      <c r="AW127" s="37"/>
    </row>
    <row r="128" spans="1:49" ht="15.75" hidden="1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34"/>
        <v>33</v>
      </c>
      <c r="S128" s="18">
        <f t="shared" si="35"/>
        <v>33</v>
      </c>
      <c r="T128" s="19">
        <f t="shared" si="36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37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38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9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9"/>
        <v>0</v>
      </c>
      <c r="AV128" s="37">
        <f t="shared" si="30"/>
        <v>33</v>
      </c>
      <c r="AW128" s="37"/>
    </row>
    <row r="129" spans="1:49" ht="15.75" hidden="1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4864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34"/>
        <v>453.9</v>
      </c>
      <c r="S129" s="18">
        <f t="shared" si="35"/>
        <v>453.9</v>
      </c>
      <c r="T129" s="19">
        <f t="shared" si="36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37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9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9"/>
        <v>453.9</v>
      </c>
      <c r="AV129" s="37">
        <f t="shared" si="30"/>
        <v>453.9</v>
      </c>
      <c r="AW129" s="37"/>
    </row>
    <row r="130" spans="1:49" ht="15.75" hidden="1" customHeight="1" x14ac:dyDescent="0.25">
      <c r="A130" s="253" t="s">
        <v>3301</v>
      </c>
      <c r="B130" s="239" t="s">
        <v>3302</v>
      </c>
      <c r="C130" s="237">
        <v>3</v>
      </c>
      <c r="D130" s="254" t="s">
        <v>3303</v>
      </c>
      <c r="E130" s="237">
        <v>3827</v>
      </c>
      <c r="F130" s="237">
        <v>28</v>
      </c>
      <c r="G130" s="255">
        <v>7.4</v>
      </c>
      <c r="H130" s="240">
        <f>Tabela1[[#This Row],[PESO UNI]]*Tabela1[[#This Row],[QTE]]</f>
        <v>22.200000000000003</v>
      </c>
      <c r="I130" s="237" t="s">
        <v>4864</v>
      </c>
      <c r="J130" s="241" t="s">
        <v>3034</v>
      </c>
      <c r="K130" s="241" t="s">
        <v>31</v>
      </c>
      <c r="L130" s="242" t="s">
        <v>2984</v>
      </c>
      <c r="M130" s="243">
        <v>46202</v>
      </c>
      <c r="N130" s="241" t="s">
        <v>38</v>
      </c>
      <c r="O130" s="244"/>
      <c r="P130" s="245"/>
      <c r="Q130" s="14">
        <f>Tabela1[[#This Row],[QTDE/ Fabricação]]-Tabela1[[#This Row],[QTE]]</f>
        <v>-3</v>
      </c>
      <c r="R130" s="247">
        <f t="shared" si="34"/>
        <v>22.200000000000003</v>
      </c>
      <c r="S130" s="247">
        <f t="shared" si="35"/>
        <v>22.200000000000003</v>
      </c>
      <c r="T130" s="248">
        <f t="shared" si="36"/>
        <v>0</v>
      </c>
      <c r="U130" s="249">
        <f>IFERROR(SUMIF('LISTA DE EMBARQUE'!B:B,MICRO!E:E,'LISTA DE EMBARQUE'!G:G),"")</f>
        <v>3</v>
      </c>
      <c r="V130" s="244">
        <f>IFERROR(VLOOKUP(Tabela1[[#This Row],[COD.MDE]],'LISTA DE EMBARQUE'!B:L,11,0),"")</f>
        <v>5</v>
      </c>
      <c r="W130" s="245" t="str">
        <f>IFERROR(COUNTIF(#REF!,Tabela1[[#This Row],[Colunas5]]),"")</f>
        <v/>
      </c>
      <c r="X130" s="246">
        <f>Tabela1[[#This Row],[QIANTIDADE EXPEDIDA]]*Tabela1[[#This Row],[PESO UNI]]</f>
        <v>22.200000000000003</v>
      </c>
      <c r="Y130" s="246">
        <f t="shared" si="37"/>
        <v>0</v>
      </c>
      <c r="Z130" s="250">
        <f>Tabela1[[#This Row],[PESO TOTAL]]-Tabela1[[#This Row],[Peso Expedido]]</f>
        <v>0</v>
      </c>
      <c r="AA130" s="251">
        <v>1</v>
      </c>
      <c r="AB130" s="252"/>
      <c r="AC130" s="252">
        <v>1</v>
      </c>
      <c r="AD130" s="252">
        <v>1</v>
      </c>
      <c r="AE130" s="252">
        <v>1</v>
      </c>
      <c r="AF130" s="252">
        <v>1</v>
      </c>
      <c r="AG130" s="252">
        <v>1</v>
      </c>
      <c r="AH130" s="252">
        <v>1</v>
      </c>
      <c r="AI130" s="252" t="str">
        <f t="shared" ref="AI130:AI153" si="39">IF(Z130&lt;=0,"ok","")</f>
        <v>ok</v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9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9"/>
        <v>22.200000000000003</v>
      </c>
      <c r="AV130" s="37">
        <f t="shared" si="30"/>
        <v>22.200000000000003</v>
      </c>
      <c r="AW130" s="37"/>
    </row>
    <row r="131" spans="1:49" ht="15.75" hidden="1" customHeight="1" x14ac:dyDescent="0.25">
      <c r="A131" s="253" t="s">
        <v>3301</v>
      </c>
      <c r="B131" s="239" t="s">
        <v>3302</v>
      </c>
      <c r="C131" s="237">
        <v>1</v>
      </c>
      <c r="D131" s="254" t="s">
        <v>3304</v>
      </c>
      <c r="E131" s="237">
        <v>3828</v>
      </c>
      <c r="F131" s="237">
        <v>28</v>
      </c>
      <c r="G131" s="255">
        <v>470.6</v>
      </c>
      <c r="H131" s="240">
        <f>Tabela1[[#This Row],[PESO UNI]]*Tabela1[[#This Row],[QTE]]</f>
        <v>470.6</v>
      </c>
      <c r="I131" s="237" t="s">
        <v>4864</v>
      </c>
      <c r="J131" s="241" t="s">
        <v>3034</v>
      </c>
      <c r="K131" s="241" t="s">
        <v>31</v>
      </c>
      <c r="L131" s="242" t="s">
        <v>2984</v>
      </c>
      <c r="M131" s="243">
        <v>46202</v>
      </c>
      <c r="N131" s="241" t="s">
        <v>38</v>
      </c>
      <c r="O131" s="244"/>
      <c r="P131" s="245"/>
      <c r="Q131" s="14">
        <f>Tabela1[[#This Row],[QTDE/ Fabricação]]-Tabela1[[#This Row],[QTE]]</f>
        <v>-1</v>
      </c>
      <c r="R131" s="247">
        <f t="shared" si="34"/>
        <v>470.6</v>
      </c>
      <c r="S131" s="247">
        <f t="shared" si="35"/>
        <v>470.6</v>
      </c>
      <c r="T131" s="248">
        <f t="shared" si="36"/>
        <v>0</v>
      </c>
      <c r="U131" s="249">
        <f>IFERROR(SUMIF('LISTA DE EMBARQUE'!B:B,MICRO!E:E,'LISTA DE EMBARQUE'!G:G),"")</f>
        <v>1</v>
      </c>
      <c r="V131" s="244">
        <f>IFERROR(VLOOKUP(Tabela1[[#This Row],[COD.MDE]],'LISTA DE EMBARQUE'!B:L,11,0),"")</f>
        <v>3</v>
      </c>
      <c r="W131" s="245" t="str">
        <f>IFERROR(COUNTIF(#REF!,Tabela1[[#This Row],[Colunas5]]),"")</f>
        <v/>
      </c>
      <c r="X131" s="246">
        <f>Tabela1[[#This Row],[QIANTIDADE EXPEDIDA]]*Tabela1[[#This Row],[PESO UNI]]</f>
        <v>470.6</v>
      </c>
      <c r="Y131" s="246">
        <f t="shared" si="37"/>
        <v>0</v>
      </c>
      <c r="Z131" s="250">
        <f>Tabela1[[#This Row],[PESO TOTAL]]-Tabela1[[#This Row],[Peso Expedido]]</f>
        <v>0</v>
      </c>
      <c r="AA131" s="251">
        <v>1</v>
      </c>
      <c r="AB131" s="252"/>
      <c r="AC131" s="252">
        <v>1</v>
      </c>
      <c r="AD131" s="252">
        <v>1</v>
      </c>
      <c r="AE131" s="252">
        <v>1</v>
      </c>
      <c r="AF131" s="252">
        <v>1</v>
      </c>
      <c r="AG131" s="252">
        <v>1</v>
      </c>
      <c r="AH131" s="252">
        <v>1</v>
      </c>
      <c r="AI131" s="252" t="str">
        <f t="shared" si="39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9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9"/>
        <v>470.6</v>
      </c>
      <c r="AV131" s="37">
        <f t="shared" si="30"/>
        <v>470.6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34"/>
        <v>316.8</v>
      </c>
      <c r="S132" s="18">
        <f t="shared" si="35"/>
        <v>316.8</v>
      </c>
      <c r="T132" s="19">
        <f t="shared" si="36"/>
        <v>0</v>
      </c>
      <c r="U132" s="16">
        <f>IFERROR(SUMIF('LISTA DE EMBARQUE'!B:B,MICRO!E:E,'LISTA DE EMBARQUE'!G:G),"")</f>
        <v>0</v>
      </c>
      <c r="V132" s="12">
        <v>1</v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37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>
        <v>0.5</v>
      </c>
      <c r="AI132" s="33"/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9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158.4</v>
      </c>
      <c r="AU132" s="37">
        <f t="shared" si="29"/>
        <v>158.4</v>
      </c>
      <c r="AV132" s="37">
        <f t="shared" si="30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34"/>
        <v>324</v>
      </c>
      <c r="S133" s="18">
        <f t="shared" si="35"/>
        <v>324</v>
      </c>
      <c r="T133" s="19">
        <f t="shared" si="36"/>
        <v>0</v>
      </c>
      <c r="U133" s="16">
        <f>IFERROR(SUMIF('LISTA DE EMBARQUE'!B:B,MICRO!E:E,'LISTA DE EMBARQUE'!G:G),"")</f>
        <v>0</v>
      </c>
      <c r="V133" s="12">
        <v>1</v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37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>
        <v>0.5</v>
      </c>
      <c r="AI133" s="33"/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6" si="4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162</v>
      </c>
      <c r="AU133" s="37">
        <f t="shared" si="29"/>
        <v>162</v>
      </c>
      <c r="AV133" s="37">
        <f t="shared" si="30"/>
        <v>324</v>
      </c>
      <c r="AW133" s="37"/>
    </row>
    <row r="134" spans="1:49" ht="15.75" hidden="1" customHeight="1" x14ac:dyDescent="0.25">
      <c r="A134" s="253" t="s">
        <v>3081</v>
      </c>
      <c r="B134" s="239"/>
      <c r="C134" s="237">
        <v>76</v>
      </c>
      <c r="D134" s="254" t="s">
        <v>3312</v>
      </c>
      <c r="E134" s="237">
        <v>3831</v>
      </c>
      <c r="F134" s="237">
        <v>9</v>
      </c>
      <c r="G134" s="255">
        <v>7.2</v>
      </c>
      <c r="H134" s="240">
        <f>Tabela1[[#This Row],[PESO UNI]]*Tabela1[[#This Row],[QTE]]</f>
        <v>547.20000000000005</v>
      </c>
      <c r="I134" s="237">
        <v>0</v>
      </c>
      <c r="J134" s="241" t="s">
        <v>3034</v>
      </c>
      <c r="K134" s="241" t="s">
        <v>33</v>
      </c>
      <c r="L134" s="242" t="s">
        <v>2984</v>
      </c>
      <c r="M134" s="243">
        <v>46175</v>
      </c>
      <c r="N134" s="241" t="s">
        <v>38</v>
      </c>
      <c r="O134" s="244"/>
      <c r="P134" s="245"/>
      <c r="Q134" s="14">
        <f>Tabela1[[#This Row],[QTDE/ Fabricação]]-Tabela1[[#This Row],[QTE]]</f>
        <v>-76</v>
      </c>
      <c r="R134" s="247">
        <f t="shared" si="34"/>
        <v>547.20000000000005</v>
      </c>
      <c r="S134" s="247">
        <f t="shared" si="35"/>
        <v>547.20000000000005</v>
      </c>
      <c r="T134" s="248">
        <f t="shared" si="36"/>
        <v>0</v>
      </c>
      <c r="U134" s="249">
        <f>IFERROR(SUMIF('LISTA DE EMBARQUE'!B:B,MICRO!E:E,'LISTA DE EMBARQUE'!G:G),"")</f>
        <v>76</v>
      </c>
      <c r="V134" s="244">
        <f>IFERROR(VLOOKUP(Tabela1[[#This Row],[COD.MDE]],'LISTA DE EMBARQUE'!B:L,11,0),"")</f>
        <v>1</v>
      </c>
      <c r="W134" s="245" t="str">
        <f>IFERROR(COUNTIF(#REF!,Tabela1[[#This Row],[Colunas5]]),"")</f>
        <v/>
      </c>
      <c r="X134" s="246">
        <f>Tabela1[[#This Row],[QIANTIDADE EXPEDIDA]]*Tabela1[[#This Row],[PESO UNI]]</f>
        <v>547.20000000000005</v>
      </c>
      <c r="Y134" s="246">
        <f t="shared" si="37"/>
        <v>0</v>
      </c>
      <c r="Z134" s="250">
        <f>Tabela1[[#This Row],[PESO TOTAL]]-Tabela1[[#This Row],[Peso Expedido]]</f>
        <v>0</v>
      </c>
      <c r="AA134" s="251">
        <v>1</v>
      </c>
      <c r="AB134" s="252"/>
      <c r="AC134" s="252">
        <v>1</v>
      </c>
      <c r="AD134" s="252">
        <v>1</v>
      </c>
      <c r="AE134" s="252">
        <v>1</v>
      </c>
      <c r="AF134" s="252">
        <v>1</v>
      </c>
      <c r="AG134" s="252">
        <v>1</v>
      </c>
      <c r="AH134" s="252">
        <v>1</v>
      </c>
      <c r="AI134" s="252" t="str">
        <f t="shared" si="39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4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9"/>
        <v>547.20000000000005</v>
      </c>
      <c r="AV134" s="37">
        <f t="shared" si="30"/>
        <v>547.20000000000005</v>
      </c>
      <c r="AW134" s="37"/>
    </row>
    <row r="135" spans="1:49" ht="15.75" hidden="1" customHeight="1" x14ac:dyDescent="0.25">
      <c r="A135" s="253" t="s">
        <v>3315</v>
      </c>
      <c r="B135" s="239" t="s">
        <v>3316</v>
      </c>
      <c r="C135" s="237">
        <v>38</v>
      </c>
      <c r="D135" s="254" t="s">
        <v>3317</v>
      </c>
      <c r="E135" s="237">
        <v>3832</v>
      </c>
      <c r="F135" s="237">
        <v>29</v>
      </c>
      <c r="G135" s="255">
        <v>2.6</v>
      </c>
      <c r="H135" s="240">
        <f>Tabela1[[#This Row],[PESO UNI]]*Tabela1[[#This Row],[QTE]]</f>
        <v>98.8</v>
      </c>
      <c r="I135" s="237" t="s">
        <v>4301</v>
      </c>
      <c r="J135" s="241" t="s">
        <v>3034</v>
      </c>
      <c r="K135" s="241" t="s">
        <v>31</v>
      </c>
      <c r="L135" s="242" t="s">
        <v>2984</v>
      </c>
      <c r="M135" s="243">
        <v>46206</v>
      </c>
      <c r="N135" s="241" t="s">
        <v>38</v>
      </c>
      <c r="O135" s="244"/>
      <c r="P135" s="245"/>
      <c r="Q135" s="14">
        <f>Tabela1[[#This Row],[QTDE/ Fabricação]]-Tabela1[[#This Row],[QTE]]</f>
        <v>-38</v>
      </c>
      <c r="R135" s="247">
        <f t="shared" si="34"/>
        <v>98.8</v>
      </c>
      <c r="S135" s="247">
        <f t="shared" si="35"/>
        <v>98.8</v>
      </c>
      <c r="T135" s="248">
        <f t="shared" si="36"/>
        <v>0</v>
      </c>
      <c r="U135" s="249">
        <f>IFERROR(SUMIF('LISTA DE EMBARQUE'!B:B,MICRO!E:E,'LISTA DE EMBARQUE'!G:G),"")</f>
        <v>38</v>
      </c>
      <c r="V135" s="244">
        <f>IFERROR(VLOOKUP(Tabela1[[#This Row],[COD.MDE]],'LISTA DE EMBARQUE'!B:L,11,0),"")</f>
        <v>5</v>
      </c>
      <c r="W135" s="245" t="str">
        <f>IFERROR(COUNTIF(#REF!,Tabela1[[#This Row],[Colunas5]]),"")</f>
        <v/>
      </c>
      <c r="X135" s="246">
        <f>Tabela1[[#This Row],[QIANTIDADE EXPEDIDA]]*Tabela1[[#This Row],[PESO UNI]]</f>
        <v>98.8</v>
      </c>
      <c r="Y135" s="246">
        <f t="shared" si="37"/>
        <v>0</v>
      </c>
      <c r="Z135" s="250">
        <f>Tabela1[[#This Row],[PESO TOTAL]]-Tabela1[[#This Row],[Peso Expedido]]</f>
        <v>0</v>
      </c>
      <c r="AA135" s="251">
        <v>1</v>
      </c>
      <c r="AB135" s="252"/>
      <c r="AC135" s="252">
        <v>1</v>
      </c>
      <c r="AD135" s="252">
        <v>1</v>
      </c>
      <c r="AE135" s="252">
        <v>1</v>
      </c>
      <c r="AF135" s="252">
        <v>1</v>
      </c>
      <c r="AG135" s="252">
        <v>1</v>
      </c>
      <c r="AH135" s="252">
        <v>1</v>
      </c>
      <c r="AI135" s="252" t="str">
        <f t="shared" si="39"/>
        <v>ok</v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4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9"/>
        <v>98.8</v>
      </c>
      <c r="AV135" s="37">
        <f t="shared" si="30"/>
        <v>98.8</v>
      </c>
      <c r="AW135" s="37"/>
    </row>
    <row r="136" spans="1:49" ht="15.75" hidden="1" customHeight="1" x14ac:dyDescent="0.25">
      <c r="A136" s="253" t="s">
        <v>3315</v>
      </c>
      <c r="B136" s="239" t="s">
        <v>3316</v>
      </c>
      <c r="C136" s="237">
        <v>16</v>
      </c>
      <c r="D136" s="254" t="s">
        <v>3319</v>
      </c>
      <c r="E136" s="237">
        <v>3833</v>
      </c>
      <c r="F136" s="237">
        <v>29</v>
      </c>
      <c r="G136" s="255">
        <v>2.5</v>
      </c>
      <c r="H136" s="240">
        <f>Tabela1[[#This Row],[PESO UNI]]*Tabela1[[#This Row],[QTE]]</f>
        <v>40</v>
      </c>
      <c r="I136" s="237" t="s">
        <v>4301</v>
      </c>
      <c r="J136" s="241" t="s">
        <v>3034</v>
      </c>
      <c r="K136" s="241" t="s">
        <v>31</v>
      </c>
      <c r="L136" s="242" t="s">
        <v>2984</v>
      </c>
      <c r="M136" s="243">
        <v>46206</v>
      </c>
      <c r="N136" s="241" t="s">
        <v>38</v>
      </c>
      <c r="O136" s="244"/>
      <c r="P136" s="245"/>
      <c r="Q136" s="14">
        <f>Tabela1[[#This Row],[QTDE/ Fabricação]]-Tabela1[[#This Row],[QTE]]</f>
        <v>-16</v>
      </c>
      <c r="R136" s="247">
        <f t="shared" si="34"/>
        <v>40</v>
      </c>
      <c r="S136" s="247">
        <f t="shared" si="35"/>
        <v>40</v>
      </c>
      <c r="T136" s="248">
        <f t="shared" si="36"/>
        <v>0</v>
      </c>
      <c r="U136" s="249">
        <f>IFERROR(SUMIF('LISTA DE EMBARQUE'!B:B,MICRO!E:E,'LISTA DE EMBARQUE'!G:G),"")</f>
        <v>18</v>
      </c>
      <c r="V136" s="244">
        <f>IFERROR(VLOOKUP(Tabela1[[#This Row],[COD.MDE]],'LISTA DE EMBARQUE'!B:L,11,0),"")</f>
        <v>5</v>
      </c>
      <c r="W136" s="245" t="str">
        <f>IFERROR(COUNTIF(#REF!,Tabela1[[#This Row],[Colunas5]]),"")</f>
        <v/>
      </c>
      <c r="X136" s="246">
        <f>Tabela1[[#This Row],[QIANTIDADE EXPEDIDA]]*Tabela1[[#This Row],[PESO UNI]]</f>
        <v>45</v>
      </c>
      <c r="Y136" s="246">
        <f t="shared" si="37"/>
        <v>2</v>
      </c>
      <c r="Z136" s="250">
        <v>0</v>
      </c>
      <c r="AA136" s="251">
        <v>1</v>
      </c>
      <c r="AB136" s="252"/>
      <c r="AC136" s="252">
        <v>1</v>
      </c>
      <c r="AD136" s="252">
        <v>1</v>
      </c>
      <c r="AE136" s="252">
        <v>1</v>
      </c>
      <c r="AF136" s="252">
        <v>1</v>
      </c>
      <c r="AG136" s="252">
        <v>1</v>
      </c>
      <c r="AH136" s="252">
        <v>1</v>
      </c>
      <c r="AI136" s="252" t="str">
        <f t="shared" si="39"/>
        <v>ok</v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4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9"/>
        <v>40</v>
      </c>
      <c r="AV136" s="37">
        <f t="shared" si="30"/>
        <v>40</v>
      </c>
      <c r="AW136" s="37"/>
    </row>
    <row r="137" spans="1:49" ht="15.75" hidden="1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34"/>
        <v>26.730000000000004</v>
      </c>
      <c r="S137" s="18">
        <f t="shared" si="35"/>
        <v>0</v>
      </c>
      <c r="T137" s="19">
        <f t="shared" si="36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37"/>
        <v>-54</v>
      </c>
      <c r="Z137" s="20">
        <f>Tabela1[[#This Row],[PESO TOTAL]]-Tabela1[[#This Row],[Peso Expedido]]</f>
        <v>59.400000000000006</v>
      </c>
      <c r="AA137" s="17">
        <v>0.9</v>
      </c>
      <c r="AB137" s="33"/>
      <c r="AC137" s="33">
        <v>0.9</v>
      </c>
      <c r="AD137" s="33"/>
      <c r="AE137" s="33"/>
      <c r="AF137" s="33"/>
      <c r="AG137" s="33"/>
      <c r="AH137" s="33"/>
      <c r="AI137" s="33" t="str">
        <f t="shared" si="39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4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9"/>
        <v>0</v>
      </c>
      <c r="AV137" s="37">
        <f t="shared" si="30"/>
        <v>0</v>
      </c>
      <c r="AW137" s="37"/>
    </row>
    <row r="138" spans="1:49" ht="15.75" hidden="1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34"/>
        <v>48.6</v>
      </c>
      <c r="S138" s="18">
        <f t="shared" si="35"/>
        <v>0</v>
      </c>
      <c r="T138" s="19">
        <f t="shared" si="36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37"/>
        <v>-54</v>
      </c>
      <c r="Z138" s="20">
        <f>Tabela1[[#This Row],[PESO TOTAL]]-Tabela1[[#This Row],[Peso Expedido]]</f>
        <v>108</v>
      </c>
      <c r="AA138" s="17">
        <v>0.9</v>
      </c>
      <c r="AB138" s="33"/>
      <c r="AC138" s="33">
        <v>0.9</v>
      </c>
      <c r="AD138" s="33"/>
      <c r="AE138" s="33"/>
      <c r="AF138" s="33"/>
      <c r="AG138" s="33"/>
      <c r="AH138" s="33"/>
      <c r="AI138" s="33" t="str">
        <f t="shared" si="39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4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9"/>
        <v>0</v>
      </c>
      <c r="AV138" s="37">
        <f t="shared" si="30"/>
        <v>0</v>
      </c>
      <c r="AW138" s="37"/>
    </row>
    <row r="139" spans="1:49" ht="15.75" hidden="1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34"/>
        <v>234</v>
      </c>
      <c r="S139" s="18">
        <f t="shared" si="35"/>
        <v>0</v>
      </c>
      <c r="T139" s="19">
        <f t="shared" si="36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37"/>
        <v>-208</v>
      </c>
      <c r="Z139" s="20">
        <f>Tabela1[[#This Row],[PESO TOTAL]]-Tabela1[[#This Row],[Peso Expedido]]</f>
        <v>520</v>
      </c>
      <c r="AA139" s="17">
        <v>0.9</v>
      </c>
      <c r="AB139" s="33"/>
      <c r="AC139" s="33">
        <v>0.9</v>
      </c>
      <c r="AD139" s="33"/>
      <c r="AE139" s="33"/>
      <c r="AF139" s="33"/>
      <c r="AG139" s="33"/>
      <c r="AH139" s="33"/>
      <c r="AI139" s="33" t="str">
        <f t="shared" si="39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4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9"/>
        <v>0</v>
      </c>
      <c r="AV139" s="37">
        <f t="shared" si="30"/>
        <v>0</v>
      </c>
      <c r="AW139" s="37"/>
    </row>
    <row r="140" spans="1:49" ht="15.75" hidden="1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34"/>
        <v>2.9699999999999998</v>
      </c>
      <c r="S140" s="18">
        <f t="shared" si="35"/>
        <v>0</v>
      </c>
      <c r="T140" s="19">
        <f t="shared" si="36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37"/>
        <v>-2</v>
      </c>
      <c r="Z140" s="20">
        <f>Tabela1[[#This Row],[PESO TOTAL]]-Tabela1[[#This Row],[Peso Expedido]]</f>
        <v>6.6</v>
      </c>
      <c r="AA140" s="17">
        <v>0.9</v>
      </c>
      <c r="AB140" s="33"/>
      <c r="AC140" s="33">
        <v>0.9</v>
      </c>
      <c r="AD140" s="33"/>
      <c r="AE140" s="33"/>
      <c r="AF140" s="33"/>
      <c r="AG140" s="33"/>
      <c r="AH140" s="33"/>
      <c r="AI140" s="33" t="str">
        <f t="shared" si="39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4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9"/>
        <v>0</v>
      </c>
      <c r="AV140" s="37">
        <f t="shared" si="30"/>
        <v>0</v>
      </c>
      <c r="AW140" s="37"/>
    </row>
    <row r="141" spans="1:49" ht="15.75" hidden="1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>IFERROR(H141*((AA142*0.25)+(AC142*0.25)+(AD141*0.225)+(AE141*0.225)+(AF141*0.05)),"")</f>
        <v>12.96</v>
      </c>
      <c r="S141" s="18">
        <f t="shared" si="35"/>
        <v>0</v>
      </c>
      <c r="T141" s="19">
        <f t="shared" si="36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37"/>
        <v>-2</v>
      </c>
      <c r="Z141" s="20">
        <f>Tabela1[[#This Row],[PESO TOTAL]]-Tabela1[[#This Row],[Peso Expedido]]</f>
        <v>28.8</v>
      </c>
      <c r="AA141" s="17">
        <v>0.9</v>
      </c>
      <c r="AB141" s="33"/>
      <c r="AC141" s="33">
        <v>0.9</v>
      </c>
      <c r="AD141" s="33"/>
      <c r="AE141" s="33"/>
      <c r="AF141" s="33"/>
      <c r="AG141" s="33"/>
      <c r="AH141" s="33"/>
      <c r="AI141" s="33" t="str">
        <f t="shared" si="39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4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9"/>
        <v>0</v>
      </c>
      <c r="AV141" s="37">
        <f t="shared" si="30"/>
        <v>0</v>
      </c>
      <c r="AW141" s="37"/>
    </row>
    <row r="142" spans="1:49" ht="15.75" hidden="1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 t="str">
        <f>IFERROR(H142*((#REF!*0.25)+(#REF!*0.25)+(AD142*0.225)+(AE142*0.225)+(AF142*0.05)),"")</f>
        <v/>
      </c>
      <c r="S142" s="18">
        <f t="shared" si="35"/>
        <v>0</v>
      </c>
      <c r="T142" s="19">
        <f t="shared" si="36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37"/>
        <v>-14</v>
      </c>
      <c r="Z142" s="20">
        <f>Tabela1[[#This Row],[PESO TOTAL]]-Tabela1[[#This Row],[Peso Expedido]]</f>
        <v>26.599999999999998</v>
      </c>
      <c r="AA142" s="17">
        <v>0.9</v>
      </c>
      <c r="AB142" s="33"/>
      <c r="AC142" s="33">
        <v>0.9</v>
      </c>
      <c r="AD142" s="33"/>
      <c r="AE142" s="33"/>
      <c r="AF142" s="33"/>
      <c r="AG142" s="33"/>
      <c r="AH142" s="33"/>
      <c r="AI142" s="33" t="str">
        <f t="shared" si="39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4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9"/>
        <v>0</v>
      </c>
      <c r="AV142" s="37">
        <f t="shared" si="30"/>
        <v>0</v>
      </c>
      <c r="AW142" s="37"/>
    </row>
    <row r="143" spans="1:49" ht="15.75" hidden="1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34"/>
        <v>10.71</v>
      </c>
      <c r="S143" s="18">
        <f t="shared" si="35"/>
        <v>0</v>
      </c>
      <c r="T143" s="19">
        <f t="shared" si="36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37"/>
        <v>-14</v>
      </c>
      <c r="Z143" s="20">
        <f>Tabela1[[#This Row],[PESO TOTAL]]-Tabela1[[#This Row],[Peso Expedido]]</f>
        <v>23.8</v>
      </c>
      <c r="AA143" s="17">
        <v>0.9</v>
      </c>
      <c r="AB143" s="33"/>
      <c r="AC143" s="33">
        <v>0.9</v>
      </c>
      <c r="AD143" s="33"/>
      <c r="AE143" s="33"/>
      <c r="AF143" s="33"/>
      <c r="AG143" s="33"/>
      <c r="AH143" s="33"/>
      <c r="AI143" s="33" t="str">
        <f t="shared" si="39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4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9"/>
        <v>0</v>
      </c>
      <c r="AV143" s="37">
        <f t="shared" si="30"/>
        <v>0</v>
      </c>
      <c r="AW143" s="37"/>
    </row>
    <row r="144" spans="1:49" ht="15.75" hidden="1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34"/>
        <v>25.740000000000002</v>
      </c>
      <c r="S144" s="18">
        <f t="shared" si="35"/>
        <v>0</v>
      </c>
      <c r="T144" s="19">
        <f t="shared" si="36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37"/>
        <v>-4</v>
      </c>
      <c r="Z144" s="20">
        <f>Tabela1[[#This Row],[PESO TOTAL]]-Tabela1[[#This Row],[Peso Expedido]]</f>
        <v>57.2</v>
      </c>
      <c r="AA144" s="17">
        <v>0.9</v>
      </c>
      <c r="AB144" s="33"/>
      <c r="AC144" s="33">
        <v>0.9</v>
      </c>
      <c r="AD144" s="33"/>
      <c r="AE144" s="33"/>
      <c r="AF144" s="33"/>
      <c r="AG144" s="33"/>
      <c r="AH144" s="33"/>
      <c r="AI144" s="33" t="str">
        <f t="shared" si="39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4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9"/>
        <v>0</v>
      </c>
      <c r="AV144" s="37">
        <f t="shared" si="30"/>
        <v>0</v>
      </c>
      <c r="AW144" s="37"/>
    </row>
    <row r="145" spans="1:49" ht="15.75" hidden="1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34"/>
        <v>12.33</v>
      </c>
      <c r="S145" s="18">
        <f t="shared" si="35"/>
        <v>0</v>
      </c>
      <c r="T145" s="19">
        <f t="shared" si="36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37"/>
        <v>-2</v>
      </c>
      <c r="Z145" s="20">
        <f>Tabela1[[#This Row],[PESO TOTAL]]-Tabela1[[#This Row],[Peso Expedido]]</f>
        <v>27.4</v>
      </c>
      <c r="AA145" s="17">
        <v>0.9</v>
      </c>
      <c r="AB145" s="33"/>
      <c r="AC145" s="33">
        <v>0.9</v>
      </c>
      <c r="AD145" s="33"/>
      <c r="AE145" s="33"/>
      <c r="AF145" s="33"/>
      <c r="AG145" s="33"/>
      <c r="AH145" s="33"/>
      <c r="AI145" s="33" t="str">
        <f t="shared" si="39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4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9"/>
        <v>0</v>
      </c>
      <c r="AV145" s="37">
        <f t="shared" si="30"/>
        <v>0</v>
      </c>
      <c r="AW145" s="37"/>
    </row>
    <row r="146" spans="1:49" ht="15.75" hidden="1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34"/>
        <v>0.9900000000000001</v>
      </c>
      <c r="S146" s="18">
        <f t="shared" si="35"/>
        <v>0</v>
      </c>
      <c r="T146" s="19">
        <f t="shared" si="36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37"/>
        <v>-2</v>
      </c>
      <c r="Z146" s="20">
        <f>Tabela1[[#This Row],[PESO TOTAL]]-Tabela1[[#This Row],[Peso Expedido]]</f>
        <v>2.2000000000000002</v>
      </c>
      <c r="AA146" s="17">
        <v>0.9</v>
      </c>
      <c r="AB146" s="33"/>
      <c r="AC146" s="33">
        <v>0.9</v>
      </c>
      <c r="AD146" s="33"/>
      <c r="AE146" s="33"/>
      <c r="AF146" s="33"/>
      <c r="AG146" s="33"/>
      <c r="AH146" s="33"/>
      <c r="AI146" s="33" t="str">
        <f t="shared" si="39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4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9"/>
        <v>0</v>
      </c>
      <c r="AV146" s="37">
        <f t="shared" si="30"/>
        <v>0</v>
      </c>
      <c r="AW146" s="37"/>
    </row>
    <row r="147" spans="1:49" ht="15.75" hidden="1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34"/>
        <v>1.26</v>
      </c>
      <c r="S147" s="18">
        <f t="shared" si="35"/>
        <v>0</v>
      </c>
      <c r="T147" s="19">
        <f t="shared" si="36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37"/>
        <v>-2</v>
      </c>
      <c r="Z147" s="20">
        <f>Tabela1[[#This Row],[PESO TOTAL]]-Tabela1[[#This Row],[Peso Expedido]]</f>
        <v>2.8</v>
      </c>
      <c r="AA147" s="17">
        <v>0.9</v>
      </c>
      <c r="AB147" s="33"/>
      <c r="AC147" s="33">
        <v>0.9</v>
      </c>
      <c r="AD147" s="33"/>
      <c r="AE147" s="33"/>
      <c r="AF147" s="33"/>
      <c r="AG147" s="33"/>
      <c r="AH147" s="33"/>
      <c r="AI147" s="33" t="str">
        <f t="shared" si="39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4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9"/>
        <v>0</v>
      </c>
      <c r="AV147" s="37">
        <f t="shared" si="30"/>
        <v>0</v>
      </c>
      <c r="AW147" s="37"/>
    </row>
    <row r="148" spans="1:49" ht="15.75" hidden="1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>IFERROR(H148*((AA149*0.25)+(AC149*0.25)+(AD148*0.225)+(AE148*0.225)+(AF148*0.05)),"")</f>
        <v>16.38</v>
      </c>
      <c r="S148" s="18">
        <f t="shared" si="35"/>
        <v>0</v>
      </c>
      <c r="T148" s="19">
        <f t="shared" si="36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37"/>
        <v>-2</v>
      </c>
      <c r="Z148" s="20">
        <f>Tabela1[[#This Row],[PESO TOTAL]]-Tabela1[[#This Row],[Peso Expedido]]</f>
        <v>36.4</v>
      </c>
      <c r="AA148" s="17">
        <v>0.9</v>
      </c>
      <c r="AB148" s="33"/>
      <c r="AC148" s="33">
        <v>0.9</v>
      </c>
      <c r="AD148" s="33"/>
      <c r="AE148" s="33"/>
      <c r="AF148" s="33"/>
      <c r="AG148" s="33"/>
      <c r="AH148" s="33"/>
      <c r="AI148" s="33" t="str">
        <f t="shared" si="39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4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9"/>
        <v>0</v>
      </c>
      <c r="AV148" s="37">
        <f t="shared" si="30"/>
        <v>0</v>
      </c>
      <c r="AW148" s="37"/>
    </row>
    <row r="149" spans="1:49" ht="15.75" hidden="1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 t="str">
        <f>IFERROR(H149*((#REF!*0.25)+(#REF!*0.25)+(AD149*0.225)+(AE149*0.225)+(AF149*0.05)),"")</f>
        <v/>
      </c>
      <c r="S149" s="18">
        <f t="shared" si="35"/>
        <v>0</v>
      </c>
      <c r="T149" s="19">
        <f t="shared" si="36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37"/>
        <v>-2</v>
      </c>
      <c r="Z149" s="20">
        <f>Tabela1[[#This Row],[PESO TOTAL]]-Tabela1[[#This Row],[Peso Expedido]]</f>
        <v>4</v>
      </c>
      <c r="AA149" s="17">
        <v>0.9</v>
      </c>
      <c r="AB149" s="33"/>
      <c r="AC149" s="33">
        <v>0.9</v>
      </c>
      <c r="AD149" s="33"/>
      <c r="AE149" s="33"/>
      <c r="AF149" s="33"/>
      <c r="AG149" s="33"/>
      <c r="AH149" s="33"/>
      <c r="AI149" s="33" t="str">
        <f t="shared" si="39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4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9"/>
        <v>0</v>
      </c>
      <c r="AV149" s="37">
        <f t="shared" si="30"/>
        <v>0</v>
      </c>
      <c r="AW149" s="37"/>
    </row>
    <row r="150" spans="1:49" ht="15.75" hidden="1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4"/>
        <v>1.4400000000000002</v>
      </c>
      <c r="S150" s="18">
        <f t="shared" si="35"/>
        <v>0</v>
      </c>
      <c r="T150" s="19">
        <f t="shared" si="36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37"/>
        <v>-2</v>
      </c>
      <c r="Z150" s="20">
        <f>Tabela1[[#This Row],[PESO TOTAL]]-Tabela1[[#This Row],[Peso Expedido]]</f>
        <v>3.2</v>
      </c>
      <c r="AA150" s="17">
        <v>0.9</v>
      </c>
      <c r="AB150" s="33"/>
      <c r="AC150" s="33">
        <v>0.9</v>
      </c>
      <c r="AD150" s="33"/>
      <c r="AE150" s="33"/>
      <c r="AF150" s="33"/>
      <c r="AG150" s="33"/>
      <c r="AH150" s="33"/>
      <c r="AI150" s="33" t="str">
        <f t="shared" si="39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4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9"/>
        <v>0</v>
      </c>
      <c r="AV150" s="37">
        <f t="shared" si="30"/>
        <v>0</v>
      </c>
      <c r="AW150" s="37"/>
    </row>
    <row r="151" spans="1:49" ht="15.75" hidden="1" customHeight="1" x14ac:dyDescent="0.25">
      <c r="A151" s="253" t="s">
        <v>3729</v>
      </c>
      <c r="B151" s="239" t="s">
        <v>3730</v>
      </c>
      <c r="C151" s="237">
        <v>2</v>
      </c>
      <c r="D151" s="254" t="s">
        <v>3731</v>
      </c>
      <c r="E151" s="237">
        <v>3848</v>
      </c>
      <c r="F151" s="237">
        <v>30</v>
      </c>
      <c r="G151" s="255">
        <v>60.1</v>
      </c>
      <c r="H151" s="240">
        <f>Tabela1[[#This Row],[PESO UNI]]*Tabela1[[#This Row],[QTE]]</f>
        <v>120.2</v>
      </c>
      <c r="I151" s="237" t="s">
        <v>5929</v>
      </c>
      <c r="J151" s="241" t="s">
        <v>3045</v>
      </c>
      <c r="K151" s="241" t="s">
        <v>31</v>
      </c>
      <c r="L151" s="242" t="s">
        <v>2984</v>
      </c>
      <c r="M151" s="243">
        <v>46210</v>
      </c>
      <c r="N151" s="241" t="s">
        <v>38</v>
      </c>
      <c r="O151" s="244"/>
      <c r="P151" s="245"/>
      <c r="Q151" s="14">
        <f>Tabela1[[#This Row],[QTDE/ Fabricação]]-Tabela1[[#This Row],[QTE]]</f>
        <v>-2</v>
      </c>
      <c r="R151" s="247">
        <f t="shared" si="34"/>
        <v>120.2</v>
      </c>
      <c r="S151" s="247">
        <f t="shared" si="35"/>
        <v>120.2</v>
      </c>
      <c r="T151" s="248">
        <f t="shared" si="36"/>
        <v>0</v>
      </c>
      <c r="U151" s="249">
        <f>IFERROR(SUMIF('LISTA DE EMBARQUE'!B:B,MICRO!E:E,'LISTA DE EMBARQUE'!G:G),"")</f>
        <v>4</v>
      </c>
      <c r="V151" s="244">
        <f>IFERROR(VLOOKUP(Tabela1[[#This Row],[COD.MDE]],'LISTA DE EMBARQUE'!B:L,11,0),"")</f>
        <v>3</v>
      </c>
      <c r="W151" s="245" t="str">
        <f>IFERROR(COUNTIF(#REF!,Tabela1[[#This Row],[Colunas5]]),"")</f>
        <v/>
      </c>
      <c r="X151" s="246">
        <f>Tabela1[[#This Row],[QIANTIDADE EXPEDIDA]]*Tabela1[[#This Row],[PESO UNI]]</f>
        <v>240.4</v>
      </c>
      <c r="Y151" s="246">
        <f t="shared" si="37"/>
        <v>2</v>
      </c>
      <c r="Z151" s="250">
        <f>Tabela1[[#This Row],[PESO TOTAL]]-Tabela1[[#This Row],[Peso Expedido]]</f>
        <v>-120.2</v>
      </c>
      <c r="AA151" s="251">
        <v>1</v>
      </c>
      <c r="AB151" s="252"/>
      <c r="AC151" s="252">
        <v>1</v>
      </c>
      <c r="AD151" s="252">
        <v>1</v>
      </c>
      <c r="AE151" s="252">
        <v>1</v>
      </c>
      <c r="AF151" s="252">
        <v>1</v>
      </c>
      <c r="AG151" s="252">
        <v>1</v>
      </c>
      <c r="AH151" s="252">
        <v>1</v>
      </c>
      <c r="AI151" s="252" t="str">
        <f t="shared" si="39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4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9"/>
        <v>120.2</v>
      </c>
      <c r="AV151" s="37">
        <f t="shared" si="30"/>
        <v>120.2</v>
      </c>
      <c r="AW151" s="37"/>
    </row>
    <row r="152" spans="1:49" ht="15.75" hidden="1" customHeight="1" x14ac:dyDescent="0.25">
      <c r="A152" s="253" t="s">
        <v>3729</v>
      </c>
      <c r="B152" s="239" t="s">
        <v>3730</v>
      </c>
      <c r="C152" s="237">
        <v>2</v>
      </c>
      <c r="D152" s="254" t="s">
        <v>5928</v>
      </c>
      <c r="E152" s="237">
        <v>4929</v>
      </c>
      <c r="F152" s="237">
        <v>30</v>
      </c>
      <c r="G152" s="255">
        <v>57</v>
      </c>
      <c r="H152" s="240">
        <f>Tabela1[[#This Row],[PESO UNI]]*Tabela1[[#This Row],[QTE]]</f>
        <v>114</v>
      </c>
      <c r="I152" s="237" t="s">
        <v>5929</v>
      </c>
      <c r="J152" s="241" t="s">
        <v>3045</v>
      </c>
      <c r="K152" s="241" t="s">
        <v>31</v>
      </c>
      <c r="L152" s="242" t="s">
        <v>2984</v>
      </c>
      <c r="M152" s="243">
        <v>46210</v>
      </c>
      <c r="N152" s="241" t="s">
        <v>38</v>
      </c>
      <c r="O152" s="244"/>
      <c r="P152" s="245"/>
      <c r="Q152" s="14">
        <f>Tabela1[[#This Row],[QTDE/ Fabricação]]-Tabela1[[#This Row],[QTE]]</f>
        <v>-2</v>
      </c>
      <c r="R152" s="247">
        <f>IFERROR(H152*((AA152*0.25)+(AC152*0.25)+(AD152*0.225)+(AE152*0.225)+(AF152*0.05)),"")</f>
        <v>114</v>
      </c>
      <c r="S152" s="247">
        <f>IFERROR(H152*AG152,"")</f>
        <v>114</v>
      </c>
      <c r="T152" s="248">
        <f>IFERROR(S152-H152,"")</f>
        <v>0</v>
      </c>
      <c r="U152" s="249">
        <f>IFERROR(SUMIF('LISTA DE EMBARQUE'!B:B,MICRO!E:E,'LISTA DE EMBARQUE'!G:G),"")</f>
        <v>0</v>
      </c>
      <c r="V152" s="244" t="str">
        <f>IFERROR(VLOOKUP(Tabela1[[#This Row],[COD.MDE]],'LISTA DE EMBARQUE'!B:L,11,0),"")</f>
        <v/>
      </c>
      <c r="W152" s="245" t="str">
        <f>IFERROR(COUNTIF(#REF!,Tabela1[[#This Row],[Colunas5]]),"")</f>
        <v/>
      </c>
      <c r="X152" s="246">
        <f>Tabela1[[#This Row],[QIANTIDADE EXPEDIDA]]*Tabela1[[#This Row],[PESO UNI]]</f>
        <v>0</v>
      </c>
      <c r="Y152" s="246">
        <f>U152-C152</f>
        <v>-2</v>
      </c>
      <c r="Z152" s="250">
        <f>Tabela1[[#This Row],[PESO TOTAL]]-Tabela1[[#This Row],[Peso Expedido]]</f>
        <v>114</v>
      </c>
      <c r="AA152" s="251">
        <v>1</v>
      </c>
      <c r="AB152" s="252"/>
      <c r="AC152" s="252">
        <v>1</v>
      </c>
      <c r="AD152" s="252">
        <v>1</v>
      </c>
      <c r="AE152" s="252">
        <v>1</v>
      </c>
      <c r="AF152" s="252">
        <v>1</v>
      </c>
      <c r="AG152" s="252">
        <v>1</v>
      </c>
      <c r="AH152" s="252">
        <v>1</v>
      </c>
      <c r="AI152" s="252" t="str">
        <f>IF(Z152&lt;=0,"ok","")</f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>A152&amp;"/"&amp;J152</f>
        <v>T-073239-1/14-CV-0001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>IF(AH152="",0,IF(ISTEXT(AH152),H152*VALUE(SUBSTITUTE(AH152,"%",""))/100,H152*AH152))</f>
        <v>114</v>
      </c>
      <c r="AV152" s="37">
        <f>IF(AG152="",0,IF(ISTEXT(AG152),H152*VALUE(SUBSTITUTE(AG152,"%",""))/100,H152*AG152))</f>
        <v>114</v>
      </c>
      <c r="AW152" s="37"/>
    </row>
    <row r="153" spans="1:49" ht="15.75" hidden="1" customHeight="1" x14ac:dyDescent="0.25">
      <c r="A153" s="253" t="s">
        <v>3732</v>
      </c>
      <c r="B153" s="239" t="s">
        <v>3733</v>
      </c>
      <c r="C153" s="237">
        <v>1</v>
      </c>
      <c r="D153" s="254" t="s">
        <v>3734</v>
      </c>
      <c r="E153" s="237">
        <v>3849</v>
      </c>
      <c r="F153" s="237">
        <v>31</v>
      </c>
      <c r="G153" s="255">
        <v>374.4</v>
      </c>
      <c r="H153" s="240">
        <f>Tabela1[[#This Row],[PESO UNI]]*Tabela1[[#This Row],[QTE]]</f>
        <v>374.4</v>
      </c>
      <c r="I153" s="237" t="s">
        <v>4867</v>
      </c>
      <c r="J153" s="241" t="s">
        <v>3045</v>
      </c>
      <c r="K153" s="241" t="s">
        <v>31</v>
      </c>
      <c r="L153" s="242" t="s">
        <v>2984</v>
      </c>
      <c r="M153" s="243">
        <v>46210</v>
      </c>
      <c r="N153" s="241" t="s">
        <v>38</v>
      </c>
      <c r="O153" s="244"/>
      <c r="P153" s="245"/>
      <c r="Q153" s="14">
        <f>Tabela1[[#This Row],[QTDE/ Fabricação]]-Tabela1[[#This Row],[QTE]]</f>
        <v>-1</v>
      </c>
      <c r="R153" s="247">
        <f t="shared" si="34"/>
        <v>374.4</v>
      </c>
      <c r="S153" s="247">
        <f t="shared" si="35"/>
        <v>374.4</v>
      </c>
      <c r="T153" s="248">
        <f t="shared" si="36"/>
        <v>0</v>
      </c>
      <c r="U153" s="249">
        <f>IFERROR(SUMIF('LISTA DE EMBARQUE'!B:B,MICRO!E:E,'LISTA DE EMBARQUE'!G:G),"")</f>
        <v>1</v>
      </c>
      <c r="V153" s="244">
        <f>IFERROR(VLOOKUP(Tabela1[[#This Row],[COD.MDE]],'LISTA DE EMBARQUE'!B:L,11,0),"")</f>
        <v>5</v>
      </c>
      <c r="W153" s="245" t="str">
        <f>IFERROR(COUNTIF(#REF!,Tabela1[[#This Row],[Colunas5]]),"")</f>
        <v/>
      </c>
      <c r="X153" s="246">
        <f>Tabela1[[#This Row],[QIANTIDADE EXPEDIDA]]*Tabela1[[#This Row],[PESO UNI]]</f>
        <v>374.4</v>
      </c>
      <c r="Y153" s="246">
        <f t="shared" si="37"/>
        <v>0</v>
      </c>
      <c r="Z153" s="250">
        <f>Tabela1[[#This Row],[PESO TOTAL]]-Tabela1[[#This Row],[Peso Expedido]]</f>
        <v>0</v>
      </c>
      <c r="AA153" s="251">
        <v>1</v>
      </c>
      <c r="AB153" s="252"/>
      <c r="AC153" s="252">
        <v>1</v>
      </c>
      <c r="AD153" s="252">
        <v>1</v>
      </c>
      <c r="AE153" s="252">
        <v>1</v>
      </c>
      <c r="AF153" s="252">
        <v>1</v>
      </c>
      <c r="AG153" s="252">
        <v>1</v>
      </c>
      <c r="AH153" s="252">
        <v>1</v>
      </c>
      <c r="AI153" s="252" t="str">
        <f t="shared" si="39"/>
        <v>ok</v>
      </c>
      <c r="AJ153" s="5"/>
      <c r="AK153" t="str">
        <f>Tabela1[[#This Row],[Coluna1]]&amp;Tabela1[[#This Row],[PEDIDO]]</f>
        <v>P-198</v>
      </c>
      <c r="AL153"/>
      <c r="AM153"/>
      <c r="AN153"/>
      <c r="AO153" t="str">
        <f t="shared" si="40"/>
        <v>T-073240-1/14-CV-0001</v>
      </c>
      <c r="AP153" t="str">
        <f>Tabela1[[#This Row],[TAG]]&amp;Tabela1[[#This Row],[PEDIDO]]&amp;Tabela1[[#This Row],[PRODUTO]]</f>
        <v>14-CV-0001P-198ESTRUTURA</v>
      </c>
      <c r="AQ153" s="22" t="str">
        <f>Tabela1[[#This Row],[PRODUTO]]&amp;Tabela1[[#This Row],[TAG]]</f>
        <v>ESTRUTURA14-CV-0001</v>
      </c>
      <c r="AR153" s="24" t="str">
        <f>Tabela1[[#This Row],[PEDIDO]]&amp;Tabela1[[#This Row],[PRODUTO]]</f>
        <v>P-198ESTRUTURA</v>
      </c>
      <c r="AS153" s="37">
        <f>IF(AF153="",0,IF(ISTEXT(AF153),H153*VALUE(SUBSTITUTE(AF153,"%",""))/100,H153*AF153))-Tabela1[[#This Row],[PRONTO ACABADO2]]</f>
        <v>0</v>
      </c>
      <c r="AT153" s="37">
        <f>IF(AG153="",0,IF(ISTEXT(AG153),H153*VALUE(SUBSTITUTE(AG153,"%",""))/100,H153*AG153))-Tabela1[[#This Row],[PESO EXPEDIDO2]]</f>
        <v>0</v>
      </c>
      <c r="AU153" s="37">
        <f t="shared" si="29"/>
        <v>374.4</v>
      </c>
      <c r="AV153" s="37">
        <f t="shared" si="30"/>
        <v>374.4</v>
      </c>
      <c r="AW153" s="37"/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4039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2274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ref="R154:R217" si="41">IFERROR(H154*((AA154*0.25)+(AC154*0.25)+(AD154*0.225)+(AE154*0.225)+(AF154*0.05)),"")</f>
        <v>1360</v>
      </c>
      <c r="S154" s="18">
        <f t="shared" ref="S154:S181" si="42">IFERROR(H154*AG154,"")</f>
        <v>1360</v>
      </c>
      <c r="T154" s="19">
        <f t="shared" ref="T154:T217" si="43">IFERROR(S154-H154,"")</f>
        <v>0</v>
      </c>
      <c r="U154" s="203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ref="Y154:Y180" si="44">U154-C154</f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33"/>
        <v>ok</v>
      </c>
      <c r="AJ154" s="33" t="s">
        <v>4412</v>
      </c>
      <c r="AK154" s="33" t="s">
        <v>4412</v>
      </c>
      <c r="AL154" s="33" t="s">
        <v>4412</v>
      </c>
      <c r="AM154" s="33" t="s">
        <v>4412</v>
      </c>
      <c r="AN154" s="33" t="s">
        <v>4412</v>
      </c>
      <c r="AO154" s="33" t="s">
        <v>4412</v>
      </c>
      <c r="AP154" s="33" t="s">
        <v>4412</v>
      </c>
      <c r="AQ154" s="33" t="s">
        <v>4412</v>
      </c>
      <c r="AR154" s="33" t="s">
        <v>4412</v>
      </c>
      <c r="AS154" s="33" t="s">
        <v>4412</v>
      </c>
      <c r="AT154" s="33" t="s">
        <v>4412</v>
      </c>
      <c r="AU154" s="33" t="s">
        <v>4412</v>
      </c>
      <c r="AV154" s="33" t="s">
        <v>4412</v>
      </c>
      <c r="AW154" s="33" t="s">
        <v>4412</v>
      </c>
    </row>
    <row r="155" spans="1:49" ht="15.75" hidden="1" customHeight="1" x14ac:dyDescent="0.25">
      <c r="A155" s="6" t="s">
        <v>3757</v>
      </c>
      <c r="B155" s="21" t="s">
        <v>3758</v>
      </c>
      <c r="C155" s="7">
        <v>1</v>
      </c>
      <c r="D155" s="39" t="s">
        <v>3759</v>
      </c>
      <c r="E155" s="7">
        <v>4040</v>
      </c>
      <c r="F155" s="7" t="s">
        <v>3760</v>
      </c>
      <c r="G155" s="23">
        <v>1360</v>
      </c>
      <c r="H155" s="34">
        <f>Tabela1[[#This Row],[PESO UNI]]*Tabela1[[#This Row],[QTE]]</f>
        <v>1360</v>
      </c>
      <c r="I155" s="7">
        <v>2</v>
      </c>
      <c r="J155" s="8" t="s">
        <v>2276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41"/>
        <v>1360</v>
      </c>
      <c r="S155" s="18">
        <f t="shared" si="42"/>
        <v>1360</v>
      </c>
      <c r="T155" s="19">
        <f t="shared" si="43"/>
        <v>0</v>
      </c>
      <c r="U155" s="203">
        <v>1</v>
      </c>
      <c r="V155" s="12">
        <f>IFERROR(VLOOKUP(Tabela1[[#This Row],[COD.MDE]],'LISTA DE EMBARQUE'!B:L,11,0),"")</f>
        <v>2</v>
      </c>
      <c r="W155" s="13"/>
      <c r="X155" s="14">
        <f>IFERROR(Tabela1[[#This Row],[QIANTIDADE EXPEDIDA]]*Tabela1[[#This Row],[PESO UNI]],"")</f>
        <v>1360</v>
      </c>
      <c r="Y155" s="14">
        <f t="shared" si="44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si="33"/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40"/>
        <v>T-072951-1/1073-TC-007</v>
      </c>
      <c r="AP155" t="str">
        <f>Tabela1[[#This Row],[TAG]]&amp;Tabela1[[#This Row],[PEDIDO]]&amp;Tabela1[[#This Row],[PRODUTO]]</f>
        <v>1073-TC-007P-188RMF</v>
      </c>
      <c r="AQ155" s="22" t="str">
        <f>Tabela1[[#This Row],[PRODUTO]]&amp;Tabela1[[#This Row],[TAG]]</f>
        <v>RMF1073-TC-007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9"/>
        <v>1360</v>
      </c>
      <c r="AV155" s="37">
        <f t="shared" si="30"/>
        <v>1360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4041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2274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41"/>
        <v>1335.1</v>
      </c>
      <c r="S156" s="18">
        <f t="shared" si="42"/>
        <v>1335.1</v>
      </c>
      <c r="T156" s="19">
        <f t="shared" si="43"/>
        <v>0</v>
      </c>
      <c r="U156" s="203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44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ref="AI156:AI219" si="45">IF(Z156&lt;=0,"ok","")</f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40"/>
        <v>T-072952-1/1073-TC-006</v>
      </c>
      <c r="AP156" t="str">
        <f>Tabela1[[#This Row],[TAG]]&amp;Tabela1[[#This Row],[PEDIDO]]&amp;Tabela1[[#This Row],[PRODUTO]]</f>
        <v>1073-TC-006P-188RMF</v>
      </c>
      <c r="AQ156" s="22" t="str">
        <f>Tabela1[[#This Row],[PRODUTO]]&amp;Tabela1[[#This Row],[TAG]]</f>
        <v>RMF1073-TC-006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9"/>
        <v>1335.1</v>
      </c>
      <c r="AV156" s="37">
        <f t="shared" si="30"/>
        <v>1335.1</v>
      </c>
      <c r="AW156" s="37"/>
    </row>
    <row r="157" spans="1:49" ht="15.75" hidden="1" customHeight="1" x14ac:dyDescent="0.25">
      <c r="A157" s="6" t="s">
        <v>3761</v>
      </c>
      <c r="B157" s="21" t="s">
        <v>3762</v>
      </c>
      <c r="C157" s="7">
        <v>1</v>
      </c>
      <c r="D157" s="39" t="s">
        <v>3759</v>
      </c>
      <c r="E157" s="7">
        <v>4042</v>
      </c>
      <c r="F157" s="7" t="s">
        <v>3760</v>
      </c>
      <c r="G157" s="23">
        <v>1335.1</v>
      </c>
      <c r="H157" s="34">
        <f>Tabela1[[#This Row],[PESO UNI]]*Tabela1[[#This Row],[QTE]]</f>
        <v>1335.1</v>
      </c>
      <c r="I157" s="7">
        <v>2</v>
      </c>
      <c r="J157" s="8" t="s">
        <v>2276</v>
      </c>
      <c r="K157" s="8" t="s">
        <v>327</v>
      </c>
      <c r="L157" s="9" t="s">
        <v>2069</v>
      </c>
      <c r="M157" s="10">
        <v>46146</v>
      </c>
      <c r="N157" s="8" t="s">
        <v>327</v>
      </c>
      <c r="O157" s="12"/>
      <c r="P157" s="13"/>
      <c r="Q157" s="14">
        <f>Tabela1[[#This Row],[QTDE/ Fabricação]]-Tabela1[[#This Row],[QTE]]</f>
        <v>-1</v>
      </c>
      <c r="R157" s="18">
        <f t="shared" si="41"/>
        <v>1335.1</v>
      </c>
      <c r="S157" s="18">
        <f t="shared" si="42"/>
        <v>1335.1</v>
      </c>
      <c r="T157" s="19">
        <f t="shared" si="43"/>
        <v>0</v>
      </c>
      <c r="U157" s="203">
        <v>1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1335.1</v>
      </c>
      <c r="Y157" s="14">
        <f t="shared" si="44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45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40"/>
        <v>T-072952-1/1073-TC-007</v>
      </c>
      <c r="AP157" t="str">
        <f>Tabela1[[#This Row],[TAG]]&amp;Tabela1[[#This Row],[PEDIDO]]&amp;Tabela1[[#This Row],[PRODUTO]]</f>
        <v>1073-TC-007P-188RMF</v>
      </c>
      <c r="AQ157" s="22" t="str">
        <f>Tabela1[[#This Row],[PRODUTO]]&amp;Tabela1[[#This Row],[TAG]]</f>
        <v>RMF1073-TC-007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9"/>
        <v>1335.1</v>
      </c>
      <c r="AV157" s="37">
        <f t="shared" si="30"/>
        <v>1335.1</v>
      </c>
      <c r="AW157" s="37"/>
    </row>
    <row r="158" spans="1:49" ht="15.75" hidden="1" customHeight="1" x14ac:dyDescent="0.25">
      <c r="A158" s="6" t="s">
        <v>3763</v>
      </c>
      <c r="B158" s="21" t="s">
        <v>3764</v>
      </c>
      <c r="C158" s="7">
        <v>2</v>
      </c>
      <c r="D158" s="39" t="s">
        <v>3765</v>
      </c>
      <c r="E158" s="7">
        <v>4043</v>
      </c>
      <c r="F158" s="7" t="s">
        <v>3766</v>
      </c>
      <c r="G158" s="23">
        <v>12.6</v>
      </c>
      <c r="H158" s="34">
        <f>Tabela1[[#This Row],[PESO UNI]]*Tabela1[[#This Row],[QTE]]</f>
        <v>25.2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-2</v>
      </c>
      <c r="R158" s="18">
        <f t="shared" si="41"/>
        <v>25.2</v>
      </c>
      <c r="S158" s="18">
        <f t="shared" si="42"/>
        <v>25.2</v>
      </c>
      <c r="T158" s="19">
        <f t="shared" si="43"/>
        <v>0</v>
      </c>
      <c r="U158" s="203">
        <v>2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25.2</v>
      </c>
      <c r="Y158" s="14">
        <f t="shared" si="44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45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4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9"/>
        <v>25.2</v>
      </c>
      <c r="AV158" s="37">
        <f t="shared" si="30"/>
        <v>25.2</v>
      </c>
      <c r="AW158" s="37"/>
    </row>
    <row r="159" spans="1:49" ht="15.75" hidden="1" customHeight="1" x14ac:dyDescent="0.25">
      <c r="A159" s="6" t="s">
        <v>3763</v>
      </c>
      <c r="B159" s="21" t="s">
        <v>3767</v>
      </c>
      <c r="C159" s="7">
        <v>4</v>
      </c>
      <c r="D159" s="39" t="s">
        <v>3765</v>
      </c>
      <c r="E159" s="7">
        <v>4044</v>
      </c>
      <c r="F159" s="7" t="s">
        <v>3766</v>
      </c>
      <c r="G159" s="23">
        <v>12.6</v>
      </c>
      <c r="H159" s="34">
        <f>Tabela1[[#This Row],[PESO UNI]]*Tabela1[[#This Row],[QTE]]</f>
        <v>50.4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41"/>
        <v>50.4</v>
      </c>
      <c r="S159" s="18">
        <f t="shared" si="42"/>
        <v>50.4</v>
      </c>
      <c r="T159" s="19">
        <f t="shared" si="43"/>
        <v>0</v>
      </c>
      <c r="U159" s="203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50.4</v>
      </c>
      <c r="Y159" s="14">
        <f t="shared" si="44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45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4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9"/>
        <v>50.4</v>
      </c>
      <c r="AV159" s="37">
        <f t="shared" si="30"/>
        <v>50.4</v>
      </c>
      <c r="AW159" s="37"/>
    </row>
    <row r="160" spans="1:49" ht="15.75" hidden="1" customHeight="1" x14ac:dyDescent="0.25">
      <c r="A160" s="6" t="s">
        <v>3763</v>
      </c>
      <c r="B160" s="21" t="s">
        <v>3768</v>
      </c>
      <c r="C160" s="7">
        <v>4</v>
      </c>
      <c r="D160" s="39" t="s">
        <v>3769</v>
      </c>
      <c r="E160" s="7">
        <v>4045</v>
      </c>
      <c r="F160" s="7" t="s">
        <v>3766</v>
      </c>
      <c r="G160" s="23">
        <v>57.1</v>
      </c>
      <c r="H160" s="34">
        <f>Tabela1[[#This Row],[PESO UNI]]*Tabela1[[#This Row],[QTE]]</f>
        <v>228.4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-4</v>
      </c>
      <c r="R160" s="18">
        <f t="shared" si="41"/>
        <v>228.4</v>
      </c>
      <c r="S160" s="18">
        <f t="shared" si="42"/>
        <v>228.4</v>
      </c>
      <c r="T160" s="19">
        <f t="shared" si="43"/>
        <v>0</v>
      </c>
      <c r="U160" s="203">
        <v>4</v>
      </c>
      <c r="V160" s="12" t="str">
        <f>IFERROR(VLOOKUP(Tabela1[[#This Row],[COD.MDE]],'LISTA DE EMBARQUE'!B:L,11,0),"")</f>
        <v/>
      </c>
      <c r="W160" s="13"/>
      <c r="X160" s="14">
        <f>IFERROR(Tabela1[[#This Row],[QIANTIDADE EXPEDIDA]]*Tabela1[[#This Row],[PESO UNI]],"")</f>
        <v>228.4</v>
      </c>
      <c r="Y160" s="14">
        <f t="shared" si="44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tr">
        <f t="shared" si="45"/>
        <v>ok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4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9"/>
        <v>228.4</v>
      </c>
      <c r="AV160" s="37">
        <f t="shared" si="30"/>
        <v>228.4</v>
      </c>
      <c r="AW160" s="37"/>
    </row>
    <row r="161" spans="1:49" ht="15.75" hidden="1" customHeight="1" x14ac:dyDescent="0.25">
      <c r="A161" s="6" t="s">
        <v>3763</v>
      </c>
      <c r="B161" s="21" t="s">
        <v>3770</v>
      </c>
      <c r="C161" s="7">
        <v>24</v>
      </c>
      <c r="D161" s="39" t="s">
        <v>3769</v>
      </c>
      <c r="E161" s="7">
        <v>4046</v>
      </c>
      <c r="F161" s="7" t="s">
        <v>3766</v>
      </c>
      <c r="G161" s="23">
        <v>0.8</v>
      </c>
      <c r="H161" s="34">
        <f>Tabela1[[#This Row],[PESO UNI]]*Tabela1[[#This Row],[QTE]]</f>
        <v>19.200000000000003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-24</v>
      </c>
      <c r="R161" s="18">
        <f t="shared" si="41"/>
        <v>19.200000000000003</v>
      </c>
      <c r="S161" s="18">
        <f t="shared" si="42"/>
        <v>19.200000000000003</v>
      </c>
      <c r="T161" s="19">
        <f t="shared" si="43"/>
        <v>0</v>
      </c>
      <c r="U161" s="16">
        <v>24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19.200000000000003</v>
      </c>
      <c r="Y161" s="14">
        <f t="shared" si="44"/>
        <v>0</v>
      </c>
      <c r="Z161" s="20">
        <f>Tabela1[[#This Row],[PESO TOTAL]]-Tabela1[[#This Row],[Peso Expedido]]</f>
        <v>0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4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9"/>
        <v>19.200000000000003</v>
      </c>
      <c r="AV161" s="37">
        <f t="shared" si="30"/>
        <v>19.200000000000003</v>
      </c>
      <c r="AW161" s="37"/>
    </row>
    <row r="162" spans="1:49" ht="15.75" hidden="1" customHeight="1" x14ac:dyDescent="0.25">
      <c r="A162" s="6" t="s">
        <v>3763</v>
      </c>
      <c r="B162" s="21" t="s">
        <v>3771</v>
      </c>
      <c r="C162" s="7">
        <v>1</v>
      </c>
      <c r="D162" s="39" t="s">
        <v>3769</v>
      </c>
      <c r="E162" s="7">
        <v>4047</v>
      </c>
      <c r="F162" s="7" t="s">
        <v>3766</v>
      </c>
      <c r="G162" s="23">
        <v>128.80000000000001</v>
      </c>
      <c r="H162" s="34">
        <f>Tabela1[[#This Row],[PESO UNI]]*Tabela1[[#This Row],[QTE]]</f>
        <v>128.80000000000001</v>
      </c>
      <c r="I162" s="7">
        <v>1</v>
      </c>
      <c r="J162" s="8" t="s">
        <v>2274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-1</v>
      </c>
      <c r="R162" s="18">
        <f t="shared" si="41"/>
        <v>128.80000000000001</v>
      </c>
      <c r="S162" s="18">
        <f t="shared" si="42"/>
        <v>128.80000000000001</v>
      </c>
      <c r="T162" s="19">
        <f t="shared" si="43"/>
        <v>0</v>
      </c>
      <c r="U162" s="16">
        <v>1</v>
      </c>
      <c r="V162" s="12" t="str">
        <f>IFERROR(VLOOKUP(Tabela1[[#This Row],[COD.MDE]],'LISTA DE EMBARQUE'!B:L,11,0),"")</f>
        <v/>
      </c>
      <c r="W162" s="13" t="str">
        <f>IFERROR(VLOOKUP(Tabela1[[#This Row],[COD.MDE]],'LISTA DE EMBARQUE'!B:M,12,0),"")</f>
        <v/>
      </c>
      <c r="X162" s="14">
        <f>IFERROR(Tabela1[[#This Row],[QIANTIDADE EXPEDIDA]]*Tabela1[[#This Row],[PESO UNI]],"")</f>
        <v>128.80000000000001</v>
      </c>
      <c r="Y162" s="14">
        <f t="shared" si="44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">
        <v>4412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40"/>
        <v>T-072974-1/1073-TC-006</v>
      </c>
      <c r="AP162" t="str">
        <f>Tabela1[[#This Row],[TAG]]&amp;Tabela1[[#This Row],[PEDIDO]]&amp;Tabela1[[#This Row],[PRODUTO]]</f>
        <v>1073-TC-006P-188RMF</v>
      </c>
      <c r="AQ162" s="22" t="str">
        <f>Tabela1[[#This Row],[PRODUTO]]&amp;Tabela1[[#This Row],[TAG]]</f>
        <v>RMF1073-TC-006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9"/>
        <v>128.80000000000001</v>
      </c>
      <c r="AV162" s="37">
        <f t="shared" si="30"/>
        <v>128.80000000000001</v>
      </c>
      <c r="AW162" s="37"/>
    </row>
    <row r="163" spans="1:49" ht="15.75" hidden="1" customHeight="1" x14ac:dyDescent="0.25">
      <c r="A163" s="6" t="s">
        <v>3763</v>
      </c>
      <c r="B163" s="21" t="s">
        <v>3764</v>
      </c>
      <c r="C163" s="7">
        <v>2</v>
      </c>
      <c r="D163" s="39" t="s">
        <v>3765</v>
      </c>
      <c r="E163" s="7">
        <v>4048</v>
      </c>
      <c r="F163" s="7" t="s">
        <v>3766</v>
      </c>
      <c r="G163" s="23">
        <v>12.6</v>
      </c>
      <c r="H163" s="34">
        <f>Tabela1[[#This Row],[PESO UNI]]*Tabela1[[#This Row],[QTE]]</f>
        <v>25.2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-2</v>
      </c>
      <c r="R163" s="18">
        <f t="shared" si="41"/>
        <v>25.2</v>
      </c>
      <c r="S163" s="18">
        <f t="shared" si="42"/>
        <v>25.2</v>
      </c>
      <c r="T163" s="19">
        <f t="shared" si="43"/>
        <v>0</v>
      </c>
      <c r="U163" s="203">
        <v>2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25.2</v>
      </c>
      <c r="Y163" s="14">
        <f t="shared" si="44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4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9"/>
        <v>25.2</v>
      </c>
      <c r="AV163" s="37">
        <f t="shared" si="30"/>
        <v>25.2</v>
      </c>
      <c r="AW163" s="37"/>
    </row>
    <row r="164" spans="1:49" ht="15.75" hidden="1" customHeight="1" x14ac:dyDescent="0.25">
      <c r="A164" s="6" t="s">
        <v>3763</v>
      </c>
      <c r="B164" s="21" t="s">
        <v>3767</v>
      </c>
      <c r="C164" s="7">
        <v>4</v>
      </c>
      <c r="D164" s="39" t="s">
        <v>3765</v>
      </c>
      <c r="E164" s="7">
        <v>4049</v>
      </c>
      <c r="F164" s="7" t="s">
        <v>3766</v>
      </c>
      <c r="G164" s="23">
        <v>12.6</v>
      </c>
      <c r="H164" s="34">
        <f>Tabela1[[#This Row],[PESO UNI]]*Tabela1[[#This Row],[QTE]]</f>
        <v>50.4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41"/>
        <v>50.4</v>
      </c>
      <c r="S164" s="18">
        <f t="shared" si="42"/>
        <v>50.4</v>
      </c>
      <c r="T164" s="19">
        <f t="shared" si="43"/>
        <v>0</v>
      </c>
      <c r="U164" s="203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50.4</v>
      </c>
      <c r="Y164" s="14">
        <f t="shared" si="44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4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si="29"/>
        <v>50.4</v>
      </c>
      <c r="AV164" s="37">
        <f t="shared" si="30"/>
        <v>50.4</v>
      </c>
      <c r="AW164" s="37"/>
    </row>
    <row r="165" spans="1:49" ht="15.75" hidden="1" customHeight="1" x14ac:dyDescent="0.25">
      <c r="A165" s="6" t="s">
        <v>3763</v>
      </c>
      <c r="B165" s="21" t="s">
        <v>3768</v>
      </c>
      <c r="C165" s="7">
        <v>4</v>
      </c>
      <c r="D165" s="39" t="s">
        <v>3769</v>
      </c>
      <c r="E165" s="7">
        <v>4050</v>
      </c>
      <c r="F165" s="7" t="s">
        <v>3766</v>
      </c>
      <c r="G165" s="23">
        <v>57.1</v>
      </c>
      <c r="H165" s="34">
        <f>Tabela1[[#This Row],[PESO UNI]]*Tabela1[[#This Row],[QTE]]</f>
        <v>228.4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-4</v>
      </c>
      <c r="R165" s="18">
        <f t="shared" si="41"/>
        <v>228.4</v>
      </c>
      <c r="S165" s="18">
        <f t="shared" si="42"/>
        <v>228.4</v>
      </c>
      <c r="T165" s="19">
        <f t="shared" si="43"/>
        <v>0</v>
      </c>
      <c r="U165" s="203">
        <v>4</v>
      </c>
      <c r="V165" s="12" t="str">
        <f>IFERROR(VLOOKUP(Tabela1[[#This Row],[COD.MDE]],'LISTA DE EMBARQUE'!B:L,11,0),"")</f>
        <v/>
      </c>
      <c r="W165" s="13"/>
      <c r="X165" s="14">
        <f>IFERROR(Tabela1[[#This Row],[QIANTIDADE EXPEDIDA]]*Tabela1[[#This Row],[PESO UNI]],"")</f>
        <v>228.4</v>
      </c>
      <c r="Y165" s="14">
        <f t="shared" si="44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tr">
        <f>IF(Z165&lt;=0,"ok","")</f>
        <v>ok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4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ref="AU165:AU228" si="46">IF(AH165="",0,IF(ISTEXT(AH165),H165*VALUE(SUBSTITUTE(AH165,"%",""))/100,H165*AH165))</f>
        <v>228.4</v>
      </c>
      <c r="AV165" s="37">
        <f t="shared" ref="AV165:AV228" si="47">IF(AG165="",0,IF(ISTEXT(AG165),H165*VALUE(SUBSTITUTE(AG165,"%",""))/100,H165*AG165))</f>
        <v>228.4</v>
      </c>
      <c r="AW165" s="37"/>
    </row>
    <row r="166" spans="1:49" ht="15.75" hidden="1" customHeight="1" x14ac:dyDescent="0.25">
      <c r="A166" s="6" t="s">
        <v>3763</v>
      </c>
      <c r="B166" s="21" t="s">
        <v>3771</v>
      </c>
      <c r="C166" s="7">
        <v>1</v>
      </c>
      <c r="D166" s="39" t="s">
        <v>3769</v>
      </c>
      <c r="E166" s="7">
        <v>4051</v>
      </c>
      <c r="F166" s="7" t="s">
        <v>3766</v>
      </c>
      <c r="G166" s="23">
        <v>128.80000000000001</v>
      </c>
      <c r="H166" s="34">
        <f>Tabela1[[#This Row],[PESO UNI]]*Tabela1[[#This Row],[QTE]]</f>
        <v>128.80000000000001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-1</v>
      </c>
      <c r="R166" s="18">
        <f t="shared" si="41"/>
        <v>128.80000000000001</v>
      </c>
      <c r="S166" s="18">
        <f t="shared" si="42"/>
        <v>128.80000000000001</v>
      </c>
      <c r="T166" s="19">
        <f t="shared" si="43"/>
        <v>0</v>
      </c>
      <c r="U166" s="16">
        <v>1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128.80000000000001</v>
      </c>
      <c r="Y166" s="14">
        <f t="shared" si="44"/>
        <v>0</v>
      </c>
      <c r="Z166" s="20">
        <f>Tabela1[[#This Row],[PESO TOTAL]]-Tabela1[[#This Row],[Peso Expedido]]</f>
        <v>0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4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46"/>
        <v>128.80000000000001</v>
      </c>
      <c r="AV166" s="37">
        <f t="shared" si="47"/>
        <v>128.80000000000001</v>
      </c>
      <c r="AW166" s="37"/>
    </row>
    <row r="167" spans="1:49" ht="15.75" hidden="1" customHeight="1" x14ac:dyDescent="0.25">
      <c r="A167" s="6" t="s">
        <v>3763</v>
      </c>
      <c r="B167" s="21" t="s">
        <v>3770</v>
      </c>
      <c r="C167" s="7">
        <v>24</v>
      </c>
      <c r="D167" s="39" t="s">
        <v>3769</v>
      </c>
      <c r="E167" s="7">
        <v>4052</v>
      </c>
      <c r="F167" s="7" t="s">
        <v>3766</v>
      </c>
      <c r="G167" s="23">
        <v>0.8</v>
      </c>
      <c r="H167" s="34">
        <f>Tabela1[[#This Row],[PESO UNI]]*Tabela1[[#This Row],[QTE]]</f>
        <v>19.200000000000003</v>
      </c>
      <c r="I167" s="7">
        <v>1</v>
      </c>
      <c r="J167" s="8" t="s">
        <v>2276</v>
      </c>
      <c r="K167" s="8" t="s">
        <v>327</v>
      </c>
      <c r="L167" s="9" t="s">
        <v>2069</v>
      </c>
      <c r="M167" s="10">
        <v>46119</v>
      </c>
      <c r="N167" s="8" t="s">
        <v>327</v>
      </c>
      <c r="O167" s="12"/>
      <c r="P167" s="13"/>
      <c r="Q167" s="14">
        <f>Tabela1[[#This Row],[QTDE/ Fabricação]]-Tabela1[[#This Row],[QTE]]</f>
        <v>-24</v>
      </c>
      <c r="R167" s="18">
        <f t="shared" si="41"/>
        <v>19.200000000000003</v>
      </c>
      <c r="S167" s="18">
        <f t="shared" si="42"/>
        <v>19.200000000000003</v>
      </c>
      <c r="T167" s="19">
        <f t="shared" si="43"/>
        <v>0</v>
      </c>
      <c r="U167" s="16">
        <v>24</v>
      </c>
      <c r="V167" s="12" t="str">
        <f>IFERROR(VLOOKUP(Tabela1[[#This Row],[COD.MDE]],'LISTA DE EMBARQUE'!B:L,11,0),"")</f>
        <v/>
      </c>
      <c r="W167" s="13" t="str">
        <f>IFERROR(VLOOKUP(Tabela1[[#This Row],[COD.MDE]],'LISTA DE EMBARQUE'!B:M,12,0),"")</f>
        <v/>
      </c>
      <c r="X167" s="14">
        <f>IFERROR(Tabela1[[#This Row],[QIANTIDADE EXPEDIDA]]*Tabela1[[#This Row],[PESO UNI]],"")</f>
        <v>19.200000000000003</v>
      </c>
      <c r="Y167" s="14">
        <f t="shared" si="44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">
        <v>4412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40"/>
        <v>T-072974-1/1073-TC-007</v>
      </c>
      <c r="AP167" t="str">
        <f>Tabela1[[#This Row],[TAG]]&amp;Tabela1[[#This Row],[PEDIDO]]&amp;Tabela1[[#This Row],[PRODUTO]]</f>
        <v>1073-TC-007P-188RMF</v>
      </c>
      <c r="AQ167" s="22" t="str">
        <f>Tabela1[[#This Row],[PRODUTO]]&amp;Tabela1[[#This Row],[TAG]]</f>
        <v>RMF1073-TC-007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46"/>
        <v>19.200000000000003</v>
      </c>
      <c r="AV167" s="37">
        <f t="shared" si="47"/>
        <v>19.200000000000003</v>
      </c>
      <c r="AW167" s="37"/>
    </row>
    <row r="168" spans="1:49" ht="15.75" hidden="1" customHeight="1" x14ac:dyDescent="0.25">
      <c r="A168" s="6" t="s">
        <v>3772</v>
      </c>
      <c r="B168" s="21" t="s">
        <v>3773</v>
      </c>
      <c r="C168" s="7">
        <v>1</v>
      </c>
      <c r="D168" s="39" t="s">
        <v>3759</v>
      </c>
      <c r="E168" s="7">
        <v>4053</v>
      </c>
      <c r="F168" s="7" t="s">
        <v>3774</v>
      </c>
      <c r="G168" s="23">
        <v>1137.2</v>
      </c>
      <c r="H168" s="34">
        <f>Tabela1[[#This Row],[PESO UNI]]*Tabela1[[#This Row],[QTE]]</f>
        <v>1137.2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41"/>
        <v>1137.2</v>
      </c>
      <c r="S168" s="18">
        <f t="shared" si="42"/>
        <v>1137.2</v>
      </c>
      <c r="T168" s="19">
        <f t="shared" si="43"/>
        <v>0</v>
      </c>
      <c r="U168" s="203">
        <v>1</v>
      </c>
      <c r="V168" s="12">
        <f>IFERROR(VLOOKUP(Tabela1[[#This Row],[COD.MDE]],'LISTA DE EMBARQUE'!B:L,11,0),"")</f>
        <v>2</v>
      </c>
      <c r="W168" s="13"/>
      <c r="X168" s="14">
        <f>IFERROR(Tabela1[[#This Row],[QIANTIDADE EXPEDIDA]]*Tabela1[[#This Row],[PESO UNI]],"")</f>
        <v>1137.2</v>
      </c>
      <c r="Y168" s="14">
        <f t="shared" si="44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45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4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46"/>
        <v>1137.2</v>
      </c>
      <c r="AV168" s="37">
        <f t="shared" si="47"/>
        <v>1137.2</v>
      </c>
      <c r="AW168" s="37"/>
    </row>
    <row r="169" spans="1:49" ht="15.75" hidden="1" customHeight="1" x14ac:dyDescent="0.25">
      <c r="A169" s="6" t="s">
        <v>3772</v>
      </c>
      <c r="B169" s="21" t="s">
        <v>3775</v>
      </c>
      <c r="C169" s="7">
        <v>1</v>
      </c>
      <c r="D169" s="39" t="s">
        <v>3776</v>
      </c>
      <c r="E169" s="7">
        <v>4054</v>
      </c>
      <c r="F169" s="7" t="s">
        <v>3774</v>
      </c>
      <c r="G169" s="23">
        <v>142.19999999999999</v>
      </c>
      <c r="H169" s="34">
        <f>Tabela1[[#This Row],[PESO UNI]]*Tabela1[[#This Row],[QTE]]</f>
        <v>142.19999999999999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41"/>
        <v>142.19999999999999</v>
      </c>
      <c r="S169" s="18">
        <f t="shared" si="42"/>
        <v>142.19999999999999</v>
      </c>
      <c r="T169" s="19">
        <f t="shared" si="43"/>
        <v>0</v>
      </c>
      <c r="U169" s="203">
        <v>1</v>
      </c>
      <c r="V169" s="12">
        <v>13</v>
      </c>
      <c r="W169" s="13"/>
      <c r="X169" s="14">
        <f>IFERROR(Tabela1[[#This Row],[QIANTIDADE EXPEDIDA]]*Tabela1[[#This Row],[PESO UNI]],"")</f>
        <v>142.19999999999999</v>
      </c>
      <c r="Y169" s="14">
        <f t="shared" si="44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45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4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46"/>
        <v>142.19999999999999</v>
      </c>
      <c r="AV169" s="37">
        <f t="shared" si="47"/>
        <v>142.19999999999999</v>
      </c>
      <c r="AW169" s="37"/>
    </row>
    <row r="170" spans="1:49" ht="15.75" hidden="1" customHeight="1" x14ac:dyDescent="0.25">
      <c r="A170" s="6" t="s">
        <v>3772</v>
      </c>
      <c r="B170" s="21" t="s">
        <v>3777</v>
      </c>
      <c r="C170" s="7">
        <v>1</v>
      </c>
      <c r="D170" s="39" t="s">
        <v>3776</v>
      </c>
      <c r="E170" s="7">
        <v>4055</v>
      </c>
      <c r="F170" s="7" t="s">
        <v>3774</v>
      </c>
      <c r="G170" s="23">
        <v>295.39999999999998</v>
      </c>
      <c r="H170" s="34">
        <f>Tabela1[[#This Row],[PESO UNI]]*Tabela1[[#This Row],[QTE]]</f>
        <v>295.39999999999998</v>
      </c>
      <c r="I170" s="7">
        <v>5</v>
      </c>
      <c r="J170" s="8" t="s">
        <v>2274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41"/>
        <v>295.39999999999998</v>
      </c>
      <c r="S170" s="18">
        <f t="shared" si="42"/>
        <v>295.39999999999998</v>
      </c>
      <c r="T170" s="19">
        <f t="shared" si="43"/>
        <v>0</v>
      </c>
      <c r="U170" s="203">
        <v>1</v>
      </c>
      <c r="V170" s="12">
        <v>13</v>
      </c>
      <c r="W170" s="13"/>
      <c r="X170" s="14">
        <f>IFERROR(Tabela1[[#This Row],[QIANTIDADE EXPEDIDA]]*Tabela1[[#This Row],[PESO UNI]],"")</f>
        <v>295.39999999999998</v>
      </c>
      <c r="Y170" s="14">
        <f t="shared" si="44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45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40"/>
        <v>T-072953-1/1073-TC-006</v>
      </c>
      <c r="AP170" t="str">
        <f>Tabela1[[#This Row],[TAG]]&amp;Tabela1[[#This Row],[PEDIDO]]&amp;Tabela1[[#This Row],[PRODUTO]]</f>
        <v>1073-TC-006P-188RMF</v>
      </c>
      <c r="AQ170" s="22" t="str">
        <f>Tabela1[[#This Row],[PRODUTO]]&amp;Tabela1[[#This Row],[TAG]]</f>
        <v>RMF1073-TC-006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46"/>
        <v>295.39999999999998</v>
      </c>
      <c r="AV170" s="37">
        <f t="shared" si="47"/>
        <v>295.39999999999998</v>
      </c>
      <c r="AW170" s="37"/>
    </row>
    <row r="171" spans="1:49" ht="15.75" hidden="1" customHeight="1" x14ac:dyDescent="0.25">
      <c r="A171" s="6" t="s">
        <v>3772</v>
      </c>
      <c r="B171" s="21" t="s">
        <v>3773</v>
      </c>
      <c r="C171" s="7">
        <v>1</v>
      </c>
      <c r="D171" s="39" t="s">
        <v>3759</v>
      </c>
      <c r="E171" s="7">
        <v>4056</v>
      </c>
      <c r="F171" s="7" t="s">
        <v>3774</v>
      </c>
      <c r="G171" s="23">
        <v>1137.2</v>
      </c>
      <c r="H171" s="34">
        <f>Tabela1[[#This Row],[PESO UNI]]*Tabela1[[#This Row],[QTE]]</f>
        <v>1137.2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41"/>
        <v>1137.2</v>
      </c>
      <c r="S171" s="18">
        <f t="shared" si="42"/>
        <v>1137.2</v>
      </c>
      <c r="T171" s="19">
        <f t="shared" si="43"/>
        <v>0</v>
      </c>
      <c r="U171" s="203">
        <v>1</v>
      </c>
      <c r="V171" s="12">
        <v>13</v>
      </c>
      <c r="W171" s="13"/>
      <c r="X171" s="14">
        <f>IFERROR(Tabela1[[#This Row],[QIANTIDADE EXPEDIDA]]*Tabela1[[#This Row],[PESO UNI]],"")</f>
        <v>1137.2</v>
      </c>
      <c r="Y171" s="14">
        <f t="shared" si="44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45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4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46"/>
        <v>1137.2</v>
      </c>
      <c r="AV171" s="37">
        <f t="shared" si="47"/>
        <v>1137.2</v>
      </c>
      <c r="AW171" s="37"/>
    </row>
    <row r="172" spans="1:49" ht="15.75" hidden="1" customHeight="1" x14ac:dyDescent="0.25">
      <c r="A172" s="6" t="s">
        <v>3772</v>
      </c>
      <c r="B172" s="21" t="s">
        <v>3775</v>
      </c>
      <c r="C172" s="7">
        <v>1</v>
      </c>
      <c r="D172" s="39" t="s">
        <v>3776</v>
      </c>
      <c r="E172" s="7">
        <v>4057</v>
      </c>
      <c r="F172" s="7" t="s">
        <v>3774</v>
      </c>
      <c r="G172" s="23">
        <v>142.19999999999999</v>
      </c>
      <c r="H172" s="34">
        <f>Tabela1[[#This Row],[PESO UNI]]*Tabela1[[#This Row],[QTE]]</f>
        <v>142.19999999999999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41"/>
        <v>142.19999999999999</v>
      </c>
      <c r="S172" s="18">
        <f t="shared" si="42"/>
        <v>142.19999999999999</v>
      </c>
      <c r="T172" s="19">
        <f t="shared" si="43"/>
        <v>0</v>
      </c>
      <c r="U172" s="203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142.19999999999999</v>
      </c>
      <c r="Y172" s="14">
        <f t="shared" si="44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45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4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46"/>
        <v>142.19999999999999</v>
      </c>
      <c r="AV172" s="37">
        <f t="shared" si="47"/>
        <v>142.19999999999999</v>
      </c>
      <c r="AW172" s="37"/>
    </row>
    <row r="173" spans="1:49" ht="15.75" hidden="1" customHeight="1" x14ac:dyDescent="0.25">
      <c r="A173" s="6" t="s">
        <v>3772</v>
      </c>
      <c r="B173" s="21" t="s">
        <v>3777</v>
      </c>
      <c r="C173" s="7">
        <v>1</v>
      </c>
      <c r="D173" s="39" t="s">
        <v>3776</v>
      </c>
      <c r="E173" s="7">
        <v>4058</v>
      </c>
      <c r="F173" s="7" t="s">
        <v>3774</v>
      </c>
      <c r="G173" s="23">
        <v>295.39999999999998</v>
      </c>
      <c r="H173" s="34">
        <f>Tabela1[[#This Row],[PESO UNI]]*Tabela1[[#This Row],[QTE]]</f>
        <v>295.39999999999998</v>
      </c>
      <c r="I173" s="7">
        <v>5</v>
      </c>
      <c r="J173" s="8" t="s">
        <v>2276</v>
      </c>
      <c r="K173" s="8" t="s">
        <v>327</v>
      </c>
      <c r="L173" s="9" t="s">
        <v>2069</v>
      </c>
      <c r="M173" s="10">
        <v>46149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41"/>
        <v>295.39999999999998</v>
      </c>
      <c r="S173" s="18">
        <f t="shared" si="42"/>
        <v>295.39999999999998</v>
      </c>
      <c r="T173" s="19">
        <f t="shared" si="43"/>
        <v>0</v>
      </c>
      <c r="U173" s="203">
        <f>IFERROR(SUMIF('LISTA DE EMBARQUE'!B:B,MICRO!E:E,'LISTA DE EMBARQUE'!G:G),"")</f>
        <v>1</v>
      </c>
      <c r="V173" s="12">
        <f>IFERROR(VLOOKUP(Tabela1[[#This Row],[COD.MDE]],'LISTA DE EMBARQUE'!B:L,11,0),"")</f>
        <v>7</v>
      </c>
      <c r="W173" s="13"/>
      <c r="X173" s="14">
        <f>IFERROR(Tabela1[[#This Row],[QIANTIDADE EXPEDIDA]]*Tabela1[[#This Row],[PESO UNI]],"")</f>
        <v>295.39999999999998</v>
      </c>
      <c r="Y173" s="14">
        <f t="shared" si="44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45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40"/>
        <v>T-072953-1/1073-TC-007</v>
      </c>
      <c r="AP173" t="str">
        <f>Tabela1[[#This Row],[TAG]]&amp;Tabela1[[#This Row],[PEDIDO]]&amp;Tabela1[[#This Row],[PRODUTO]]</f>
        <v>1073-TC-007P-188RMF</v>
      </c>
      <c r="AQ173" s="22" t="str">
        <f>Tabela1[[#This Row],[PRODUTO]]&amp;Tabela1[[#This Row],[TAG]]</f>
        <v>RMF1073-TC-007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46"/>
        <v>295.39999999999998</v>
      </c>
      <c r="AV173" s="37">
        <f t="shared" si="47"/>
        <v>295.39999999999998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4059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2274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41"/>
        <v>950.5</v>
      </c>
      <c r="S174" s="18">
        <f t="shared" si="42"/>
        <v>950.5</v>
      </c>
      <c r="T174" s="19">
        <f t="shared" si="43"/>
        <v>0</v>
      </c>
      <c r="U174" s="203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44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45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40"/>
        <v>T-072975-1/1073-TC-006</v>
      </c>
      <c r="AP174" t="str">
        <f>Tabela1[[#This Row],[TAG]]&amp;Tabela1[[#This Row],[PEDIDO]]&amp;Tabela1[[#This Row],[PRODUTO]]</f>
        <v>1073-TC-006P-188RMF</v>
      </c>
      <c r="AQ174" s="22" t="str">
        <f>Tabela1[[#This Row],[PRODUTO]]&amp;Tabela1[[#This Row],[TAG]]</f>
        <v>RMF1073-TC-006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46"/>
        <v>950.5</v>
      </c>
      <c r="AV174" s="37">
        <f t="shared" si="47"/>
        <v>950.5</v>
      </c>
      <c r="AW174" s="37"/>
    </row>
    <row r="175" spans="1:49" ht="15.75" hidden="1" customHeight="1" x14ac:dyDescent="0.25">
      <c r="A175" s="6" t="s">
        <v>3778</v>
      </c>
      <c r="B175" s="21" t="s">
        <v>3779</v>
      </c>
      <c r="C175" s="7">
        <v>1</v>
      </c>
      <c r="D175" s="39" t="s">
        <v>3780</v>
      </c>
      <c r="E175" s="7">
        <v>4060</v>
      </c>
      <c r="F175" s="7" t="s">
        <v>3781</v>
      </c>
      <c r="G175" s="23">
        <v>950.5</v>
      </c>
      <c r="H175" s="34">
        <f>Tabela1[[#This Row],[PESO UNI]]*Tabela1[[#This Row],[QTE]]</f>
        <v>950.5</v>
      </c>
      <c r="I175" s="7">
        <v>1</v>
      </c>
      <c r="J175" s="8" t="s">
        <v>2276</v>
      </c>
      <c r="K175" s="8" t="s">
        <v>327</v>
      </c>
      <c r="L175" s="9" t="s">
        <v>2069</v>
      </c>
      <c r="M175" s="10">
        <v>46139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41"/>
        <v>950.5</v>
      </c>
      <c r="S175" s="18">
        <f t="shared" si="42"/>
        <v>950.5</v>
      </c>
      <c r="T175" s="19">
        <f t="shared" si="43"/>
        <v>0</v>
      </c>
      <c r="U175" s="203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950.5</v>
      </c>
      <c r="Y175" s="14">
        <f t="shared" si="44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45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40"/>
        <v>T-072975-1/1073-TC-007</v>
      </c>
      <c r="AP175" t="str">
        <f>Tabela1[[#This Row],[TAG]]&amp;Tabela1[[#This Row],[PEDIDO]]&amp;Tabela1[[#This Row],[PRODUTO]]</f>
        <v>1073-TC-007P-188RMF</v>
      </c>
      <c r="AQ175" s="22" t="str">
        <f>Tabela1[[#This Row],[PRODUTO]]&amp;Tabela1[[#This Row],[TAG]]</f>
        <v>RMF1073-TC-007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46"/>
        <v>950.5</v>
      </c>
      <c r="AV175" s="37">
        <f t="shared" si="47"/>
        <v>950.5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4061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2274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41"/>
        <v>675.7</v>
      </c>
      <c r="S176" s="18">
        <f t="shared" si="42"/>
        <v>675.7</v>
      </c>
      <c r="T176" s="19">
        <f t="shared" si="43"/>
        <v>0</v>
      </c>
      <c r="U176" s="203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44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45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40"/>
        <v>T-072976-1/1073-TC-006</v>
      </c>
      <c r="AP176" t="str">
        <f>Tabela1[[#This Row],[TAG]]&amp;Tabela1[[#This Row],[PEDIDO]]&amp;Tabela1[[#This Row],[PRODUTO]]</f>
        <v>1073-TC-006P-188RMF</v>
      </c>
      <c r="AQ176" s="22" t="str">
        <f>Tabela1[[#This Row],[PRODUTO]]&amp;Tabela1[[#This Row],[TAG]]</f>
        <v>RMF1073-TC-006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46"/>
        <v>675.7</v>
      </c>
      <c r="AV176" s="37">
        <f t="shared" si="47"/>
        <v>675.7</v>
      </c>
      <c r="AW176" s="37"/>
    </row>
    <row r="177" spans="1:49" ht="15.75" hidden="1" customHeight="1" x14ac:dyDescent="0.25">
      <c r="A177" s="6" t="s">
        <v>3782</v>
      </c>
      <c r="B177" s="21" t="s">
        <v>3783</v>
      </c>
      <c r="C177" s="7">
        <v>1</v>
      </c>
      <c r="D177" s="39" t="s">
        <v>3780</v>
      </c>
      <c r="E177" s="7">
        <v>4062</v>
      </c>
      <c r="F177" s="7" t="s">
        <v>3784</v>
      </c>
      <c r="G177" s="23">
        <v>675.7</v>
      </c>
      <c r="H177" s="34">
        <f>Tabela1[[#This Row],[PESO UNI]]*Tabela1[[#This Row],[QTE]]</f>
        <v>675.7</v>
      </c>
      <c r="I177" s="7">
        <v>2</v>
      </c>
      <c r="J177" s="8" t="s">
        <v>2276</v>
      </c>
      <c r="K177" s="8" t="s">
        <v>327</v>
      </c>
      <c r="L177" s="9" t="s">
        <v>2069</v>
      </c>
      <c r="M177" s="10">
        <v>46149</v>
      </c>
      <c r="N177" s="8" t="s">
        <v>327</v>
      </c>
      <c r="O177" s="12"/>
      <c r="P177" s="13"/>
      <c r="Q177" s="14">
        <f>Tabela1[[#This Row],[QTDE/ Fabricação]]-Tabela1[[#This Row],[QTE]]</f>
        <v>-1</v>
      </c>
      <c r="R177" s="18">
        <f t="shared" si="41"/>
        <v>675.7</v>
      </c>
      <c r="S177" s="18">
        <f t="shared" si="42"/>
        <v>675.7</v>
      </c>
      <c r="T177" s="19">
        <f t="shared" si="43"/>
        <v>0</v>
      </c>
      <c r="U177" s="203">
        <v>1</v>
      </c>
      <c r="V177" s="12" t="str">
        <f>IFERROR(VLOOKUP(Tabela1[[#This Row],[COD.MDE]],'LISTA DE EMBARQUE'!B:L,11,0),"")</f>
        <v/>
      </c>
      <c r="W177" s="13"/>
      <c r="X177" s="14">
        <f>IFERROR(Tabela1[[#This Row],[QIANTIDADE EXPEDIDA]]*Tabela1[[#This Row],[PESO UNI]],"")</f>
        <v>675.7</v>
      </c>
      <c r="Y177" s="14">
        <f t="shared" si="44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45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40"/>
        <v>T-072976-1/1073-TC-007</v>
      </c>
      <c r="AP177" t="str">
        <f>Tabela1[[#This Row],[TAG]]&amp;Tabela1[[#This Row],[PEDIDO]]&amp;Tabela1[[#This Row],[PRODUTO]]</f>
        <v>1073-TC-007P-188RMF</v>
      </c>
      <c r="AQ177" s="22" t="str">
        <f>Tabela1[[#This Row],[PRODUTO]]&amp;Tabela1[[#This Row],[TAG]]</f>
        <v>RMF1073-TC-007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46"/>
        <v>675.7</v>
      </c>
      <c r="AV177" s="37">
        <f t="shared" si="47"/>
        <v>675.7</v>
      </c>
      <c r="AW177" s="37"/>
    </row>
    <row r="178" spans="1:49" ht="15.75" hidden="1" customHeight="1" x14ac:dyDescent="0.25">
      <c r="A178" s="6" t="s">
        <v>3785</v>
      </c>
      <c r="B178" s="21" t="s">
        <v>3786</v>
      </c>
      <c r="C178" s="7">
        <v>2</v>
      </c>
      <c r="D178" s="39" t="s">
        <v>3787</v>
      </c>
      <c r="E178" s="7">
        <v>4063</v>
      </c>
      <c r="F178" s="7" t="s">
        <v>3788</v>
      </c>
      <c r="G178" s="23">
        <v>0.52</v>
      </c>
      <c r="H178" s="34">
        <f>Tabela1[[#This Row],[PESO UNI]]*Tabela1[[#This Row],[QTE]]</f>
        <v>1.04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41"/>
        <v>1.04</v>
      </c>
      <c r="S178" s="18">
        <f t="shared" si="42"/>
        <v>1.04</v>
      </c>
      <c r="T178" s="19">
        <f t="shared" si="43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1.04</v>
      </c>
      <c r="Y178" s="14">
        <f t="shared" si="44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45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4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46"/>
        <v>1.04</v>
      </c>
      <c r="AV178" s="37">
        <f t="shared" si="47"/>
        <v>1.04</v>
      </c>
      <c r="AW178" s="37"/>
    </row>
    <row r="179" spans="1:49" ht="15.75" hidden="1" customHeight="1" x14ac:dyDescent="0.25">
      <c r="A179" s="6" t="s">
        <v>3785</v>
      </c>
      <c r="B179" s="21" t="s">
        <v>3790</v>
      </c>
      <c r="C179" s="7">
        <v>2</v>
      </c>
      <c r="D179" s="39" t="s">
        <v>3787</v>
      </c>
      <c r="E179" s="7">
        <v>4064</v>
      </c>
      <c r="F179" s="7" t="s">
        <v>3788</v>
      </c>
      <c r="G179" s="23">
        <v>0.66</v>
      </c>
      <c r="H179" s="34">
        <f>Tabela1[[#This Row],[PESO UNI]]*Tabela1[[#This Row],[QTE]]</f>
        <v>1.32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-2</v>
      </c>
      <c r="R179" s="18">
        <f t="shared" si="41"/>
        <v>1.32</v>
      </c>
      <c r="S179" s="18">
        <f t="shared" si="42"/>
        <v>1.32</v>
      </c>
      <c r="T179" s="19">
        <f t="shared" si="43"/>
        <v>0</v>
      </c>
      <c r="U179" s="16">
        <v>2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1.32</v>
      </c>
      <c r="Y179" s="14">
        <f t="shared" si="44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45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4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46"/>
        <v>1.32</v>
      </c>
      <c r="AV179" s="37">
        <f t="shared" si="47"/>
        <v>1.32</v>
      </c>
      <c r="AW179" s="37"/>
    </row>
    <row r="180" spans="1:49" ht="15.75" hidden="1" customHeight="1" x14ac:dyDescent="0.25">
      <c r="A180" s="6" t="s">
        <v>3785</v>
      </c>
      <c r="B180" s="21" t="s">
        <v>3791</v>
      </c>
      <c r="C180" s="7">
        <v>4</v>
      </c>
      <c r="D180" s="39" t="s">
        <v>3792</v>
      </c>
      <c r="E180" s="7">
        <v>4065</v>
      </c>
      <c r="F180" s="7" t="s">
        <v>3788</v>
      </c>
      <c r="G180" s="23">
        <v>0.51</v>
      </c>
      <c r="H180" s="34">
        <f>Tabela1[[#This Row],[PESO UNI]]*Tabela1[[#This Row],[QTE]]</f>
        <v>2.04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-4</v>
      </c>
      <c r="R180" s="18">
        <f t="shared" si="41"/>
        <v>2.04</v>
      </c>
      <c r="S180" s="18">
        <f t="shared" si="42"/>
        <v>2.04</v>
      </c>
      <c r="T180" s="19">
        <f t="shared" si="43"/>
        <v>0</v>
      </c>
      <c r="U180" s="16">
        <v>4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2.04</v>
      </c>
      <c r="Y180" s="14">
        <f t="shared" si="44"/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45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4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46"/>
        <v>2.04</v>
      </c>
      <c r="AV180" s="37">
        <f t="shared" si="47"/>
        <v>2.04</v>
      </c>
      <c r="AW180" s="37"/>
    </row>
    <row r="181" spans="1:49" ht="15.75" hidden="1" customHeight="1" x14ac:dyDescent="0.25">
      <c r="A181" s="6" t="s">
        <v>3785</v>
      </c>
      <c r="B181" s="21" t="s">
        <v>3793</v>
      </c>
      <c r="C181" s="7">
        <v>8</v>
      </c>
      <c r="D181" s="39" t="s">
        <v>3794</v>
      </c>
      <c r="E181" s="7">
        <v>4066</v>
      </c>
      <c r="F181" s="7" t="s">
        <v>3788</v>
      </c>
      <c r="G181" s="23">
        <v>0.05</v>
      </c>
      <c r="H181" s="34">
        <f>Tabela1[[#This Row],[PESO UNI]]*Tabela1[[#This Row],[QTE]]</f>
        <v>0.4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41"/>
        <v>0.4</v>
      </c>
      <c r="S181" s="18">
        <f t="shared" si="42"/>
        <v>0.4</v>
      </c>
      <c r="T181" s="19">
        <f t="shared" si="43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0.4</v>
      </c>
      <c r="Y181" s="14">
        <f t="shared" ref="Y181:Y244" si="48">U181-C181</f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45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40"/>
        <v>T-072917-1/1073-TC-006/007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46"/>
        <v>0.4</v>
      </c>
      <c r="AV181" s="37">
        <f t="shared" si="47"/>
        <v>0.4</v>
      </c>
      <c r="AW181" s="37"/>
    </row>
    <row r="182" spans="1:49" ht="15.75" hidden="1" customHeight="1" x14ac:dyDescent="0.25">
      <c r="A182" s="6" t="s">
        <v>3795</v>
      </c>
      <c r="B182" s="21" t="s">
        <v>3796</v>
      </c>
      <c r="C182" s="7">
        <v>8</v>
      </c>
      <c r="D182" s="39" t="s">
        <v>3797</v>
      </c>
      <c r="E182" s="7">
        <v>4067</v>
      </c>
      <c r="F182" s="7" t="s">
        <v>3788</v>
      </c>
      <c r="G182" s="23">
        <v>0.32</v>
      </c>
      <c r="H182" s="34">
        <f>Tabela1[[#This Row],[PESO UNI]]*Tabela1[[#This Row],[QTE]]</f>
        <v>2.56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41"/>
        <v>2.56</v>
      </c>
      <c r="S182" s="18">
        <f t="shared" ref="S182:S245" si="49">IFERROR(H182*AG182,"")</f>
        <v>2.56</v>
      </c>
      <c r="T182" s="19">
        <f t="shared" si="43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2.56</v>
      </c>
      <c r="Y182" s="14">
        <f t="shared" si="48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45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40"/>
        <v>T-072918-1/1073-TC-006/007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46"/>
        <v>2.56</v>
      </c>
      <c r="AV182" s="37">
        <f t="shared" si="47"/>
        <v>2.56</v>
      </c>
      <c r="AW182" s="37"/>
    </row>
    <row r="183" spans="1:49" ht="15.75" hidden="1" customHeight="1" x14ac:dyDescent="0.25">
      <c r="A183" s="6" t="s">
        <v>3798</v>
      </c>
      <c r="B183" s="21" t="s">
        <v>3799</v>
      </c>
      <c r="C183" s="7">
        <v>8</v>
      </c>
      <c r="D183" s="39" t="s">
        <v>3797</v>
      </c>
      <c r="E183" s="7">
        <v>4068</v>
      </c>
      <c r="F183" s="7" t="s">
        <v>3788</v>
      </c>
      <c r="G183" s="23">
        <v>0.39</v>
      </c>
      <c r="H183" s="34">
        <f>Tabela1[[#This Row],[PESO UNI]]*Tabela1[[#This Row],[QTE]]</f>
        <v>3.12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-8</v>
      </c>
      <c r="R183" s="18">
        <f t="shared" si="41"/>
        <v>3.12</v>
      </c>
      <c r="S183" s="18">
        <f t="shared" si="49"/>
        <v>3.12</v>
      </c>
      <c r="T183" s="19">
        <f t="shared" si="43"/>
        <v>0</v>
      </c>
      <c r="U183" s="16">
        <v>8</v>
      </c>
      <c r="V183" s="12">
        <v>13</v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3.12</v>
      </c>
      <c r="Y183" s="14">
        <f t="shared" si="48"/>
        <v>0</v>
      </c>
      <c r="Z183" s="20">
        <f>Tabela1[[#This Row],[PESO TOTAL]]-Tabela1[[#This Row],[Peso Expedido]]</f>
        <v>0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>
        <v>1</v>
      </c>
      <c r="AI183" s="33" t="str">
        <f t="shared" si="45"/>
        <v>ok</v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40"/>
        <v>T-072919-1/1073-TC-006/007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46"/>
        <v>3.12</v>
      </c>
      <c r="AV183" s="37">
        <f t="shared" si="47"/>
        <v>3.12</v>
      </c>
      <c r="AW183" s="37"/>
    </row>
    <row r="184" spans="1:49" ht="15.75" hidden="1" customHeight="1" x14ac:dyDescent="0.25">
      <c r="A184" s="6" t="s">
        <v>3800</v>
      </c>
      <c r="B184" s="21" t="s">
        <v>2996</v>
      </c>
      <c r="C184" s="7">
        <v>2</v>
      </c>
      <c r="D184" s="39" t="s">
        <v>3787</v>
      </c>
      <c r="E184" s="7">
        <v>4069</v>
      </c>
      <c r="F184" s="7" t="s">
        <v>3788</v>
      </c>
      <c r="G184" s="23">
        <v>0.53</v>
      </c>
      <c r="H184" s="34">
        <f>Tabela1[[#This Row],[PESO UNI]]*Tabela1[[#This Row],[QTE]]</f>
        <v>1.06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41"/>
        <v>1.06</v>
      </c>
      <c r="S184" s="18">
        <f t="shared" si="49"/>
        <v>1.06</v>
      </c>
      <c r="T184" s="19">
        <f t="shared" si="43"/>
        <v>0</v>
      </c>
      <c r="U184" s="16">
        <v>2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1.06</v>
      </c>
      <c r="Y184" s="14">
        <f t="shared" si="48"/>
        <v>0</v>
      </c>
      <c r="Z184" s="20">
        <f>Tabela1[[#This Row],[PESO TOTAL]]-Tabela1[[#This Row],[Peso Expedido]]</f>
        <v>0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>
        <v>1</v>
      </c>
      <c r="AI184" s="33" t="str">
        <f t="shared" si="45"/>
        <v>ok</v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4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46"/>
        <v>1.06</v>
      </c>
      <c r="AV184" s="37">
        <f t="shared" si="47"/>
        <v>1.06</v>
      </c>
      <c r="AW184" s="37"/>
    </row>
    <row r="185" spans="1:49" ht="15.75" hidden="1" customHeight="1" x14ac:dyDescent="0.25">
      <c r="A185" s="6" t="s">
        <v>3800</v>
      </c>
      <c r="B185" s="21" t="s">
        <v>2997</v>
      </c>
      <c r="C185" s="7">
        <v>2</v>
      </c>
      <c r="D185" s="39" t="s">
        <v>3787</v>
      </c>
      <c r="E185" s="7">
        <v>4070</v>
      </c>
      <c r="F185" s="7" t="s">
        <v>3788</v>
      </c>
      <c r="G185" s="23">
        <v>0.74</v>
      </c>
      <c r="H185" s="34">
        <f>Tabela1[[#This Row],[PESO UNI]]*Tabela1[[#This Row],[QTE]]</f>
        <v>1.48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41"/>
        <v>1.48</v>
      </c>
      <c r="S185" s="18">
        <f t="shared" si="49"/>
        <v>1.48</v>
      </c>
      <c r="T185" s="19">
        <f t="shared" si="43"/>
        <v>0</v>
      </c>
      <c r="U185" s="16">
        <v>2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1.48</v>
      </c>
      <c r="Y185" s="14">
        <f t="shared" si="48"/>
        <v>0</v>
      </c>
      <c r="Z185" s="20">
        <f>Tabela1[[#This Row],[PESO TOTAL]]-Tabela1[[#This Row],[Peso Expedido]]</f>
        <v>0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>
        <v>1</v>
      </c>
      <c r="AI185" s="33" t="str">
        <f t="shared" si="45"/>
        <v>ok</v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4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46"/>
        <v>1.48</v>
      </c>
      <c r="AV185" s="37">
        <f t="shared" si="47"/>
        <v>1.48</v>
      </c>
      <c r="AW185" s="37"/>
    </row>
    <row r="186" spans="1:49" ht="15.75" hidden="1" customHeight="1" x14ac:dyDescent="0.25">
      <c r="A186" s="6" t="s">
        <v>3800</v>
      </c>
      <c r="B186" s="21" t="s">
        <v>3799</v>
      </c>
      <c r="C186" s="7">
        <v>2</v>
      </c>
      <c r="D186" s="39" t="s">
        <v>3792</v>
      </c>
      <c r="E186" s="7">
        <v>4071</v>
      </c>
      <c r="F186" s="7" t="s">
        <v>3788</v>
      </c>
      <c r="G186" s="23">
        <v>0.51</v>
      </c>
      <c r="H186" s="34">
        <f>Tabela1[[#This Row],[PESO UNI]]*Tabela1[[#This Row],[QTE]]</f>
        <v>1.02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-2</v>
      </c>
      <c r="R186" s="18">
        <f t="shared" si="41"/>
        <v>1.02</v>
      </c>
      <c r="S186" s="18">
        <f t="shared" si="49"/>
        <v>1.02</v>
      </c>
      <c r="T186" s="19">
        <f t="shared" si="43"/>
        <v>0</v>
      </c>
      <c r="U186" s="16">
        <v>2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1.02</v>
      </c>
      <c r="Y186" s="14">
        <f t="shared" si="48"/>
        <v>0</v>
      </c>
      <c r="Z186" s="20">
        <f>Tabela1[[#This Row],[PESO TOTAL]]-Tabela1[[#This Row],[Peso Expedido]]</f>
        <v>0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>
        <v>1</v>
      </c>
      <c r="AI186" s="33" t="str">
        <f t="shared" si="45"/>
        <v>ok</v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4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46"/>
        <v>1.02</v>
      </c>
      <c r="AV186" s="37">
        <f t="shared" si="47"/>
        <v>1.02</v>
      </c>
      <c r="AW186" s="37"/>
    </row>
    <row r="187" spans="1:49" ht="15.75" hidden="1" customHeight="1" x14ac:dyDescent="0.25">
      <c r="A187" s="6" t="s">
        <v>3800</v>
      </c>
      <c r="B187" s="21" t="s">
        <v>3796</v>
      </c>
      <c r="C187" s="7">
        <v>6</v>
      </c>
      <c r="D187" s="39" t="s">
        <v>3794</v>
      </c>
      <c r="E187" s="7">
        <v>4072</v>
      </c>
      <c r="F187" s="7" t="s">
        <v>3788</v>
      </c>
      <c r="G187" s="23">
        <v>0.05</v>
      </c>
      <c r="H187" s="34">
        <f>Tabela1[[#This Row],[PESO UNI]]*Tabela1[[#This Row],[QTE]]</f>
        <v>0.30000000000000004</v>
      </c>
      <c r="I187" s="7" t="s">
        <v>2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-6</v>
      </c>
      <c r="R187" s="18">
        <f t="shared" si="41"/>
        <v>0.30000000000000004</v>
      </c>
      <c r="S187" s="18">
        <f t="shared" si="49"/>
        <v>0.30000000000000004</v>
      </c>
      <c r="T187" s="19">
        <f t="shared" si="43"/>
        <v>0</v>
      </c>
      <c r="U187" s="16">
        <v>6</v>
      </c>
      <c r="V187" s="12" t="str">
        <f>IFERROR(VLOOKUP(Tabela1[[#This Row],[COD.MDE]],'LISTA DE EMBARQUE'!B:L,11,0),"")</f>
        <v/>
      </c>
      <c r="W187" s="13" t="str">
        <f>IFERROR(VLOOKUP(Tabela1[[#This Row],[COD.MDE]],'LISTA DE EMBARQUE'!B:M,12,0),"")</f>
        <v/>
      </c>
      <c r="X187" s="14">
        <f>IFERROR(Tabela1[[#This Row],[QIANTIDADE EXPEDIDA]]*Tabela1[[#This Row],[PESO UNI]],"")</f>
        <v>0.30000000000000004</v>
      </c>
      <c r="Y187" s="14">
        <f t="shared" si="48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45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40"/>
        <v xml:space="preserve"> T-072923-1/1073-TC-006/007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46"/>
        <v>0.30000000000000004</v>
      </c>
      <c r="AV187" s="37">
        <f t="shared" si="47"/>
        <v>0.30000000000000004</v>
      </c>
      <c r="AW187" s="37"/>
    </row>
    <row r="188" spans="1:49" ht="15.75" hidden="1" customHeight="1" x14ac:dyDescent="0.25">
      <c r="A188" s="6" t="s">
        <v>3801</v>
      </c>
      <c r="B188" s="21" t="s">
        <v>3802</v>
      </c>
      <c r="C188" s="7">
        <v>2</v>
      </c>
      <c r="D188" s="39" t="s">
        <v>3803</v>
      </c>
      <c r="E188" s="7">
        <v>4073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41"/>
        <v>323.33999999999997</v>
      </c>
      <c r="S188" s="18">
        <f t="shared" si="49"/>
        <v>323.33999999999997</v>
      </c>
      <c r="T188" s="19">
        <f t="shared" si="43"/>
        <v>0</v>
      </c>
      <c r="U188" s="203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8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45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4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46"/>
        <v>323.33999999999997</v>
      </c>
      <c r="AV188" s="37">
        <f t="shared" si="47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3804</v>
      </c>
      <c r="C189" s="7">
        <v>2</v>
      </c>
      <c r="D189" s="39" t="s">
        <v>3805</v>
      </c>
      <c r="E189" s="7">
        <v>4074</v>
      </c>
      <c r="F189" s="7" t="s">
        <v>3788</v>
      </c>
      <c r="G189" s="23">
        <v>161.66999999999999</v>
      </c>
      <c r="H189" s="34">
        <f>Tabela1[[#This Row],[PESO UNI]]*Tabela1[[#This Row],[QTE]]</f>
        <v>323.33999999999997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-2</v>
      </c>
      <c r="R189" s="18">
        <f t="shared" si="41"/>
        <v>323.33999999999997</v>
      </c>
      <c r="S189" s="18">
        <f t="shared" si="49"/>
        <v>323.33999999999997</v>
      </c>
      <c r="T189" s="19">
        <f t="shared" si="43"/>
        <v>0</v>
      </c>
      <c r="U189" s="203">
        <v>2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323.33999999999997</v>
      </c>
      <c r="Y189" s="14">
        <f t="shared" si="48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45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4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46"/>
        <v>323.33999999999997</v>
      </c>
      <c r="AV189" s="37">
        <f t="shared" si="47"/>
        <v>323.33999999999997</v>
      </c>
      <c r="AW189" s="37"/>
    </row>
    <row r="190" spans="1:49" ht="15.75" hidden="1" customHeight="1" x14ac:dyDescent="0.25">
      <c r="A190" s="6" t="s">
        <v>3801</v>
      </c>
      <c r="B190" s="21" t="s">
        <v>3806</v>
      </c>
      <c r="C190" s="7">
        <v>8</v>
      </c>
      <c r="D190" s="39" t="s">
        <v>3807</v>
      </c>
      <c r="E190" s="7">
        <v>4075</v>
      </c>
      <c r="F190" s="7" t="s">
        <v>3788</v>
      </c>
      <c r="G190" s="23">
        <v>23.68</v>
      </c>
      <c r="H190" s="34">
        <f>Tabela1[[#This Row],[PESO UNI]]*Tabela1[[#This Row],[QTE]]</f>
        <v>189.44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-8</v>
      </c>
      <c r="R190" s="18">
        <f t="shared" si="41"/>
        <v>189.44</v>
      </c>
      <c r="S190" s="18">
        <f t="shared" si="49"/>
        <v>189.44</v>
      </c>
      <c r="T190" s="19">
        <f t="shared" si="43"/>
        <v>0</v>
      </c>
      <c r="U190" s="203">
        <v>8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189.44</v>
      </c>
      <c r="Y190" s="14">
        <f t="shared" si="48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45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4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46"/>
        <v>189.44</v>
      </c>
      <c r="AV190" s="37">
        <f t="shared" si="47"/>
        <v>189.44</v>
      </c>
      <c r="AW190" s="37"/>
    </row>
    <row r="191" spans="1:49" ht="15.75" hidden="1" customHeight="1" x14ac:dyDescent="0.25">
      <c r="A191" s="6" t="s">
        <v>3801</v>
      </c>
      <c r="B191" s="21" t="s">
        <v>3808</v>
      </c>
      <c r="C191" s="7">
        <v>2</v>
      </c>
      <c r="D191" s="39" t="s">
        <v>3807</v>
      </c>
      <c r="E191" s="7">
        <v>4076</v>
      </c>
      <c r="F191" s="7" t="s">
        <v>3788</v>
      </c>
      <c r="G191" s="23">
        <v>25.94</v>
      </c>
      <c r="H191" s="34">
        <f>Tabela1[[#This Row],[PESO UNI]]*Tabela1[[#This Row],[QTE]]</f>
        <v>51.88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-2</v>
      </c>
      <c r="R191" s="18">
        <f t="shared" si="41"/>
        <v>51.88</v>
      </c>
      <c r="S191" s="18">
        <f t="shared" si="49"/>
        <v>51.88</v>
      </c>
      <c r="T191" s="19">
        <f t="shared" si="43"/>
        <v>0</v>
      </c>
      <c r="U191" s="203">
        <v>2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51.88</v>
      </c>
      <c r="Y191" s="14">
        <f t="shared" si="48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45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4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46"/>
        <v>51.88</v>
      </c>
      <c r="AV191" s="37">
        <f t="shared" si="47"/>
        <v>51.88</v>
      </c>
      <c r="AW191" s="37"/>
    </row>
    <row r="192" spans="1:49" ht="15.75" hidden="1" customHeight="1" x14ac:dyDescent="0.25">
      <c r="A192" s="6" t="s">
        <v>3801</v>
      </c>
      <c r="B192" s="21" t="s">
        <v>3809</v>
      </c>
      <c r="C192" s="7">
        <v>4</v>
      </c>
      <c r="D192" s="39" t="s">
        <v>3807</v>
      </c>
      <c r="E192" s="7">
        <v>4077</v>
      </c>
      <c r="F192" s="7" t="s">
        <v>3788</v>
      </c>
      <c r="G192" s="23">
        <v>33.410000000000004</v>
      </c>
      <c r="H192" s="34">
        <f>Tabela1[[#This Row],[PESO UNI]]*Tabela1[[#This Row],[QTE]]</f>
        <v>133.64000000000001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-4</v>
      </c>
      <c r="R192" s="18">
        <f t="shared" si="41"/>
        <v>133.64000000000001</v>
      </c>
      <c r="S192" s="18">
        <f t="shared" si="49"/>
        <v>133.64000000000001</v>
      </c>
      <c r="T192" s="19">
        <f t="shared" si="43"/>
        <v>0</v>
      </c>
      <c r="U192" s="203">
        <v>4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133.64000000000001</v>
      </c>
      <c r="Y192" s="14">
        <f t="shared" si="48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45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4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46"/>
        <v>133.64000000000001</v>
      </c>
      <c r="AV192" s="37">
        <f t="shared" si="47"/>
        <v>133.64000000000001</v>
      </c>
      <c r="AW192" s="37"/>
    </row>
    <row r="193" spans="1:49" ht="15.75" hidden="1" customHeight="1" x14ac:dyDescent="0.25">
      <c r="A193" s="6" t="s">
        <v>3801</v>
      </c>
      <c r="B193" s="21" t="s">
        <v>3810</v>
      </c>
      <c r="C193" s="7">
        <v>2</v>
      </c>
      <c r="D193" s="39" t="s">
        <v>3807</v>
      </c>
      <c r="E193" s="7">
        <v>4078</v>
      </c>
      <c r="F193" s="7" t="s">
        <v>3788</v>
      </c>
      <c r="G193" s="23">
        <v>25.94</v>
      </c>
      <c r="H193" s="34">
        <f>Tabela1[[#This Row],[PESO UNI]]*Tabela1[[#This Row],[QTE]]</f>
        <v>51.88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-2</v>
      </c>
      <c r="R193" s="18">
        <f t="shared" si="41"/>
        <v>51.88</v>
      </c>
      <c r="S193" s="18">
        <f t="shared" si="49"/>
        <v>51.88</v>
      </c>
      <c r="T193" s="19">
        <f t="shared" si="43"/>
        <v>0</v>
      </c>
      <c r="U193" s="203">
        <v>2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51.88</v>
      </c>
      <c r="Y193" s="14">
        <f t="shared" si="48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45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40"/>
        <v>T-072954-1/1073-TC-006/007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46"/>
        <v>51.88</v>
      </c>
      <c r="AV193" s="37">
        <f t="shared" si="47"/>
        <v>51.88</v>
      </c>
      <c r="AW193" s="37"/>
    </row>
    <row r="194" spans="1:49" ht="15.75" hidden="1" customHeight="1" x14ac:dyDescent="0.25">
      <c r="A194" s="6" t="s">
        <v>3811</v>
      </c>
      <c r="B194" s="21" t="s">
        <v>3812</v>
      </c>
      <c r="C194" s="7">
        <v>4</v>
      </c>
      <c r="D194" s="39" t="s">
        <v>3813</v>
      </c>
      <c r="E194" s="7">
        <v>4079</v>
      </c>
      <c r="F194" s="7" t="s">
        <v>3788</v>
      </c>
      <c r="G194" s="23">
        <v>48.94</v>
      </c>
      <c r="H194" s="34">
        <f>Tabela1[[#This Row],[PESO UNI]]*Tabela1[[#This Row],[QTE]]</f>
        <v>195.76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41"/>
        <v>195.76</v>
      </c>
      <c r="S194" s="18">
        <f t="shared" si="49"/>
        <v>195.76</v>
      </c>
      <c r="T194" s="19">
        <f t="shared" si="43"/>
        <v>0</v>
      </c>
      <c r="U194" s="203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195.76</v>
      </c>
      <c r="Y194" s="14">
        <f t="shared" si="48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45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4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46"/>
        <v>195.76</v>
      </c>
      <c r="AV194" s="37">
        <f t="shared" si="47"/>
        <v>195.76</v>
      </c>
      <c r="AW194" s="37"/>
    </row>
    <row r="195" spans="1:49" ht="15.75" hidden="1" customHeight="1" x14ac:dyDescent="0.25">
      <c r="A195" s="6" t="s">
        <v>3811</v>
      </c>
      <c r="B195" s="21" t="s">
        <v>3814</v>
      </c>
      <c r="C195" s="7">
        <v>4</v>
      </c>
      <c r="D195" s="39" t="s">
        <v>3815</v>
      </c>
      <c r="E195" s="7">
        <v>4080</v>
      </c>
      <c r="F195" s="7" t="s">
        <v>3788</v>
      </c>
      <c r="G195" s="23">
        <v>81.91</v>
      </c>
      <c r="H195" s="34">
        <f>Tabela1[[#This Row],[PESO UNI]]*Tabela1[[#This Row],[QTE]]</f>
        <v>327.64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41"/>
        <v>327.64</v>
      </c>
      <c r="S195" s="18">
        <f t="shared" si="49"/>
        <v>327.64</v>
      </c>
      <c r="T195" s="19">
        <f t="shared" si="43"/>
        <v>0</v>
      </c>
      <c r="U195" s="203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327.64</v>
      </c>
      <c r="Y195" s="14">
        <f t="shared" si="48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45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4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46"/>
        <v>327.64</v>
      </c>
      <c r="AV195" s="37">
        <f t="shared" si="47"/>
        <v>327.64</v>
      </c>
      <c r="AW195" s="37"/>
    </row>
    <row r="196" spans="1:49" ht="15.75" hidden="1" customHeight="1" x14ac:dyDescent="0.25">
      <c r="A196" s="6" t="s">
        <v>3811</v>
      </c>
      <c r="B196" s="21" t="s">
        <v>3816</v>
      </c>
      <c r="C196" s="7">
        <v>4</v>
      </c>
      <c r="D196" s="39" t="s">
        <v>3817</v>
      </c>
      <c r="E196" s="7">
        <v>4081</v>
      </c>
      <c r="F196" s="7" t="s">
        <v>3788</v>
      </c>
      <c r="G196" s="23">
        <v>46.53</v>
      </c>
      <c r="H196" s="34">
        <f>Tabela1[[#This Row],[PESO UNI]]*Tabela1[[#This Row],[QTE]]</f>
        <v>186.12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41"/>
        <v>186.12</v>
      </c>
      <c r="S196" s="18">
        <f t="shared" si="49"/>
        <v>186.12</v>
      </c>
      <c r="T196" s="19">
        <f t="shared" si="43"/>
        <v>0</v>
      </c>
      <c r="U196" s="203">
        <v>4</v>
      </c>
      <c r="V196" s="12" t="str">
        <f>IFERROR(VLOOKUP(Tabela1[[#This Row],[COD.MDE]],'LISTA DE EMBARQUE'!B:L,11,0),"")</f>
        <v/>
      </c>
      <c r="W196" s="13"/>
      <c r="X196" s="14">
        <f>IFERROR(Tabela1[[#This Row],[QIANTIDADE EXPEDIDA]]*Tabela1[[#This Row],[PESO UNI]],"")</f>
        <v>186.12</v>
      </c>
      <c r="Y196" s="14">
        <f t="shared" si="48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45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si="40"/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46"/>
        <v>186.12</v>
      </c>
      <c r="AV196" s="37">
        <f t="shared" si="47"/>
        <v>186.12</v>
      </c>
      <c r="AW196" s="37"/>
    </row>
    <row r="197" spans="1:49" ht="15.75" hidden="1" customHeight="1" x14ac:dyDescent="0.25">
      <c r="A197" s="6" t="s">
        <v>3811</v>
      </c>
      <c r="B197" s="21" t="s">
        <v>3818</v>
      </c>
      <c r="C197" s="7">
        <v>4</v>
      </c>
      <c r="D197" s="39" t="s">
        <v>3819</v>
      </c>
      <c r="E197" s="7">
        <v>4082</v>
      </c>
      <c r="F197" s="7" t="s">
        <v>3788</v>
      </c>
      <c r="G197" s="23">
        <v>49.87</v>
      </c>
      <c r="H197" s="34">
        <f>Tabela1[[#This Row],[PESO UNI]]*Tabela1[[#This Row],[QTE]]</f>
        <v>199.48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-4</v>
      </c>
      <c r="R197" s="18">
        <f t="shared" si="41"/>
        <v>199.48</v>
      </c>
      <c r="S197" s="18">
        <f t="shared" si="49"/>
        <v>199.48</v>
      </c>
      <c r="T197" s="19">
        <f t="shared" si="43"/>
        <v>0</v>
      </c>
      <c r="U197" s="16">
        <v>4</v>
      </c>
      <c r="V197" s="12" t="str">
        <f>IFERROR(VLOOKUP(Tabela1[[#This Row],[COD.MDE]],'LISTA DE EMBARQUE'!B:L,11,0),"")</f>
        <v/>
      </c>
      <c r="W197" s="13" t="str">
        <f>IFERROR(VLOOKUP(Tabela1[[#This Row],[COD.MDE]],'LISTA DE EMBARQUE'!B:M,12,0),"")</f>
        <v/>
      </c>
      <c r="X197" s="14">
        <f>IFERROR(Tabela1[[#This Row],[QIANTIDADE EXPEDIDA]]*Tabela1[[#This Row],[PESO UNI]],"")</f>
        <v>199.48</v>
      </c>
      <c r="Y197" s="14">
        <f t="shared" si="48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45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ref="AO197:AO260" si="50">A197&amp;"/"&amp;J197</f>
        <v>T-072955-1/1073-TC-006/007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46"/>
        <v>199.48</v>
      </c>
      <c r="AV197" s="37">
        <f t="shared" si="47"/>
        <v>199.48</v>
      </c>
      <c r="AW197" s="37"/>
    </row>
    <row r="198" spans="1:49" ht="15.75" hidden="1" customHeight="1" x14ac:dyDescent="0.25">
      <c r="A198" s="6" t="s">
        <v>3820</v>
      </c>
      <c r="B198" s="21" t="s">
        <v>3821</v>
      </c>
      <c r="C198" s="7">
        <v>2</v>
      </c>
      <c r="D198" s="39" t="s">
        <v>3803</v>
      </c>
      <c r="E198" s="7">
        <v>4083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41"/>
        <v>318.5</v>
      </c>
      <c r="S198" s="18">
        <f t="shared" si="49"/>
        <v>318.5</v>
      </c>
      <c r="T198" s="19">
        <f t="shared" si="43"/>
        <v>0</v>
      </c>
      <c r="U198" s="203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8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45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50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46"/>
        <v>318.5</v>
      </c>
      <c r="AV198" s="37">
        <f t="shared" si="47"/>
        <v>318.5</v>
      </c>
      <c r="AW198" s="37"/>
    </row>
    <row r="199" spans="1:49" ht="15.75" hidden="1" customHeight="1" x14ac:dyDescent="0.25">
      <c r="A199" s="6" t="s">
        <v>3820</v>
      </c>
      <c r="B199" s="21" t="s">
        <v>3822</v>
      </c>
      <c r="C199" s="7">
        <v>2</v>
      </c>
      <c r="D199" s="39" t="s">
        <v>3805</v>
      </c>
      <c r="E199" s="7">
        <v>4084</v>
      </c>
      <c r="F199" s="7" t="s">
        <v>3788</v>
      </c>
      <c r="G199" s="23">
        <v>159.25</v>
      </c>
      <c r="H199" s="34">
        <f>Tabela1[[#This Row],[PESO UNI]]*Tabela1[[#This Row],[QTE]]</f>
        <v>318.5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41"/>
        <v>318.5</v>
      </c>
      <c r="S199" s="18">
        <f t="shared" si="49"/>
        <v>318.5</v>
      </c>
      <c r="T199" s="19">
        <f t="shared" si="43"/>
        <v>0</v>
      </c>
      <c r="U199" s="203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318.5</v>
      </c>
      <c r="Y199" s="14">
        <f t="shared" si="48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45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50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46"/>
        <v>318.5</v>
      </c>
      <c r="AV199" s="37">
        <f t="shared" si="47"/>
        <v>318.5</v>
      </c>
      <c r="AW199" s="37"/>
    </row>
    <row r="200" spans="1:49" ht="15.75" hidden="1" customHeight="1" x14ac:dyDescent="0.25">
      <c r="A200" s="6" t="s">
        <v>3820</v>
      </c>
      <c r="B200" s="21" t="s">
        <v>3823</v>
      </c>
      <c r="C200" s="7">
        <v>2</v>
      </c>
      <c r="D200" s="39" t="s">
        <v>3807</v>
      </c>
      <c r="E200" s="7">
        <v>4085</v>
      </c>
      <c r="F200" s="7" t="s">
        <v>3788</v>
      </c>
      <c r="G200" s="23">
        <v>33.409999999999997</v>
      </c>
      <c r="H200" s="34">
        <f>Tabela1[[#This Row],[PESO UNI]]*Tabela1[[#This Row],[QTE]]</f>
        <v>66.819999999999993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41"/>
        <v>66.819999999999993</v>
      </c>
      <c r="S200" s="18">
        <f t="shared" si="49"/>
        <v>66.819999999999993</v>
      </c>
      <c r="T200" s="19">
        <f t="shared" si="43"/>
        <v>0</v>
      </c>
      <c r="U200" s="203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66.819999999999993</v>
      </c>
      <c r="Y200" s="14">
        <f t="shared" si="48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45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50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46"/>
        <v>66.819999999999993</v>
      </c>
      <c r="AV200" s="37">
        <f t="shared" si="47"/>
        <v>66.819999999999993</v>
      </c>
      <c r="AW200" s="37"/>
    </row>
    <row r="201" spans="1:49" ht="15.75" hidden="1" customHeight="1" x14ac:dyDescent="0.25">
      <c r="A201" s="6" t="s">
        <v>3820</v>
      </c>
      <c r="B201" s="21" t="s">
        <v>3824</v>
      </c>
      <c r="C201" s="7">
        <v>2</v>
      </c>
      <c r="D201" s="39" t="s">
        <v>3807</v>
      </c>
      <c r="E201" s="7">
        <v>4086</v>
      </c>
      <c r="F201" s="7" t="s">
        <v>3788</v>
      </c>
      <c r="G201" s="23">
        <v>23.68</v>
      </c>
      <c r="H201" s="34">
        <f>Tabela1[[#This Row],[PESO UNI]]*Tabela1[[#This Row],[QTE]]</f>
        <v>47.36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-2</v>
      </c>
      <c r="R201" s="18">
        <f t="shared" si="41"/>
        <v>47.36</v>
      </c>
      <c r="S201" s="18">
        <f t="shared" si="49"/>
        <v>47.36</v>
      </c>
      <c r="T201" s="19">
        <f t="shared" si="43"/>
        <v>0</v>
      </c>
      <c r="U201" s="203">
        <v>2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47.36</v>
      </c>
      <c r="Y201" s="14">
        <f t="shared" si="48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45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50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46"/>
        <v>47.36</v>
      </c>
      <c r="AV201" s="37">
        <f t="shared" si="47"/>
        <v>47.36</v>
      </c>
      <c r="AW201" s="37"/>
    </row>
    <row r="202" spans="1:49" ht="15.75" hidden="1" customHeight="1" x14ac:dyDescent="0.25">
      <c r="A202" s="6" t="s">
        <v>3820</v>
      </c>
      <c r="B202" s="21" t="s">
        <v>3825</v>
      </c>
      <c r="C202" s="7">
        <v>6</v>
      </c>
      <c r="D202" s="39" t="s">
        <v>3807</v>
      </c>
      <c r="E202" s="7">
        <v>4087</v>
      </c>
      <c r="F202" s="7" t="s">
        <v>3788</v>
      </c>
      <c r="G202" s="23">
        <v>23.68</v>
      </c>
      <c r="H202" s="34">
        <f>Tabela1[[#This Row],[PESO UNI]]*Tabela1[[#This Row],[QTE]]</f>
        <v>142.07999999999998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-6</v>
      </c>
      <c r="R202" s="18">
        <f t="shared" si="41"/>
        <v>142.07999999999998</v>
      </c>
      <c r="S202" s="18">
        <f t="shared" si="49"/>
        <v>142.07999999999998</v>
      </c>
      <c r="T202" s="19">
        <f t="shared" si="43"/>
        <v>0</v>
      </c>
      <c r="U202" s="203">
        <v>6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142.07999999999998</v>
      </c>
      <c r="Y202" s="14">
        <f t="shared" si="48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45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50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46"/>
        <v>142.07999999999998</v>
      </c>
      <c r="AV202" s="37">
        <f t="shared" si="47"/>
        <v>142.07999999999998</v>
      </c>
      <c r="AW202" s="37"/>
    </row>
    <row r="203" spans="1:49" ht="15.75" hidden="1" customHeight="1" x14ac:dyDescent="0.25">
      <c r="A203" s="6" t="s">
        <v>3820</v>
      </c>
      <c r="B203" s="21" t="s">
        <v>3826</v>
      </c>
      <c r="C203" s="7">
        <v>4</v>
      </c>
      <c r="D203" s="39" t="s">
        <v>3807</v>
      </c>
      <c r="E203" s="7">
        <v>4088</v>
      </c>
      <c r="F203" s="7" t="s">
        <v>3788</v>
      </c>
      <c r="G203" s="23">
        <v>25.94</v>
      </c>
      <c r="H203" s="34">
        <f>Tabela1[[#This Row],[PESO UNI]]*Tabela1[[#This Row],[QTE]]</f>
        <v>103.76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41"/>
        <v>103.76</v>
      </c>
      <c r="S203" s="18">
        <f t="shared" si="49"/>
        <v>103.76</v>
      </c>
      <c r="T203" s="19">
        <f t="shared" si="43"/>
        <v>0</v>
      </c>
      <c r="U203" s="203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103.76</v>
      </c>
      <c r="Y203" s="14">
        <f t="shared" si="48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45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50"/>
        <v>T-072956-1/1073-TC-006/007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46"/>
        <v>103.76</v>
      </c>
      <c r="AV203" s="37">
        <f t="shared" si="47"/>
        <v>103.76</v>
      </c>
      <c r="AW203" s="37"/>
    </row>
    <row r="204" spans="1:49" ht="15.75" hidden="1" customHeight="1" x14ac:dyDescent="0.25">
      <c r="A204" s="6" t="s">
        <v>3827</v>
      </c>
      <c r="B204" s="21" t="s">
        <v>3828</v>
      </c>
      <c r="C204" s="7">
        <v>4</v>
      </c>
      <c r="D204" s="39" t="s">
        <v>3813</v>
      </c>
      <c r="E204" s="7">
        <v>4089</v>
      </c>
      <c r="F204" s="7" t="s">
        <v>3788</v>
      </c>
      <c r="G204" s="23">
        <v>77</v>
      </c>
      <c r="H204" s="34">
        <f>Tabela1[[#This Row],[PESO UNI]]*Tabela1[[#This Row],[QTE]]</f>
        <v>308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41"/>
        <v>308</v>
      </c>
      <c r="S204" s="18">
        <f t="shared" si="49"/>
        <v>308</v>
      </c>
      <c r="T204" s="19">
        <f t="shared" si="43"/>
        <v>0</v>
      </c>
      <c r="U204" s="203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308</v>
      </c>
      <c r="Y204" s="14">
        <f t="shared" si="48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45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50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46"/>
        <v>308</v>
      </c>
      <c r="AV204" s="37">
        <f t="shared" si="47"/>
        <v>308</v>
      </c>
      <c r="AW204" s="37"/>
    </row>
    <row r="205" spans="1:49" ht="15.75" hidden="1" customHeight="1" x14ac:dyDescent="0.25">
      <c r="A205" s="6" t="s">
        <v>3827</v>
      </c>
      <c r="B205" s="21" t="s">
        <v>3829</v>
      </c>
      <c r="C205" s="7">
        <v>4</v>
      </c>
      <c r="D205" s="39" t="s">
        <v>3815</v>
      </c>
      <c r="E205" s="7">
        <v>4090</v>
      </c>
      <c r="F205" s="7" t="s">
        <v>3788</v>
      </c>
      <c r="G205" s="23">
        <v>85</v>
      </c>
      <c r="H205" s="34">
        <f>Tabela1[[#This Row],[PESO UNI]]*Tabela1[[#This Row],[QTE]]</f>
        <v>340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41"/>
        <v>340</v>
      </c>
      <c r="S205" s="18">
        <f t="shared" si="49"/>
        <v>340</v>
      </c>
      <c r="T205" s="19">
        <f t="shared" si="43"/>
        <v>0</v>
      </c>
      <c r="U205" s="203">
        <v>4</v>
      </c>
      <c r="V205" s="12" t="str">
        <f>IFERROR(VLOOKUP(Tabela1[[#This Row],[COD.MDE]],'LISTA DE EMBARQUE'!B:L,11,0),"")</f>
        <v/>
      </c>
      <c r="W205" s="13"/>
      <c r="X205" s="14">
        <f>IFERROR(Tabela1[[#This Row],[QIANTIDADE EXPEDIDA]]*Tabela1[[#This Row],[PESO UNI]],"")</f>
        <v>340</v>
      </c>
      <c r="Y205" s="14">
        <f t="shared" si="48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45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50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46"/>
        <v>340</v>
      </c>
      <c r="AV205" s="37">
        <f t="shared" si="47"/>
        <v>340</v>
      </c>
      <c r="AW205" s="37"/>
    </row>
    <row r="206" spans="1:49" ht="15.75" hidden="1" customHeight="1" x14ac:dyDescent="0.25">
      <c r="A206" s="6" t="s">
        <v>3827</v>
      </c>
      <c r="B206" s="21" t="s">
        <v>3830</v>
      </c>
      <c r="C206" s="7">
        <v>4</v>
      </c>
      <c r="D206" s="39" t="s">
        <v>3817</v>
      </c>
      <c r="E206" s="7">
        <v>4091</v>
      </c>
      <c r="F206" s="7" t="s">
        <v>3788</v>
      </c>
      <c r="G206" s="23">
        <v>50</v>
      </c>
      <c r="H206" s="34">
        <f>Tabela1[[#This Row],[PESO UNI]]*Tabela1[[#This Row],[QTE]]</f>
        <v>200</v>
      </c>
      <c r="I206" s="7">
        <v>1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-4</v>
      </c>
      <c r="R206" s="18">
        <f t="shared" si="41"/>
        <v>200</v>
      </c>
      <c r="S206" s="18">
        <f t="shared" si="49"/>
        <v>200</v>
      </c>
      <c r="T206" s="19">
        <f t="shared" si="43"/>
        <v>0</v>
      </c>
      <c r="U206" s="16">
        <v>4</v>
      </c>
      <c r="V206" s="12" t="str">
        <f>IFERROR(VLOOKUP(Tabela1[[#This Row],[COD.MDE]],'LISTA DE EMBARQUE'!B:L,11,0),"")</f>
        <v/>
      </c>
      <c r="W206" s="13" t="str">
        <f>IFERROR(VLOOKUP(Tabela1[[#This Row],[COD.MDE]],'LISTA DE EMBARQUE'!B:M,12,0),"")</f>
        <v/>
      </c>
      <c r="X206" s="14">
        <f>IFERROR(Tabela1[[#This Row],[QIANTIDADE EXPEDIDA]]*Tabela1[[#This Row],[PESO UNI]],"")</f>
        <v>200</v>
      </c>
      <c r="Y206" s="14">
        <f t="shared" si="48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45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50"/>
        <v>T-072957-1/1073-TC-006/007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46"/>
        <v>200</v>
      </c>
      <c r="AV206" s="37">
        <f t="shared" si="47"/>
        <v>200</v>
      </c>
      <c r="AW206" s="37"/>
    </row>
    <row r="207" spans="1:49" ht="15.75" hidden="1" customHeight="1" x14ac:dyDescent="0.25">
      <c r="A207" s="6" t="s">
        <v>3831</v>
      </c>
      <c r="B207" s="21" t="s">
        <v>3832</v>
      </c>
      <c r="C207" s="7">
        <v>2</v>
      </c>
      <c r="D207" s="39" t="s">
        <v>3813</v>
      </c>
      <c r="E207" s="7">
        <v>4092</v>
      </c>
      <c r="F207" s="7" t="s">
        <v>3788</v>
      </c>
      <c r="G207" s="23">
        <v>81.680000000000007</v>
      </c>
      <c r="H207" s="34">
        <f>Tabela1[[#This Row],[PESO UNI]]*Tabela1[[#This Row],[QTE]]</f>
        <v>163.36000000000001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41"/>
        <v>163.36000000000001</v>
      </c>
      <c r="S207" s="18">
        <f t="shared" si="49"/>
        <v>163.36000000000001</v>
      </c>
      <c r="T207" s="19">
        <f t="shared" si="43"/>
        <v>0</v>
      </c>
      <c r="U207" s="203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163.36000000000001</v>
      </c>
      <c r="Y207" s="14">
        <f t="shared" si="48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45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50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46"/>
        <v>163.36000000000001</v>
      </c>
      <c r="AV207" s="37">
        <f t="shared" si="47"/>
        <v>163.36000000000001</v>
      </c>
      <c r="AW207" s="37"/>
    </row>
    <row r="208" spans="1:49" ht="15.75" hidden="1" customHeight="1" x14ac:dyDescent="0.25">
      <c r="A208" s="6" t="s">
        <v>3831</v>
      </c>
      <c r="B208" s="21" t="s">
        <v>3833</v>
      </c>
      <c r="C208" s="7">
        <v>2</v>
      </c>
      <c r="D208" s="39" t="s">
        <v>3815</v>
      </c>
      <c r="E208" s="7">
        <v>4093</v>
      </c>
      <c r="F208" s="7" t="s">
        <v>3788</v>
      </c>
      <c r="G208" s="23">
        <v>83.17</v>
      </c>
      <c r="H208" s="34">
        <f>Tabela1[[#This Row],[PESO UNI]]*Tabela1[[#This Row],[QTE]]</f>
        <v>166.34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41"/>
        <v>166.34</v>
      </c>
      <c r="S208" s="18">
        <f t="shared" si="49"/>
        <v>166.34</v>
      </c>
      <c r="T208" s="19">
        <f t="shared" si="43"/>
        <v>0</v>
      </c>
      <c r="U208" s="203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166.34</v>
      </c>
      <c r="Y208" s="14">
        <f t="shared" si="48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45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50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46"/>
        <v>166.34</v>
      </c>
      <c r="AV208" s="37">
        <f t="shared" si="47"/>
        <v>166.34</v>
      </c>
      <c r="AW208" s="37"/>
    </row>
    <row r="209" spans="1:49" ht="15.75" hidden="1" customHeight="1" x14ac:dyDescent="0.25">
      <c r="A209" s="6" t="s">
        <v>3831</v>
      </c>
      <c r="B209" s="21" t="s">
        <v>3834</v>
      </c>
      <c r="C209" s="7">
        <v>2</v>
      </c>
      <c r="D209" s="39" t="s">
        <v>3817</v>
      </c>
      <c r="E209" s="7">
        <v>4094</v>
      </c>
      <c r="F209" s="7" t="s">
        <v>3788</v>
      </c>
      <c r="G209" s="23">
        <v>115.1</v>
      </c>
      <c r="H209" s="34">
        <f>Tabela1[[#This Row],[PESO UNI]]*Tabela1[[#This Row],[QTE]]</f>
        <v>230.2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41"/>
        <v>230.2</v>
      </c>
      <c r="S209" s="18">
        <f t="shared" si="49"/>
        <v>230.2</v>
      </c>
      <c r="T209" s="19">
        <f t="shared" si="43"/>
        <v>0</v>
      </c>
      <c r="U209" s="203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230.2</v>
      </c>
      <c r="Y209" s="14">
        <f t="shared" si="48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45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50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46"/>
        <v>230.2</v>
      </c>
      <c r="AV209" s="37">
        <f t="shared" si="47"/>
        <v>230.2</v>
      </c>
      <c r="AW209" s="37"/>
    </row>
    <row r="210" spans="1:49" ht="15.75" hidden="1" customHeight="1" x14ac:dyDescent="0.25">
      <c r="A210" s="6" t="s">
        <v>3831</v>
      </c>
      <c r="B210" s="21" t="s">
        <v>3835</v>
      </c>
      <c r="C210" s="7">
        <v>2</v>
      </c>
      <c r="D210" s="39" t="s">
        <v>3819</v>
      </c>
      <c r="E210" s="7">
        <v>4095</v>
      </c>
      <c r="F210" s="7" t="s">
        <v>3788</v>
      </c>
      <c r="G210" s="23">
        <v>44.32</v>
      </c>
      <c r="H210" s="34">
        <f>Tabela1[[#This Row],[PESO UNI]]*Tabela1[[#This Row],[QTE]]</f>
        <v>88.64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41"/>
        <v>88.64</v>
      </c>
      <c r="S210" s="18">
        <f t="shared" si="49"/>
        <v>88.64</v>
      </c>
      <c r="T210" s="19">
        <f t="shared" si="43"/>
        <v>0</v>
      </c>
      <c r="U210" s="203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88.64</v>
      </c>
      <c r="Y210" s="14">
        <f t="shared" si="48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45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50"/>
        <v>T-072960-1/1073-TC-006/007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46"/>
        <v>88.64</v>
      </c>
      <c r="AV210" s="37">
        <f t="shared" si="47"/>
        <v>88.64</v>
      </c>
      <c r="AW210" s="37"/>
    </row>
    <row r="211" spans="1:49" ht="15.75" hidden="1" customHeight="1" x14ac:dyDescent="0.25">
      <c r="A211" s="6" t="s">
        <v>3836</v>
      </c>
      <c r="B211" s="21" t="s">
        <v>3837</v>
      </c>
      <c r="C211" s="7">
        <v>2</v>
      </c>
      <c r="D211" s="39" t="s">
        <v>3813</v>
      </c>
      <c r="E211" s="7">
        <v>4096</v>
      </c>
      <c r="F211" s="7" t="s">
        <v>3788</v>
      </c>
      <c r="G211" s="23">
        <v>101.75</v>
      </c>
      <c r="H211" s="34">
        <f>Tabela1[[#This Row],[PESO UNI]]*Tabela1[[#This Row],[QTE]]</f>
        <v>203.5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-2</v>
      </c>
      <c r="R211" s="18">
        <f t="shared" si="41"/>
        <v>203.5</v>
      </c>
      <c r="S211" s="18">
        <f t="shared" si="49"/>
        <v>203.5</v>
      </c>
      <c r="T211" s="19">
        <f t="shared" si="43"/>
        <v>0</v>
      </c>
      <c r="U211" s="203">
        <v>2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203.5</v>
      </c>
      <c r="Y211" s="14">
        <f t="shared" si="48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45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50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46"/>
        <v>203.5</v>
      </c>
      <c r="AV211" s="37">
        <f t="shared" si="47"/>
        <v>203.5</v>
      </c>
      <c r="AW211" s="37"/>
    </row>
    <row r="212" spans="1:49" ht="15.75" hidden="1" customHeight="1" x14ac:dyDescent="0.25">
      <c r="A212" s="6" t="s">
        <v>3836</v>
      </c>
      <c r="B212" s="21" t="s">
        <v>3838</v>
      </c>
      <c r="C212" s="7">
        <v>4</v>
      </c>
      <c r="D212" s="39" t="s">
        <v>3815</v>
      </c>
      <c r="E212" s="7">
        <v>4097</v>
      </c>
      <c r="F212" s="7" t="s">
        <v>3788</v>
      </c>
      <c r="G212" s="23">
        <v>31.39</v>
      </c>
      <c r="H212" s="34">
        <f>Tabela1[[#This Row],[PESO UNI]]*Tabela1[[#This Row],[QTE]]</f>
        <v>125.56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-4</v>
      </c>
      <c r="R212" s="18">
        <f t="shared" si="41"/>
        <v>125.56</v>
      </c>
      <c r="S212" s="18">
        <f t="shared" si="49"/>
        <v>125.56</v>
      </c>
      <c r="T212" s="19">
        <f t="shared" si="43"/>
        <v>0</v>
      </c>
      <c r="U212" s="203">
        <v>4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125.56</v>
      </c>
      <c r="Y212" s="14">
        <f t="shared" si="48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45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50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46"/>
        <v>125.56</v>
      </c>
      <c r="AV212" s="37">
        <f t="shared" si="47"/>
        <v>125.56</v>
      </c>
      <c r="AW212" s="37"/>
    </row>
    <row r="213" spans="1:49" ht="15.75" hidden="1" customHeight="1" x14ac:dyDescent="0.25">
      <c r="A213" s="6" t="s">
        <v>3836</v>
      </c>
      <c r="B213" s="21" t="s">
        <v>3839</v>
      </c>
      <c r="C213" s="7">
        <v>2</v>
      </c>
      <c r="D213" s="39" t="s">
        <v>3817</v>
      </c>
      <c r="E213" s="7">
        <v>4098</v>
      </c>
      <c r="F213" s="7" t="s">
        <v>3788</v>
      </c>
      <c r="G213" s="23">
        <v>62.12</v>
      </c>
      <c r="H213" s="34">
        <f>Tabela1[[#This Row],[PESO UNI]]*Tabela1[[#This Row],[QTE]]</f>
        <v>124.24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41"/>
        <v>124.24</v>
      </c>
      <c r="S213" s="18">
        <f t="shared" si="49"/>
        <v>124.24</v>
      </c>
      <c r="T213" s="19">
        <f t="shared" si="43"/>
        <v>0</v>
      </c>
      <c r="U213" s="203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124.24</v>
      </c>
      <c r="Y213" s="14">
        <f t="shared" si="48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45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50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46"/>
        <v>124.24</v>
      </c>
      <c r="AV213" s="37">
        <f t="shared" si="47"/>
        <v>124.24</v>
      </c>
      <c r="AW213" s="37"/>
    </row>
    <row r="214" spans="1:49" ht="15.75" hidden="1" customHeight="1" x14ac:dyDescent="0.25">
      <c r="A214" s="6" t="s">
        <v>3836</v>
      </c>
      <c r="B214" s="21" t="s">
        <v>3840</v>
      </c>
      <c r="C214" s="7">
        <v>2</v>
      </c>
      <c r="D214" s="39" t="s">
        <v>3819</v>
      </c>
      <c r="E214" s="7">
        <v>4099</v>
      </c>
      <c r="F214" s="7" t="s">
        <v>3788</v>
      </c>
      <c r="G214" s="23">
        <v>40.82</v>
      </c>
      <c r="H214" s="34">
        <f>Tabela1[[#This Row],[PESO UNI]]*Tabela1[[#This Row],[QTE]]</f>
        <v>81.64</v>
      </c>
      <c r="I214" s="7">
        <v>0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41"/>
        <v>81.64</v>
      </c>
      <c r="S214" s="18">
        <f t="shared" si="49"/>
        <v>81.64</v>
      </c>
      <c r="T214" s="19">
        <f t="shared" si="43"/>
        <v>0</v>
      </c>
      <c r="U214" s="203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81.64</v>
      </c>
      <c r="Y214" s="14">
        <f t="shared" si="48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45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50"/>
        <v>T-072964-1/1073-TC-006/007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46"/>
        <v>81.64</v>
      </c>
      <c r="AV214" s="37">
        <f t="shared" si="47"/>
        <v>81.64</v>
      </c>
      <c r="AW214" s="37"/>
    </row>
    <row r="215" spans="1:49" ht="15.75" hidden="1" customHeight="1" x14ac:dyDescent="0.25">
      <c r="A215" s="6" t="s">
        <v>3841</v>
      </c>
      <c r="B215" s="21" t="s">
        <v>3842</v>
      </c>
      <c r="C215" s="7">
        <v>2</v>
      </c>
      <c r="D215" s="39" t="s">
        <v>3843</v>
      </c>
      <c r="E215" s="7">
        <v>4100</v>
      </c>
      <c r="F215" s="7" t="s">
        <v>3788</v>
      </c>
      <c r="G215" s="23">
        <v>39.380000000000003</v>
      </c>
      <c r="H215" s="34">
        <f>Tabela1[[#This Row],[PESO UNI]]*Tabela1[[#This Row],[QTE]]</f>
        <v>78.760000000000005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-2</v>
      </c>
      <c r="R215" s="18">
        <f t="shared" si="41"/>
        <v>78.760000000000005</v>
      </c>
      <c r="S215" s="18">
        <f t="shared" si="49"/>
        <v>78.760000000000005</v>
      </c>
      <c r="T215" s="19">
        <f t="shared" si="43"/>
        <v>0</v>
      </c>
      <c r="U215" s="203">
        <v>2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78.760000000000005</v>
      </c>
      <c r="Y215" s="14">
        <f t="shared" si="48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45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50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46"/>
        <v>78.760000000000005</v>
      </c>
      <c r="AV215" s="37">
        <f t="shared" si="47"/>
        <v>78.760000000000005</v>
      </c>
      <c r="AW215" s="37"/>
    </row>
    <row r="216" spans="1:49" ht="15.75" hidden="1" customHeight="1" x14ac:dyDescent="0.25">
      <c r="A216" s="6" t="s">
        <v>3841</v>
      </c>
      <c r="B216" s="21" t="s">
        <v>3844</v>
      </c>
      <c r="C216" s="7">
        <v>4</v>
      </c>
      <c r="D216" s="39" t="s">
        <v>3845</v>
      </c>
      <c r="E216" s="7">
        <v>4101</v>
      </c>
      <c r="F216" s="7" t="s">
        <v>3788</v>
      </c>
      <c r="G216" s="23">
        <v>39.78</v>
      </c>
      <c r="H216" s="34">
        <f>Tabela1[[#This Row],[PESO UNI]]*Tabela1[[#This Row],[QTE]]</f>
        <v>159.12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41"/>
        <v>159.12</v>
      </c>
      <c r="S216" s="18">
        <f t="shared" si="49"/>
        <v>159.12</v>
      </c>
      <c r="T216" s="19">
        <f t="shared" si="43"/>
        <v>0</v>
      </c>
      <c r="U216" s="203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159.12</v>
      </c>
      <c r="Y216" s="14">
        <f t="shared" si="48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45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50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46"/>
        <v>159.12</v>
      </c>
      <c r="AV216" s="37">
        <f t="shared" si="47"/>
        <v>159.12</v>
      </c>
      <c r="AW216" s="37"/>
    </row>
    <row r="217" spans="1:49" ht="15.75" hidden="1" customHeight="1" x14ac:dyDescent="0.25">
      <c r="A217" s="6" t="s">
        <v>3841</v>
      </c>
      <c r="B217" s="21" t="s">
        <v>3846</v>
      </c>
      <c r="C217" s="7">
        <v>4</v>
      </c>
      <c r="D217" s="39" t="s">
        <v>3847</v>
      </c>
      <c r="E217" s="7">
        <v>4102</v>
      </c>
      <c r="F217" s="7" t="s">
        <v>3788</v>
      </c>
      <c r="G217" s="23">
        <v>134.97999999999999</v>
      </c>
      <c r="H217" s="34">
        <f>Tabela1[[#This Row],[PESO UNI]]*Tabela1[[#This Row],[QTE]]</f>
        <v>539.91999999999996</v>
      </c>
      <c r="I217" s="7">
        <v>2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si="41"/>
        <v>539.91999999999996</v>
      </c>
      <c r="S217" s="18">
        <f t="shared" si="49"/>
        <v>539.91999999999996</v>
      </c>
      <c r="T217" s="19">
        <f t="shared" si="43"/>
        <v>0</v>
      </c>
      <c r="U217" s="203">
        <v>4</v>
      </c>
      <c r="V217" s="12" t="str">
        <f>IFERROR(VLOOKUP(Tabela1[[#This Row],[COD.MDE]],'LISTA DE EMBARQUE'!B:L,11,0),"")</f>
        <v/>
      </c>
      <c r="W217" s="13"/>
      <c r="X217" s="14">
        <f>IFERROR(Tabela1[[#This Row],[QIANTIDADE EXPEDIDA]]*Tabela1[[#This Row],[PESO UNI]],"")</f>
        <v>539.91999999999996</v>
      </c>
      <c r="Y217" s="14">
        <f t="shared" si="48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45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50"/>
        <v>T-072965-1/1073-TC-006/007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46"/>
        <v>539.91999999999996</v>
      </c>
      <c r="AV217" s="37">
        <f t="shared" si="47"/>
        <v>539.91999999999996</v>
      </c>
      <c r="AW217" s="37"/>
    </row>
    <row r="218" spans="1:49" ht="15.75" hidden="1" customHeight="1" x14ac:dyDescent="0.25">
      <c r="A218" s="6" t="s">
        <v>3848</v>
      </c>
      <c r="B218" s="21" t="s">
        <v>3849</v>
      </c>
      <c r="C218" s="7">
        <v>4</v>
      </c>
      <c r="D218" s="39" t="s">
        <v>3813</v>
      </c>
      <c r="E218" s="7">
        <v>4103</v>
      </c>
      <c r="F218" s="7" t="s">
        <v>3788</v>
      </c>
      <c r="G218" s="23">
        <v>47.47</v>
      </c>
      <c r="H218" s="34">
        <f>Tabela1[[#This Row],[PESO UNI]]*Tabela1[[#This Row],[QTE]]</f>
        <v>189.88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-4</v>
      </c>
      <c r="R218" s="18">
        <f t="shared" ref="R218:R281" si="51">IFERROR(H218*((AA218*0.25)+(AC218*0.25)+(AD218*0.225)+(AE218*0.225)+(AF218*0.05)),"")</f>
        <v>189.88</v>
      </c>
      <c r="S218" s="18">
        <f t="shared" si="49"/>
        <v>189.88</v>
      </c>
      <c r="T218" s="19">
        <f t="shared" ref="T218:T281" si="52">IFERROR(S218-H218,"")</f>
        <v>0</v>
      </c>
      <c r="U218" s="203">
        <v>4</v>
      </c>
      <c r="V218" s="12">
        <v>13</v>
      </c>
      <c r="W218" s="13"/>
      <c r="X218" s="14">
        <f>IFERROR(Tabela1[[#This Row],[QIANTIDADE EXPEDIDA]]*Tabela1[[#This Row],[PESO UNI]],"")</f>
        <v>189.88</v>
      </c>
      <c r="Y218" s="14">
        <f t="shared" si="48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45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50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46"/>
        <v>189.88</v>
      </c>
      <c r="AV218" s="37">
        <f t="shared" si="47"/>
        <v>189.88</v>
      </c>
      <c r="AW218" s="37"/>
    </row>
    <row r="219" spans="1:49" ht="15.75" hidden="1" customHeight="1" x14ac:dyDescent="0.25">
      <c r="A219" s="6" t="s">
        <v>3848</v>
      </c>
      <c r="B219" s="21" t="s">
        <v>3850</v>
      </c>
      <c r="C219" s="7">
        <v>2</v>
      </c>
      <c r="D219" s="39" t="s">
        <v>3815</v>
      </c>
      <c r="E219" s="7">
        <v>4104</v>
      </c>
      <c r="F219" s="7" t="s">
        <v>3788</v>
      </c>
      <c r="G219" s="23">
        <v>50.82</v>
      </c>
      <c r="H219" s="34">
        <f>Tabela1[[#This Row],[PESO UNI]]*Tabela1[[#This Row],[QTE]]</f>
        <v>101.64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51"/>
        <v>101.64</v>
      </c>
      <c r="S219" s="18">
        <f t="shared" si="49"/>
        <v>101.64</v>
      </c>
      <c r="T219" s="19">
        <f t="shared" si="52"/>
        <v>0</v>
      </c>
      <c r="U219" s="203">
        <v>2</v>
      </c>
      <c r="V219" s="12">
        <v>13</v>
      </c>
      <c r="W219" s="13"/>
      <c r="X219" s="14">
        <f>IFERROR(Tabela1[[#This Row],[QIANTIDADE EXPEDIDA]]*Tabela1[[#This Row],[PESO UNI]],"")</f>
        <v>101.64</v>
      </c>
      <c r="Y219" s="14">
        <f t="shared" si="48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si="45"/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50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46"/>
        <v>101.64</v>
      </c>
      <c r="AV219" s="37">
        <f t="shared" si="47"/>
        <v>101.64</v>
      </c>
      <c r="AW219" s="37"/>
    </row>
    <row r="220" spans="1:49" ht="15.75" hidden="1" customHeight="1" x14ac:dyDescent="0.25">
      <c r="A220" s="6" t="s">
        <v>3848</v>
      </c>
      <c r="B220" s="21" t="s">
        <v>3851</v>
      </c>
      <c r="C220" s="7">
        <v>2</v>
      </c>
      <c r="D220" s="39" t="s">
        <v>3817</v>
      </c>
      <c r="E220" s="7">
        <v>4105</v>
      </c>
      <c r="F220" s="7" t="s">
        <v>3788</v>
      </c>
      <c r="G220" s="23">
        <v>55.81</v>
      </c>
      <c r="H220" s="34">
        <f>Tabela1[[#This Row],[PESO UNI]]*Tabela1[[#This Row],[QTE]]</f>
        <v>111.62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51"/>
        <v>111.62</v>
      </c>
      <c r="S220" s="18">
        <f t="shared" si="49"/>
        <v>111.62</v>
      </c>
      <c r="T220" s="19">
        <f t="shared" si="52"/>
        <v>0</v>
      </c>
      <c r="U220" s="203">
        <v>2</v>
      </c>
      <c r="V220" s="12">
        <v>13</v>
      </c>
      <c r="W220" s="13"/>
      <c r="X220" s="14">
        <f>IFERROR(Tabela1[[#This Row],[QIANTIDADE EXPEDIDA]]*Tabela1[[#This Row],[PESO UNI]],"")</f>
        <v>111.62</v>
      </c>
      <c r="Y220" s="14">
        <f t="shared" si="48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ref="AI220:AI283" si="53">IF(Z220&lt;=0,"ok","")</f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50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46"/>
        <v>111.62</v>
      </c>
      <c r="AV220" s="37">
        <f t="shared" si="47"/>
        <v>111.62</v>
      </c>
      <c r="AW220" s="37"/>
    </row>
    <row r="221" spans="1:49" ht="15.75" hidden="1" customHeight="1" x14ac:dyDescent="0.25">
      <c r="A221" s="6" t="s">
        <v>3848</v>
      </c>
      <c r="B221" s="21" t="s">
        <v>3852</v>
      </c>
      <c r="C221" s="7">
        <v>2</v>
      </c>
      <c r="D221" s="39" t="s">
        <v>3819</v>
      </c>
      <c r="E221" s="7">
        <v>4106</v>
      </c>
      <c r="F221" s="7" t="s">
        <v>3788</v>
      </c>
      <c r="G221" s="23">
        <v>78.33</v>
      </c>
      <c r="H221" s="34">
        <f>Tabela1[[#This Row],[PESO UNI]]*Tabela1[[#This Row],[QTE]]</f>
        <v>156.66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51"/>
        <v>156.66</v>
      </c>
      <c r="S221" s="18">
        <f t="shared" si="49"/>
        <v>156.66</v>
      </c>
      <c r="T221" s="19">
        <f t="shared" si="52"/>
        <v>0</v>
      </c>
      <c r="U221" s="203">
        <v>2</v>
      </c>
      <c r="V221" s="12">
        <v>13</v>
      </c>
      <c r="W221" s="13"/>
      <c r="X221" s="14">
        <f>IFERROR(Tabela1[[#This Row],[QIANTIDADE EXPEDIDA]]*Tabela1[[#This Row],[PESO UNI]],"")</f>
        <v>156.66</v>
      </c>
      <c r="Y221" s="14">
        <f t="shared" si="48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53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50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46"/>
        <v>156.66</v>
      </c>
      <c r="AV221" s="37">
        <f t="shared" si="47"/>
        <v>156.66</v>
      </c>
      <c r="AW221" s="37"/>
    </row>
    <row r="222" spans="1:49" ht="15.75" hidden="1" customHeight="1" x14ac:dyDescent="0.25">
      <c r="A222" s="6" t="s">
        <v>3848</v>
      </c>
      <c r="B222" s="21" t="s">
        <v>3853</v>
      </c>
      <c r="C222" s="7">
        <v>2</v>
      </c>
      <c r="D222" s="39" t="s">
        <v>3843</v>
      </c>
      <c r="E222" s="7">
        <v>4107</v>
      </c>
      <c r="F222" s="7" t="s">
        <v>3788</v>
      </c>
      <c r="G222" s="23">
        <v>75.52</v>
      </c>
      <c r="H222" s="34">
        <f>Tabela1[[#This Row],[PESO UNI]]*Tabela1[[#This Row],[QTE]]</f>
        <v>151.04</v>
      </c>
      <c r="I222" s="7">
        <v>0</v>
      </c>
      <c r="J222" s="8" t="s">
        <v>3789</v>
      </c>
      <c r="K222" s="8" t="s">
        <v>327</v>
      </c>
      <c r="L222" s="9" t="s">
        <v>2069</v>
      </c>
      <c r="M222" s="10">
        <v>46127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51"/>
        <v>151.04</v>
      </c>
      <c r="S222" s="18">
        <f t="shared" si="49"/>
        <v>151.04</v>
      </c>
      <c r="T222" s="19">
        <f t="shared" si="52"/>
        <v>0</v>
      </c>
      <c r="U222" s="203">
        <v>2</v>
      </c>
      <c r="V222" s="12">
        <v>13</v>
      </c>
      <c r="W222" s="13"/>
      <c r="X222" s="14">
        <f>IFERROR(Tabela1[[#This Row],[QIANTIDADE EXPEDIDA]]*Tabela1[[#This Row],[PESO UNI]],"")</f>
        <v>151.04</v>
      </c>
      <c r="Y222" s="14">
        <f t="shared" si="48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53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50"/>
        <v>T-072966-1/1073-TC-006/007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46"/>
        <v>151.04</v>
      </c>
      <c r="AV222" s="37">
        <f t="shared" si="47"/>
        <v>151.04</v>
      </c>
      <c r="AW222" s="37"/>
    </row>
    <row r="223" spans="1:49" ht="15.75" hidden="1" customHeight="1" x14ac:dyDescent="0.25">
      <c r="A223" s="6" t="s">
        <v>3854</v>
      </c>
      <c r="B223" s="21" t="s">
        <v>3855</v>
      </c>
      <c r="C223" s="7">
        <v>2</v>
      </c>
      <c r="D223" s="39" t="s">
        <v>3856</v>
      </c>
      <c r="E223" s="7">
        <v>4108</v>
      </c>
      <c r="F223" s="7" t="s">
        <v>3788</v>
      </c>
      <c r="G223" s="23">
        <v>175.04</v>
      </c>
      <c r="H223" s="34">
        <f>Tabela1[[#This Row],[PESO UNI]]*Tabela1[[#This Row],[QTE]]</f>
        <v>350.08</v>
      </c>
      <c r="I223" s="7">
        <v>1</v>
      </c>
      <c r="J223" s="8" t="s">
        <v>3789</v>
      </c>
      <c r="K223" s="8" t="s">
        <v>327</v>
      </c>
      <c r="L223" s="9" t="s">
        <v>2069</v>
      </c>
      <c r="M223" s="10">
        <v>46153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51"/>
        <v>350.08</v>
      </c>
      <c r="S223" s="18">
        <f t="shared" si="49"/>
        <v>350.08</v>
      </c>
      <c r="T223" s="19">
        <f t="shared" si="52"/>
        <v>0</v>
      </c>
      <c r="U223" s="16">
        <v>2</v>
      </c>
      <c r="V223" s="12" t="str">
        <f>IFERROR(VLOOKUP(Tabela1[[#This Row],[COD.MDE]],'LISTA DE EMBARQUE'!B:L,11,0),"")</f>
        <v/>
      </c>
      <c r="W223" s="13" t="str">
        <f>IFERROR(VLOOKUP(Tabela1[[#This Row],[COD.MDE]],'LISTA DE EMBARQUE'!B:M,12,0),"")</f>
        <v/>
      </c>
      <c r="X223" s="14">
        <f>IFERROR(Tabela1[[#This Row],[QIANTIDADE EXPEDIDA]]*Tabela1[[#This Row],[PESO UNI]],"")</f>
        <v>350.08</v>
      </c>
      <c r="Y223" s="14">
        <f t="shared" si="48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53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50"/>
        <v>T-072963-1/1073-TC-006/007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46"/>
        <v>350.08</v>
      </c>
      <c r="AV223" s="37">
        <f t="shared" si="47"/>
        <v>350.08</v>
      </c>
      <c r="AW223" s="37"/>
    </row>
    <row r="224" spans="1:49" ht="15.75" hidden="1" customHeight="1" x14ac:dyDescent="0.25">
      <c r="A224" s="6" t="s">
        <v>3857</v>
      </c>
      <c r="B224" s="21" t="s">
        <v>3858</v>
      </c>
      <c r="C224" s="7">
        <v>2</v>
      </c>
      <c r="D224" s="39" t="s">
        <v>3803</v>
      </c>
      <c r="E224" s="7">
        <v>4109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51"/>
        <v>304.44</v>
      </c>
      <c r="S224" s="18">
        <f t="shared" si="49"/>
        <v>304.44</v>
      </c>
      <c r="T224" s="19">
        <f t="shared" si="52"/>
        <v>0</v>
      </c>
      <c r="U224" s="203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8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53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50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46"/>
        <v>304.44</v>
      </c>
      <c r="AV224" s="37">
        <f t="shared" si="47"/>
        <v>304.44</v>
      </c>
      <c r="AW224" s="37"/>
    </row>
    <row r="225" spans="1:49" ht="15.75" hidden="1" customHeight="1" x14ac:dyDescent="0.25">
      <c r="A225" s="6" t="s">
        <v>3857</v>
      </c>
      <c r="B225" s="21" t="s">
        <v>3859</v>
      </c>
      <c r="C225" s="7">
        <v>2</v>
      </c>
      <c r="D225" s="39" t="s">
        <v>3805</v>
      </c>
      <c r="E225" s="7">
        <v>4110</v>
      </c>
      <c r="F225" s="7" t="s">
        <v>3788</v>
      </c>
      <c r="G225" s="23">
        <v>152.22</v>
      </c>
      <c r="H225" s="34">
        <f>Tabela1[[#This Row],[PESO UNI]]*Tabela1[[#This Row],[QTE]]</f>
        <v>304.44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-2</v>
      </c>
      <c r="R225" s="18">
        <f t="shared" si="51"/>
        <v>304.44</v>
      </c>
      <c r="S225" s="18">
        <f t="shared" si="49"/>
        <v>304.44</v>
      </c>
      <c r="T225" s="19">
        <f t="shared" si="52"/>
        <v>0</v>
      </c>
      <c r="U225" s="203">
        <v>2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304.44</v>
      </c>
      <c r="Y225" s="14">
        <f t="shared" si="48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53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50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46"/>
        <v>304.44</v>
      </c>
      <c r="AV225" s="37">
        <f t="shared" si="47"/>
        <v>304.44</v>
      </c>
      <c r="AW225" s="37"/>
    </row>
    <row r="226" spans="1:49" ht="15.75" hidden="1" customHeight="1" x14ac:dyDescent="0.25">
      <c r="A226" s="6" t="s">
        <v>3857</v>
      </c>
      <c r="B226" s="21" t="s">
        <v>3860</v>
      </c>
      <c r="C226" s="7">
        <v>10</v>
      </c>
      <c r="D226" s="39" t="s">
        <v>3807</v>
      </c>
      <c r="E226" s="7">
        <v>4111</v>
      </c>
      <c r="F226" s="7" t="s">
        <v>3788</v>
      </c>
      <c r="G226" s="23">
        <v>27.9</v>
      </c>
      <c r="H226" s="34">
        <f>Tabela1[[#This Row],[PESO UNI]]*Tabela1[[#This Row],[QTE]]</f>
        <v>279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-10</v>
      </c>
      <c r="R226" s="18">
        <f t="shared" si="51"/>
        <v>279</v>
      </c>
      <c r="S226" s="18">
        <f t="shared" si="49"/>
        <v>279</v>
      </c>
      <c r="T226" s="19">
        <f t="shared" si="52"/>
        <v>0</v>
      </c>
      <c r="U226" s="203">
        <v>10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279</v>
      </c>
      <c r="Y226" s="14">
        <f t="shared" si="48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53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50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46"/>
        <v>279</v>
      </c>
      <c r="AV226" s="37">
        <f t="shared" si="47"/>
        <v>279</v>
      </c>
      <c r="AW226" s="37"/>
    </row>
    <row r="227" spans="1:49" ht="15.75" hidden="1" customHeight="1" x14ac:dyDescent="0.25">
      <c r="A227" s="6" t="s">
        <v>3857</v>
      </c>
      <c r="B227" s="21" t="s">
        <v>3861</v>
      </c>
      <c r="C227" s="7">
        <v>2</v>
      </c>
      <c r="D227" s="39" t="s">
        <v>3807</v>
      </c>
      <c r="E227" s="7">
        <v>4112</v>
      </c>
      <c r="F227" s="7" t="s">
        <v>3788</v>
      </c>
      <c r="G227" s="23">
        <v>25.02</v>
      </c>
      <c r="H227" s="34">
        <f>Tabela1[[#This Row],[PESO UNI]]*Tabela1[[#This Row],[QTE]]</f>
        <v>50.04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51"/>
        <v>50.04</v>
      </c>
      <c r="S227" s="18">
        <f t="shared" si="49"/>
        <v>50.04</v>
      </c>
      <c r="T227" s="19">
        <f t="shared" si="52"/>
        <v>0</v>
      </c>
      <c r="U227" s="203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50.04</v>
      </c>
      <c r="Y227" s="14">
        <f t="shared" si="48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53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50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46"/>
        <v>50.04</v>
      </c>
      <c r="AV227" s="37">
        <f t="shared" si="47"/>
        <v>50.04</v>
      </c>
      <c r="AW227" s="37"/>
    </row>
    <row r="228" spans="1:49" ht="15.75" hidden="1" customHeight="1" x14ac:dyDescent="0.25">
      <c r="A228" s="6" t="s">
        <v>3857</v>
      </c>
      <c r="B228" s="21" t="s">
        <v>3862</v>
      </c>
      <c r="C228" s="7">
        <v>2</v>
      </c>
      <c r="D228" s="39" t="s">
        <v>3807</v>
      </c>
      <c r="E228" s="7">
        <v>4113</v>
      </c>
      <c r="F228" s="7" t="s">
        <v>3788</v>
      </c>
      <c r="G228" s="23">
        <v>23.68</v>
      </c>
      <c r="H228" s="34">
        <f>Tabela1[[#This Row],[PESO UNI]]*Tabela1[[#This Row],[QTE]]</f>
        <v>47.36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51"/>
        <v>47.36</v>
      </c>
      <c r="S228" s="18">
        <f t="shared" si="49"/>
        <v>47.36</v>
      </c>
      <c r="T228" s="19">
        <f t="shared" si="52"/>
        <v>0</v>
      </c>
      <c r="U228" s="203">
        <v>2</v>
      </c>
      <c r="V228" s="12" t="str">
        <f>IFERROR(VLOOKUP(Tabela1[[#This Row],[COD.MDE]],'LISTA DE EMBARQUE'!B:L,11,0),"")</f>
        <v/>
      </c>
      <c r="W228" s="13"/>
      <c r="X228" s="14">
        <f>IFERROR(Tabela1[[#This Row],[QIANTIDADE EXPEDIDA]]*Tabela1[[#This Row],[PESO UNI]],"")</f>
        <v>47.36</v>
      </c>
      <c r="Y228" s="14">
        <f t="shared" si="48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53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50"/>
        <v>T-072959-1/1073-TC-006/007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si="46"/>
        <v>47.36</v>
      </c>
      <c r="AV228" s="37">
        <f t="shared" si="47"/>
        <v>47.36</v>
      </c>
      <c r="AW228" s="37"/>
    </row>
    <row r="229" spans="1:49" ht="15.75" hidden="1" customHeight="1" x14ac:dyDescent="0.25">
      <c r="A229" s="6" t="s">
        <v>3863</v>
      </c>
      <c r="B229" s="21" t="s">
        <v>3864</v>
      </c>
      <c r="C229" s="7">
        <v>2</v>
      </c>
      <c r="D229" s="39" t="s">
        <v>3803</v>
      </c>
      <c r="E229" s="7">
        <v>4114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51"/>
        <v>245.96</v>
      </c>
      <c r="S229" s="18">
        <f t="shared" si="49"/>
        <v>245.96</v>
      </c>
      <c r="T229" s="19">
        <f t="shared" si="52"/>
        <v>0</v>
      </c>
      <c r="U229" s="203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8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53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50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ref="AU229:AU292" si="54">IF(AH229="",0,IF(ISTEXT(AH229),H229*VALUE(SUBSTITUTE(AH229,"%",""))/100,H229*AH229))</f>
        <v>245.96</v>
      </c>
      <c r="AV229" s="37">
        <f t="shared" ref="AV229:AV292" si="55">IF(AG229="",0,IF(ISTEXT(AG229),H229*VALUE(SUBSTITUTE(AG229,"%",""))/100,H229*AG229))</f>
        <v>245.96</v>
      </c>
      <c r="AW229" s="37"/>
    </row>
    <row r="230" spans="1:49" ht="15.75" hidden="1" customHeight="1" x14ac:dyDescent="0.25">
      <c r="A230" s="6" t="s">
        <v>3863</v>
      </c>
      <c r="B230" s="21" t="s">
        <v>3865</v>
      </c>
      <c r="C230" s="7">
        <v>2</v>
      </c>
      <c r="D230" s="39" t="s">
        <v>3805</v>
      </c>
      <c r="E230" s="7">
        <v>4115</v>
      </c>
      <c r="F230" s="7" t="s">
        <v>3788</v>
      </c>
      <c r="G230" s="23">
        <v>122.98</v>
      </c>
      <c r="H230" s="34">
        <f>Tabela1[[#This Row],[PESO UNI]]*Tabela1[[#This Row],[QTE]]</f>
        <v>245.96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51"/>
        <v>245.96</v>
      </c>
      <c r="S230" s="18">
        <f t="shared" si="49"/>
        <v>245.96</v>
      </c>
      <c r="T230" s="19">
        <f t="shared" si="52"/>
        <v>0</v>
      </c>
      <c r="U230" s="203">
        <v>2</v>
      </c>
      <c r="V230" s="12">
        <v>13</v>
      </c>
      <c r="W230" s="13"/>
      <c r="X230" s="14">
        <f>IFERROR(Tabela1[[#This Row],[QIANTIDADE EXPEDIDA]]*Tabela1[[#This Row],[PESO UNI]],"")</f>
        <v>245.96</v>
      </c>
      <c r="Y230" s="14">
        <f t="shared" si="48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53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50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54"/>
        <v>245.96</v>
      </c>
      <c r="AV230" s="37">
        <f t="shared" si="55"/>
        <v>245.96</v>
      </c>
      <c r="AW230" s="37"/>
    </row>
    <row r="231" spans="1:49" ht="15.75" hidden="1" customHeight="1" x14ac:dyDescent="0.25">
      <c r="A231" s="6" t="s">
        <v>3863</v>
      </c>
      <c r="B231" s="21" t="s">
        <v>3866</v>
      </c>
      <c r="C231" s="7">
        <v>2</v>
      </c>
      <c r="D231" s="39" t="s">
        <v>3807</v>
      </c>
      <c r="E231" s="7">
        <v>4116</v>
      </c>
      <c r="F231" s="7" t="s">
        <v>3788</v>
      </c>
      <c r="G231" s="23">
        <v>34.4</v>
      </c>
      <c r="H231" s="34">
        <f>Tabela1[[#This Row],[PESO UNI]]*Tabela1[[#This Row],[QTE]]</f>
        <v>68.8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51"/>
        <v>68.8</v>
      </c>
      <c r="S231" s="18">
        <f t="shared" si="49"/>
        <v>68.8</v>
      </c>
      <c r="T231" s="19">
        <f t="shared" si="52"/>
        <v>0</v>
      </c>
      <c r="U231" s="203">
        <v>2</v>
      </c>
      <c r="V231" s="12">
        <v>13</v>
      </c>
      <c r="W231" s="13"/>
      <c r="X231" s="14">
        <f>IFERROR(Tabela1[[#This Row],[QIANTIDADE EXPEDIDA]]*Tabela1[[#This Row],[PESO UNI]],"")</f>
        <v>68.8</v>
      </c>
      <c r="Y231" s="14">
        <f t="shared" si="48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53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50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54"/>
        <v>68.8</v>
      </c>
      <c r="AV231" s="37">
        <f t="shared" si="55"/>
        <v>68.8</v>
      </c>
      <c r="AW231" s="37"/>
    </row>
    <row r="232" spans="1:49" ht="15.75" hidden="1" customHeight="1" x14ac:dyDescent="0.25">
      <c r="A232" s="6" t="s">
        <v>3863</v>
      </c>
      <c r="B232" s="21" t="s">
        <v>3867</v>
      </c>
      <c r="C232" s="7">
        <v>2</v>
      </c>
      <c r="D232" s="39" t="s">
        <v>3807</v>
      </c>
      <c r="E232" s="7">
        <v>4117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51"/>
        <v>68.739999999999995</v>
      </c>
      <c r="S232" s="18">
        <f t="shared" si="49"/>
        <v>68.739999999999995</v>
      </c>
      <c r="T232" s="19">
        <f t="shared" si="52"/>
        <v>0</v>
      </c>
      <c r="U232" s="203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8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53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50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54"/>
        <v>68.739999999999995</v>
      </c>
      <c r="AV232" s="37">
        <f t="shared" si="55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3868</v>
      </c>
      <c r="C233" s="7">
        <v>2</v>
      </c>
      <c r="D233" s="39" t="s">
        <v>3807</v>
      </c>
      <c r="E233" s="7">
        <v>4118</v>
      </c>
      <c r="F233" s="7" t="s">
        <v>3788</v>
      </c>
      <c r="G233" s="23">
        <v>34.369999999999997</v>
      </c>
      <c r="H233" s="34">
        <f>Tabela1[[#This Row],[PESO UNI]]*Tabela1[[#This Row],[QTE]]</f>
        <v>68.739999999999995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51"/>
        <v>68.739999999999995</v>
      </c>
      <c r="S233" s="18">
        <f t="shared" si="49"/>
        <v>68.739999999999995</v>
      </c>
      <c r="T233" s="19">
        <f t="shared" si="52"/>
        <v>0</v>
      </c>
      <c r="U233" s="203">
        <v>2</v>
      </c>
      <c r="V233" s="12">
        <v>13</v>
      </c>
      <c r="W233" s="13"/>
      <c r="X233" s="14">
        <f>IFERROR(Tabela1[[#This Row],[QIANTIDADE EXPEDIDA]]*Tabela1[[#This Row],[PESO UNI]],"")</f>
        <v>68.739999999999995</v>
      </c>
      <c r="Y233" s="14">
        <f t="shared" si="48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53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50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54"/>
        <v>68.739999999999995</v>
      </c>
      <c r="AV233" s="37">
        <f t="shared" si="55"/>
        <v>68.739999999999995</v>
      </c>
      <c r="AW233" s="37"/>
    </row>
    <row r="234" spans="1:49" ht="15.75" hidden="1" customHeight="1" x14ac:dyDescent="0.25">
      <c r="A234" s="6" t="s">
        <v>3863</v>
      </c>
      <c r="B234" s="21" t="s">
        <v>3869</v>
      </c>
      <c r="C234" s="7">
        <v>2</v>
      </c>
      <c r="D234" s="39" t="s">
        <v>3807</v>
      </c>
      <c r="E234" s="7">
        <v>4119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51"/>
        <v>54.02</v>
      </c>
      <c r="S234" s="18">
        <f t="shared" si="49"/>
        <v>54.02</v>
      </c>
      <c r="T234" s="19">
        <f t="shared" si="52"/>
        <v>0</v>
      </c>
      <c r="U234" s="203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8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53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50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54"/>
        <v>54.02</v>
      </c>
      <c r="AV234" s="37">
        <f t="shared" si="55"/>
        <v>54.02</v>
      </c>
      <c r="AW234" s="37"/>
    </row>
    <row r="235" spans="1:49" ht="15.75" hidden="1" customHeight="1" x14ac:dyDescent="0.25">
      <c r="A235" s="6" t="s">
        <v>3863</v>
      </c>
      <c r="B235" s="21" t="s">
        <v>3870</v>
      </c>
      <c r="C235" s="7">
        <v>2</v>
      </c>
      <c r="D235" s="39" t="s">
        <v>3807</v>
      </c>
      <c r="E235" s="7">
        <v>4120</v>
      </c>
      <c r="F235" s="7" t="s">
        <v>3788</v>
      </c>
      <c r="G235" s="23">
        <v>27.01</v>
      </c>
      <c r="H235" s="34">
        <f>Tabela1[[#This Row],[PESO UNI]]*Tabela1[[#This Row],[QTE]]</f>
        <v>54.02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-2</v>
      </c>
      <c r="R235" s="18">
        <f t="shared" si="51"/>
        <v>54.02</v>
      </c>
      <c r="S235" s="18">
        <f t="shared" si="49"/>
        <v>54.02</v>
      </c>
      <c r="T235" s="19">
        <f t="shared" si="52"/>
        <v>0</v>
      </c>
      <c r="U235" s="203">
        <v>2</v>
      </c>
      <c r="V235" s="12">
        <v>13</v>
      </c>
      <c r="W235" s="13"/>
      <c r="X235" s="14">
        <f>IFERROR(Tabela1[[#This Row],[QIANTIDADE EXPEDIDA]]*Tabela1[[#This Row],[PESO UNI]],"")</f>
        <v>54.02</v>
      </c>
      <c r="Y235" s="14">
        <f t="shared" si="48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53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50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54"/>
        <v>54.02</v>
      </c>
      <c r="AV235" s="37">
        <f t="shared" si="55"/>
        <v>54.02</v>
      </c>
      <c r="AW235" s="37"/>
    </row>
    <row r="236" spans="1:49" ht="15.75" hidden="1" customHeight="1" x14ac:dyDescent="0.25">
      <c r="A236" s="6" t="s">
        <v>3863</v>
      </c>
      <c r="B236" s="21" t="s">
        <v>3871</v>
      </c>
      <c r="C236" s="7">
        <v>4</v>
      </c>
      <c r="D236" s="39" t="s">
        <v>3807</v>
      </c>
      <c r="E236" s="7">
        <v>4121</v>
      </c>
      <c r="F236" s="7" t="s">
        <v>3788</v>
      </c>
      <c r="G236" s="23">
        <v>23.75</v>
      </c>
      <c r="H236" s="34">
        <f>Tabela1[[#This Row],[PESO UNI]]*Tabela1[[#This Row],[QTE]]</f>
        <v>95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-4</v>
      </c>
      <c r="R236" s="18">
        <f t="shared" si="51"/>
        <v>95</v>
      </c>
      <c r="S236" s="18">
        <f t="shared" si="49"/>
        <v>95</v>
      </c>
      <c r="T236" s="19">
        <f t="shared" si="52"/>
        <v>0</v>
      </c>
      <c r="U236" s="203">
        <v>4</v>
      </c>
      <c r="V236" s="12">
        <v>13</v>
      </c>
      <c r="W236" s="13"/>
      <c r="X236" s="14">
        <f>IFERROR(Tabela1[[#This Row],[QIANTIDADE EXPEDIDA]]*Tabela1[[#This Row],[PESO UNI]],"")</f>
        <v>95</v>
      </c>
      <c r="Y236" s="14">
        <f t="shared" si="48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53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50"/>
        <v>T-072962-1/1073-TC-006/007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54"/>
        <v>95</v>
      </c>
      <c r="AV236" s="37">
        <f t="shared" si="55"/>
        <v>95</v>
      </c>
      <c r="AW236" s="37"/>
    </row>
    <row r="237" spans="1:49" ht="15.75" hidden="1" customHeight="1" x14ac:dyDescent="0.25">
      <c r="A237" s="6" t="s">
        <v>3872</v>
      </c>
      <c r="B237" s="21" t="s">
        <v>3828</v>
      </c>
      <c r="C237" s="7">
        <v>2</v>
      </c>
      <c r="D237" s="39" t="s">
        <v>3803</v>
      </c>
      <c r="E237" s="7">
        <v>4122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51"/>
        <v>258.18</v>
      </c>
      <c r="S237" s="18">
        <f t="shared" si="49"/>
        <v>258.18</v>
      </c>
      <c r="T237" s="19">
        <f t="shared" si="52"/>
        <v>0</v>
      </c>
      <c r="U237" s="203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8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53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50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54"/>
        <v>258.18</v>
      </c>
      <c r="AV237" s="37">
        <f t="shared" si="55"/>
        <v>258.18</v>
      </c>
      <c r="AW237" s="37"/>
    </row>
    <row r="238" spans="1:49" ht="15.75" hidden="1" customHeight="1" x14ac:dyDescent="0.25">
      <c r="A238" s="6" t="s">
        <v>3872</v>
      </c>
      <c r="B238" s="21" t="s">
        <v>3829</v>
      </c>
      <c r="C238" s="7">
        <v>2</v>
      </c>
      <c r="D238" s="39" t="s">
        <v>3805</v>
      </c>
      <c r="E238" s="7">
        <v>4123</v>
      </c>
      <c r="F238" s="7" t="s">
        <v>3788</v>
      </c>
      <c r="G238" s="23">
        <v>129.09</v>
      </c>
      <c r="H238" s="34">
        <f>Tabela1[[#This Row],[PESO UNI]]*Tabela1[[#This Row],[QTE]]</f>
        <v>258.18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-2</v>
      </c>
      <c r="R238" s="18">
        <f t="shared" si="51"/>
        <v>258.18</v>
      </c>
      <c r="S238" s="18">
        <f t="shared" si="49"/>
        <v>258.18</v>
      </c>
      <c r="T238" s="19">
        <f t="shared" si="52"/>
        <v>0</v>
      </c>
      <c r="U238" s="203">
        <v>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258.18</v>
      </c>
      <c r="Y238" s="14">
        <f t="shared" si="48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53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50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54"/>
        <v>258.18</v>
      </c>
      <c r="AV238" s="37">
        <f t="shared" si="55"/>
        <v>258.18</v>
      </c>
      <c r="AW238" s="37"/>
    </row>
    <row r="239" spans="1:49" ht="15.75" hidden="1" customHeight="1" x14ac:dyDescent="0.25">
      <c r="A239" s="6" t="s">
        <v>3872</v>
      </c>
      <c r="B239" s="21" t="s">
        <v>3873</v>
      </c>
      <c r="C239" s="7">
        <v>12</v>
      </c>
      <c r="D239" s="39" t="s">
        <v>3807</v>
      </c>
      <c r="E239" s="7">
        <v>4124</v>
      </c>
      <c r="F239" s="7" t="s">
        <v>3788</v>
      </c>
      <c r="G239" s="23">
        <v>23.68</v>
      </c>
      <c r="H239" s="34">
        <f>Tabela1[[#This Row],[PESO UNI]]*Tabela1[[#This Row],[QTE]]</f>
        <v>284.15999999999997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-12</v>
      </c>
      <c r="R239" s="18">
        <f t="shared" si="51"/>
        <v>284.15999999999997</v>
      </c>
      <c r="S239" s="18">
        <f t="shared" si="49"/>
        <v>284.15999999999997</v>
      </c>
      <c r="T239" s="19">
        <f t="shared" si="52"/>
        <v>0</v>
      </c>
      <c r="U239" s="203">
        <v>12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284.15999999999997</v>
      </c>
      <c r="Y239" s="14">
        <f t="shared" si="48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53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50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54"/>
        <v>284.15999999999997</v>
      </c>
      <c r="AV239" s="37">
        <f t="shared" si="55"/>
        <v>284.15999999999997</v>
      </c>
      <c r="AW239" s="37"/>
    </row>
    <row r="240" spans="1:49" ht="15.75" hidden="1" customHeight="1" x14ac:dyDescent="0.25">
      <c r="A240" s="6" t="s">
        <v>3872</v>
      </c>
      <c r="B240" s="21" t="s">
        <v>3829</v>
      </c>
      <c r="C240" s="7">
        <v>4</v>
      </c>
      <c r="D240" s="39" t="s">
        <v>3813</v>
      </c>
      <c r="E240" s="7">
        <v>4125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51"/>
        <v>285.76</v>
      </c>
      <c r="S240" s="18">
        <f t="shared" si="49"/>
        <v>285.76</v>
      </c>
      <c r="T240" s="19">
        <f t="shared" si="52"/>
        <v>0</v>
      </c>
      <c r="U240" s="203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8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53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50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54"/>
        <v>285.76</v>
      </c>
      <c r="AV240" s="37">
        <f t="shared" si="55"/>
        <v>285.76</v>
      </c>
      <c r="AW240" s="37"/>
    </row>
    <row r="241" spans="1:49" ht="15.75" hidden="1" customHeight="1" x14ac:dyDescent="0.25">
      <c r="A241" s="6" t="s">
        <v>3872</v>
      </c>
      <c r="B241" s="21" t="s">
        <v>3830</v>
      </c>
      <c r="C241" s="7">
        <v>4</v>
      </c>
      <c r="D241" s="39" t="s">
        <v>3815</v>
      </c>
      <c r="E241" s="7">
        <v>4126</v>
      </c>
      <c r="F241" s="7" t="s">
        <v>3788</v>
      </c>
      <c r="G241" s="23">
        <v>71.44</v>
      </c>
      <c r="H241" s="34">
        <f>Tabela1[[#This Row],[PESO UNI]]*Tabela1[[#This Row],[QTE]]</f>
        <v>285.76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-4</v>
      </c>
      <c r="R241" s="18">
        <f t="shared" si="51"/>
        <v>285.76</v>
      </c>
      <c r="S241" s="18">
        <f t="shared" si="49"/>
        <v>285.76</v>
      </c>
      <c r="T241" s="19">
        <f t="shared" si="52"/>
        <v>0</v>
      </c>
      <c r="U241" s="203">
        <v>4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285.76</v>
      </c>
      <c r="Y241" s="14">
        <f t="shared" si="48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53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50"/>
        <v>T-072967-1/1073-TC-006/007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54"/>
        <v>285.76</v>
      </c>
      <c r="AV241" s="37">
        <f t="shared" si="55"/>
        <v>285.76</v>
      </c>
      <c r="AW241" s="37"/>
    </row>
    <row r="242" spans="1:49" ht="15.75" hidden="1" customHeight="1" x14ac:dyDescent="0.25">
      <c r="A242" s="6" t="s">
        <v>3874</v>
      </c>
      <c r="B242" s="21" t="s">
        <v>3875</v>
      </c>
      <c r="C242" s="7">
        <v>2</v>
      </c>
      <c r="D242" s="39" t="s">
        <v>3803</v>
      </c>
      <c r="E242" s="7">
        <v>4127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51"/>
        <v>257.72000000000003</v>
      </c>
      <c r="S242" s="18">
        <f t="shared" si="49"/>
        <v>257.72000000000003</v>
      </c>
      <c r="T242" s="19">
        <f t="shared" si="52"/>
        <v>0</v>
      </c>
      <c r="U242" s="203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8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53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50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54"/>
        <v>257.72000000000003</v>
      </c>
      <c r="AV242" s="37">
        <f t="shared" si="55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3876</v>
      </c>
      <c r="C243" s="7">
        <v>2</v>
      </c>
      <c r="D243" s="39" t="s">
        <v>3805</v>
      </c>
      <c r="E243" s="7">
        <v>4128</v>
      </c>
      <c r="F243" s="7" t="s">
        <v>3788</v>
      </c>
      <c r="G243" s="23">
        <v>128.86000000000001</v>
      </c>
      <c r="H243" s="34">
        <f>Tabela1[[#This Row],[PESO UNI]]*Tabela1[[#This Row],[QTE]]</f>
        <v>257.72000000000003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-2</v>
      </c>
      <c r="R243" s="18">
        <f t="shared" si="51"/>
        <v>257.72000000000003</v>
      </c>
      <c r="S243" s="18">
        <f t="shared" si="49"/>
        <v>257.72000000000003</v>
      </c>
      <c r="T243" s="19">
        <f t="shared" si="52"/>
        <v>0</v>
      </c>
      <c r="U243" s="203">
        <v>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257.72000000000003</v>
      </c>
      <c r="Y243" s="14">
        <f t="shared" si="48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53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50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54"/>
        <v>257.72000000000003</v>
      </c>
      <c r="AV243" s="37">
        <f t="shared" si="55"/>
        <v>257.72000000000003</v>
      </c>
      <c r="AW243" s="37"/>
    </row>
    <row r="244" spans="1:49" ht="15.75" hidden="1" customHeight="1" x14ac:dyDescent="0.25">
      <c r="A244" s="6" t="s">
        <v>3874</v>
      </c>
      <c r="B244" s="21" t="s">
        <v>3877</v>
      </c>
      <c r="C244" s="7">
        <v>12</v>
      </c>
      <c r="D244" s="39" t="s">
        <v>3807</v>
      </c>
      <c r="E244" s="7">
        <v>4129</v>
      </c>
      <c r="F244" s="7" t="s">
        <v>3788</v>
      </c>
      <c r="G244" s="23">
        <v>23.68</v>
      </c>
      <c r="H244" s="34">
        <f>Tabela1[[#This Row],[PESO UNI]]*Tabela1[[#This Row],[QTE]]</f>
        <v>284.15999999999997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-12</v>
      </c>
      <c r="R244" s="18">
        <f t="shared" si="51"/>
        <v>284.15999999999997</v>
      </c>
      <c r="S244" s="18">
        <f t="shared" si="49"/>
        <v>284.15999999999997</v>
      </c>
      <c r="T244" s="19">
        <f t="shared" si="52"/>
        <v>0</v>
      </c>
      <c r="U244" s="203">
        <v>12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284.15999999999997</v>
      </c>
      <c r="Y244" s="14">
        <f t="shared" si="48"/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53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50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54"/>
        <v>284.15999999999997</v>
      </c>
      <c r="AV244" s="37">
        <f t="shared" si="55"/>
        <v>284.15999999999997</v>
      </c>
      <c r="AW244" s="37"/>
    </row>
    <row r="245" spans="1:49" ht="15.75" hidden="1" customHeight="1" x14ac:dyDescent="0.25">
      <c r="A245" s="6" t="s">
        <v>3874</v>
      </c>
      <c r="B245" s="21" t="s">
        <v>3829</v>
      </c>
      <c r="C245" s="7">
        <v>8</v>
      </c>
      <c r="D245" s="39" t="s">
        <v>3878</v>
      </c>
      <c r="E245" s="7">
        <v>4130</v>
      </c>
      <c r="F245" s="7" t="s">
        <v>3788</v>
      </c>
      <c r="G245" s="23">
        <v>71.44</v>
      </c>
      <c r="H245" s="34">
        <f>Tabela1[[#This Row],[PESO UNI]]*Tabela1[[#This Row],[QTE]]</f>
        <v>571.52</v>
      </c>
      <c r="I245" s="7">
        <v>0</v>
      </c>
      <c r="J245" s="8" t="s">
        <v>3789</v>
      </c>
      <c r="K245" s="8" t="s">
        <v>327</v>
      </c>
      <c r="L245" s="9" t="s">
        <v>2069</v>
      </c>
      <c r="M245" s="10">
        <v>46127</v>
      </c>
      <c r="N245" s="8" t="s">
        <v>327</v>
      </c>
      <c r="O245" s="12"/>
      <c r="P245" s="13"/>
      <c r="Q245" s="14">
        <f>Tabela1[[#This Row],[QTDE/ Fabricação]]-Tabela1[[#This Row],[QTE]]</f>
        <v>-8</v>
      </c>
      <c r="R245" s="18">
        <f t="shared" si="51"/>
        <v>571.52</v>
      </c>
      <c r="S245" s="18">
        <f t="shared" si="49"/>
        <v>571.52</v>
      </c>
      <c r="T245" s="19">
        <f t="shared" si="52"/>
        <v>0</v>
      </c>
      <c r="U245" s="203">
        <v>8</v>
      </c>
      <c r="V245" s="12" t="str">
        <f>IFERROR(VLOOKUP(Tabela1[[#This Row],[COD.MDE]],'LISTA DE EMBARQUE'!B:L,11,0),"")</f>
        <v/>
      </c>
      <c r="W245" s="13"/>
      <c r="X245" s="14">
        <f>IFERROR(Tabela1[[#This Row],[QIANTIDADE EXPEDIDA]]*Tabela1[[#This Row],[PESO UNI]],"")</f>
        <v>571.52</v>
      </c>
      <c r="Y245" s="14">
        <f t="shared" ref="Y245:Y308" si="56">U245-C245</f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53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50"/>
        <v>T-072958-1/1073-TC-006/007</v>
      </c>
      <c r="AP245" t="str">
        <f>Tabela1[[#This Row],[TAG]]&amp;Tabela1[[#This Row],[PEDIDO]]&amp;Tabela1[[#This Row],[PRODUTO]]</f>
        <v>1073-TC-006/007P-188RMF</v>
      </c>
      <c r="AQ245" s="22" t="str">
        <f>Tabela1[[#This Row],[PRODUTO]]&amp;Tabela1[[#This Row],[TAG]]</f>
        <v>RMF1073-TC-006/007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54"/>
        <v>571.52</v>
      </c>
      <c r="AV245" s="37">
        <f t="shared" si="55"/>
        <v>571.52</v>
      </c>
      <c r="AW245" s="37"/>
    </row>
    <row r="246" spans="1:49" ht="15.75" hidden="1" customHeight="1" x14ac:dyDescent="0.25">
      <c r="A246" s="6" t="s">
        <v>3879</v>
      </c>
      <c r="B246" s="21" t="s">
        <v>3880</v>
      </c>
      <c r="C246" s="7">
        <v>1</v>
      </c>
      <c r="D246" s="39" t="s">
        <v>3881</v>
      </c>
      <c r="E246" s="7">
        <v>4131</v>
      </c>
      <c r="F246" s="7" t="s">
        <v>3882</v>
      </c>
      <c r="G246" s="23">
        <v>383.4</v>
      </c>
      <c r="H246" s="34">
        <f>Tabela1[[#This Row],[PESO UNI]]*Tabela1[[#This Row],[QTE]]</f>
        <v>383.4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-1</v>
      </c>
      <c r="R246" s="18">
        <f t="shared" si="51"/>
        <v>383.4</v>
      </c>
      <c r="S246" s="18">
        <f t="shared" ref="S246:S309" si="57">IFERROR(H246*AG246,"")</f>
        <v>383.4</v>
      </c>
      <c r="T246" s="19">
        <f t="shared" si="52"/>
        <v>0</v>
      </c>
      <c r="U246" s="203">
        <v>1</v>
      </c>
      <c r="V246" s="12">
        <v>1</v>
      </c>
      <c r="W246" s="13"/>
      <c r="X246" s="14">
        <f>IFERROR(Tabela1[[#This Row],[QIANTIDADE EXPEDIDA]]*Tabela1[[#This Row],[PESO UNI]],"")</f>
        <v>383.4</v>
      </c>
      <c r="Y246" s="14">
        <f t="shared" si="56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53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50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54"/>
        <v>383.4</v>
      </c>
      <c r="AV246" s="37">
        <f t="shared" si="55"/>
        <v>383.4</v>
      </c>
      <c r="AW246" s="37"/>
    </row>
    <row r="247" spans="1:49" ht="15.75" hidden="1" customHeight="1" x14ac:dyDescent="0.25">
      <c r="A247" s="6" t="s">
        <v>3879</v>
      </c>
      <c r="B247" s="21" t="s">
        <v>3883</v>
      </c>
      <c r="C247" s="7">
        <v>4</v>
      </c>
      <c r="D247" s="39" t="s">
        <v>3884</v>
      </c>
      <c r="E247" s="7">
        <v>4132</v>
      </c>
      <c r="F247" s="7" t="s">
        <v>3882</v>
      </c>
      <c r="G247" s="23">
        <v>0.3</v>
      </c>
      <c r="H247" s="34">
        <f>Tabela1[[#This Row],[PESO UNI]]*Tabela1[[#This Row],[QTE]]</f>
        <v>1.2</v>
      </c>
      <c r="I247" s="7">
        <v>2</v>
      </c>
      <c r="J247" s="8" t="s">
        <v>2274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-4</v>
      </c>
      <c r="R247" s="18">
        <f t="shared" si="51"/>
        <v>1.2</v>
      </c>
      <c r="S247" s="18">
        <f t="shared" si="57"/>
        <v>1.2</v>
      </c>
      <c r="T247" s="19">
        <f t="shared" si="52"/>
        <v>0</v>
      </c>
      <c r="U247" s="203">
        <v>4</v>
      </c>
      <c r="V247" s="12" t="str">
        <f>IFERROR(VLOOKUP(Tabela1[[#This Row],[COD.MDE]],'LISTA DE EMBARQUE'!B:L,11,0),"")</f>
        <v/>
      </c>
      <c r="W247" s="13"/>
      <c r="X247" s="14">
        <f>IFERROR(Tabela1[[#This Row],[QIANTIDADE EXPEDIDA]]*Tabela1[[#This Row],[PESO UNI]],"")</f>
        <v>1.2</v>
      </c>
      <c r="Y247" s="14">
        <f t="shared" si="56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53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50"/>
        <v>T-072978-1/1073-TC-006</v>
      </c>
      <c r="AP247" t="str">
        <f>Tabela1[[#This Row],[TAG]]&amp;Tabela1[[#This Row],[PEDIDO]]&amp;Tabela1[[#This Row],[PRODUTO]]</f>
        <v>1073-TC-006P-188RMF</v>
      </c>
      <c r="AQ247" s="22" t="str">
        <f>Tabela1[[#This Row],[PRODUTO]]&amp;Tabela1[[#This Row],[TAG]]</f>
        <v>RMF1073-TC-006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54"/>
        <v>1.2</v>
      </c>
      <c r="AV247" s="37">
        <f t="shared" si="55"/>
        <v>1.2</v>
      </c>
      <c r="AW247" s="37"/>
    </row>
    <row r="248" spans="1:49" ht="15.75" hidden="1" customHeight="1" x14ac:dyDescent="0.25">
      <c r="A248" s="6" t="s">
        <v>3879</v>
      </c>
      <c r="B248" s="21" t="s">
        <v>3880</v>
      </c>
      <c r="C248" s="7">
        <v>1</v>
      </c>
      <c r="D248" s="39" t="s">
        <v>3881</v>
      </c>
      <c r="E248" s="7">
        <v>4133</v>
      </c>
      <c r="F248" s="7" t="s">
        <v>3882</v>
      </c>
      <c r="G248" s="23">
        <v>383.4</v>
      </c>
      <c r="H248" s="34">
        <f>Tabela1[[#This Row],[PESO UNI]]*Tabela1[[#This Row],[QTE]]</f>
        <v>383.4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-1</v>
      </c>
      <c r="R248" s="18">
        <f t="shared" si="51"/>
        <v>383.4</v>
      </c>
      <c r="S248" s="18">
        <f t="shared" si="57"/>
        <v>383.4</v>
      </c>
      <c r="T248" s="19">
        <f t="shared" si="52"/>
        <v>0</v>
      </c>
      <c r="U248" s="203">
        <v>1</v>
      </c>
      <c r="V248" s="12">
        <v>1</v>
      </c>
      <c r="W248" s="13"/>
      <c r="X248" s="14">
        <f>IFERROR(Tabela1[[#This Row],[QIANTIDADE EXPEDIDA]]*Tabela1[[#This Row],[PESO UNI]],"")</f>
        <v>383.4</v>
      </c>
      <c r="Y248" s="14">
        <f t="shared" si="56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53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50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54"/>
        <v>383.4</v>
      </c>
      <c r="AV248" s="37">
        <f t="shared" si="55"/>
        <v>383.4</v>
      </c>
      <c r="AW248" s="37"/>
    </row>
    <row r="249" spans="1:49" ht="15.75" hidden="1" customHeight="1" x14ac:dyDescent="0.25">
      <c r="A249" s="6" t="s">
        <v>3879</v>
      </c>
      <c r="B249" s="21" t="s">
        <v>3883</v>
      </c>
      <c r="C249" s="7">
        <v>4</v>
      </c>
      <c r="D249" s="39" t="s">
        <v>3884</v>
      </c>
      <c r="E249" s="7">
        <v>4134</v>
      </c>
      <c r="F249" s="7" t="s">
        <v>3882</v>
      </c>
      <c r="G249" s="23">
        <v>0.3</v>
      </c>
      <c r="H249" s="34">
        <f>Tabela1[[#This Row],[PESO UNI]]*Tabela1[[#This Row],[QTE]]</f>
        <v>1.2</v>
      </c>
      <c r="I249" s="7">
        <v>2</v>
      </c>
      <c r="J249" s="8" t="s">
        <v>2276</v>
      </c>
      <c r="K249" s="8" t="s">
        <v>327</v>
      </c>
      <c r="L249" s="9" t="s">
        <v>2069</v>
      </c>
      <c r="M249" s="10">
        <v>46150</v>
      </c>
      <c r="N249" s="8" t="s">
        <v>327</v>
      </c>
      <c r="O249" s="12"/>
      <c r="P249" s="13"/>
      <c r="Q249" s="14">
        <f>Tabela1[[#This Row],[QTDE/ Fabricação]]-Tabela1[[#This Row],[QTE]]</f>
        <v>-4</v>
      </c>
      <c r="R249" s="18">
        <f t="shared" si="51"/>
        <v>1.2</v>
      </c>
      <c r="S249" s="18">
        <f t="shared" si="57"/>
        <v>1.2</v>
      </c>
      <c r="T249" s="19">
        <f t="shared" si="52"/>
        <v>0</v>
      </c>
      <c r="U249" s="203">
        <v>4</v>
      </c>
      <c r="V249" s="12" t="str">
        <f>IFERROR(VLOOKUP(Tabela1[[#This Row],[COD.MDE]],'LISTA DE EMBARQUE'!B:L,11,0),"")</f>
        <v/>
      </c>
      <c r="W249" s="13"/>
      <c r="X249" s="14">
        <f>IFERROR(Tabela1[[#This Row],[QIANTIDADE EXPEDIDA]]*Tabela1[[#This Row],[PESO UNI]],"")</f>
        <v>1.2</v>
      </c>
      <c r="Y249" s="14">
        <f t="shared" si="56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53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50"/>
        <v>T-072978-1/1073-TC-007</v>
      </c>
      <c r="AP249" t="str">
        <f>Tabela1[[#This Row],[TAG]]&amp;Tabela1[[#This Row],[PEDIDO]]&amp;Tabela1[[#This Row],[PRODUTO]]</f>
        <v>1073-TC-007P-188RMF</v>
      </c>
      <c r="AQ249" s="22" t="str">
        <f>Tabela1[[#This Row],[PRODUTO]]&amp;Tabela1[[#This Row],[TAG]]</f>
        <v>RMF1073-TC-007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54"/>
        <v>1.2</v>
      </c>
      <c r="AV249" s="37">
        <f t="shared" si="55"/>
        <v>1.2</v>
      </c>
      <c r="AW249" s="37"/>
    </row>
    <row r="250" spans="1:49" ht="15.75" hidden="1" customHeight="1" x14ac:dyDescent="0.25">
      <c r="A250" s="6" t="s">
        <v>3885</v>
      </c>
      <c r="B250" s="21" t="s">
        <v>3886</v>
      </c>
      <c r="C250" s="7">
        <v>1</v>
      </c>
      <c r="D250" s="39" t="s">
        <v>3887</v>
      </c>
      <c r="E250" s="7">
        <v>4135</v>
      </c>
      <c r="F250" s="7" t="s">
        <v>3888</v>
      </c>
      <c r="G250" s="23">
        <v>638</v>
      </c>
      <c r="H250" s="34">
        <f>Tabela1[[#This Row],[PESO UNI]]*Tabela1[[#This Row],[QTE]]</f>
        <v>638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-1</v>
      </c>
      <c r="R250" s="18">
        <f t="shared" si="51"/>
        <v>638</v>
      </c>
      <c r="S250" s="18">
        <f t="shared" si="57"/>
        <v>638</v>
      </c>
      <c r="T250" s="19">
        <f t="shared" si="52"/>
        <v>0</v>
      </c>
      <c r="U250" s="16">
        <v>1</v>
      </c>
      <c r="V250" s="12">
        <f>IFERROR(VLOOKUP(Tabela1[[#This Row],[COD.MDE]],'LISTA DE EMBARQUE'!B:L,11,0),"")</f>
        <v>14</v>
      </c>
      <c r="W250" s="13">
        <f>IFERROR(VLOOKUP(Tabela1[[#This Row],[COD.MDE]],'LISTA DE EMBARQUE'!B:M,12,0),"")</f>
        <v>46261</v>
      </c>
      <c r="X250" s="14">
        <f>IFERROR(Tabela1[[#This Row],[QIANTIDADE EXPEDIDA]]*Tabela1[[#This Row],[PESO UNI]],"")</f>
        <v>638</v>
      </c>
      <c r="Y250" s="14">
        <f t="shared" si="56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53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50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54"/>
        <v>638</v>
      </c>
      <c r="AV250" s="37">
        <f t="shared" si="55"/>
        <v>638</v>
      </c>
      <c r="AW250" s="37"/>
    </row>
    <row r="251" spans="1:49" ht="15.75" hidden="1" customHeight="1" x14ac:dyDescent="0.25">
      <c r="A251" s="6" t="s">
        <v>3885</v>
      </c>
      <c r="B251" s="21" t="s">
        <v>3889</v>
      </c>
      <c r="C251" s="7">
        <v>4</v>
      </c>
      <c r="D251" s="39" t="s">
        <v>3890</v>
      </c>
      <c r="E251" s="7">
        <v>4136</v>
      </c>
      <c r="F251" s="7" t="s">
        <v>3888</v>
      </c>
      <c r="G251" s="23">
        <v>4.5</v>
      </c>
      <c r="H251" s="34">
        <f>Tabela1[[#This Row],[PESO UNI]]*Tabela1[[#This Row],[QTE]]</f>
        <v>18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51"/>
        <v>18</v>
      </c>
      <c r="S251" s="18">
        <f t="shared" si="57"/>
        <v>18</v>
      </c>
      <c r="T251" s="19">
        <f t="shared" si="52"/>
        <v>0</v>
      </c>
      <c r="U251" s="16">
        <v>4</v>
      </c>
      <c r="V251" s="12">
        <f>IFERROR(VLOOKUP(Tabela1[[#This Row],[COD.MDE]],'LISTA DE EMBARQUE'!B:L,11,0),"")</f>
        <v>14</v>
      </c>
      <c r="W251" s="13">
        <f>IFERROR(VLOOKUP(Tabela1[[#This Row],[COD.MDE]],'LISTA DE EMBARQUE'!B:M,12,0),"")</f>
        <v>46261</v>
      </c>
      <c r="X251" s="14">
        <f>IFERROR(Tabela1[[#This Row],[QIANTIDADE EXPEDIDA]]*Tabela1[[#This Row],[PESO UNI]],"")</f>
        <v>18</v>
      </c>
      <c r="Y251" s="14">
        <f t="shared" si="56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53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50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54"/>
        <v>18</v>
      </c>
      <c r="AV251" s="37">
        <f t="shared" si="55"/>
        <v>18</v>
      </c>
      <c r="AW251" s="37"/>
    </row>
    <row r="252" spans="1:49" ht="15.75" hidden="1" customHeight="1" x14ac:dyDescent="0.25">
      <c r="A252" s="6" t="s">
        <v>3885</v>
      </c>
      <c r="B252" s="21" t="s">
        <v>3891</v>
      </c>
      <c r="C252" s="7">
        <v>4</v>
      </c>
      <c r="D252" s="39" t="s">
        <v>3892</v>
      </c>
      <c r="E252" s="7">
        <v>4137</v>
      </c>
      <c r="F252" s="7" t="s">
        <v>3888</v>
      </c>
      <c r="G252" s="23">
        <v>5.8</v>
      </c>
      <c r="H252" s="34">
        <f>Tabela1[[#This Row],[PESO UNI]]*Tabela1[[#This Row],[QTE]]</f>
        <v>23.2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-4</v>
      </c>
      <c r="R252" s="18">
        <f t="shared" si="51"/>
        <v>23.2</v>
      </c>
      <c r="S252" s="18">
        <f t="shared" si="57"/>
        <v>23.2</v>
      </c>
      <c r="T252" s="19">
        <f t="shared" si="52"/>
        <v>0</v>
      </c>
      <c r="U252" s="16">
        <v>4</v>
      </c>
      <c r="V252" s="12">
        <f>IFERROR(VLOOKUP(Tabela1[[#This Row],[COD.MDE]],'LISTA DE EMBARQUE'!B:L,11,0),"")</f>
        <v>14</v>
      </c>
      <c r="W252" s="13">
        <f>IFERROR(VLOOKUP(Tabela1[[#This Row],[COD.MDE]],'LISTA DE EMBARQUE'!B:M,12,0),"")</f>
        <v>46261</v>
      </c>
      <c r="X252" s="14">
        <f>IFERROR(Tabela1[[#This Row],[QIANTIDADE EXPEDIDA]]*Tabela1[[#This Row],[PESO UNI]],"")</f>
        <v>23.2</v>
      </c>
      <c r="Y252" s="14">
        <f t="shared" si="56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53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50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54"/>
        <v>23.2</v>
      </c>
      <c r="AV252" s="37">
        <f t="shared" si="55"/>
        <v>23.2</v>
      </c>
      <c r="AW252" s="37"/>
    </row>
    <row r="253" spans="1:49" ht="15.75" hidden="1" customHeight="1" x14ac:dyDescent="0.25">
      <c r="A253" s="6" t="s">
        <v>3885</v>
      </c>
      <c r="B253" s="21" t="s">
        <v>3893</v>
      </c>
      <c r="C253" s="7">
        <v>8</v>
      </c>
      <c r="D253" s="39" t="s">
        <v>3894</v>
      </c>
      <c r="E253" s="7">
        <v>4138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51"/>
        <v>0.8</v>
      </c>
      <c r="S253" s="18">
        <f t="shared" si="57"/>
        <v>0.8</v>
      </c>
      <c r="T253" s="19">
        <f t="shared" si="52"/>
        <v>0</v>
      </c>
      <c r="U253" s="16">
        <v>8</v>
      </c>
      <c r="V253" s="12">
        <f>IFERROR(VLOOKUP(Tabela1[[#This Row],[COD.MDE]],'LISTA DE EMBARQUE'!B:L,11,0),"")</f>
        <v>14</v>
      </c>
      <c r="W253" s="13">
        <f>IFERROR(VLOOKUP(Tabela1[[#This Row],[COD.MDE]],'LISTA DE EMBARQUE'!B:M,12,0),"")</f>
        <v>46261</v>
      </c>
      <c r="X253" s="14">
        <f>IFERROR(Tabela1[[#This Row],[QIANTIDADE EXPEDIDA]]*Tabela1[[#This Row],[PESO UNI]],"")</f>
        <v>0.8</v>
      </c>
      <c r="Y253" s="14">
        <f t="shared" si="56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53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50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54"/>
        <v>0.8</v>
      </c>
      <c r="AV253" s="37">
        <f t="shared" si="55"/>
        <v>0.8</v>
      </c>
      <c r="AW253" s="37"/>
    </row>
    <row r="254" spans="1:49" ht="15.75" hidden="1" customHeight="1" x14ac:dyDescent="0.25">
      <c r="A254" s="6" t="s">
        <v>3885</v>
      </c>
      <c r="B254" s="21" t="s">
        <v>3895</v>
      </c>
      <c r="C254" s="7">
        <v>8</v>
      </c>
      <c r="D254" s="39" t="s">
        <v>3896</v>
      </c>
      <c r="E254" s="7">
        <v>4139</v>
      </c>
      <c r="F254" s="7" t="s">
        <v>3888</v>
      </c>
      <c r="G254" s="23">
        <v>0.1</v>
      </c>
      <c r="H254" s="34">
        <f>Tabela1[[#This Row],[PESO UNI]]*Tabela1[[#This Row],[QTE]]</f>
        <v>0.8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-8</v>
      </c>
      <c r="R254" s="18">
        <f t="shared" si="51"/>
        <v>0.8</v>
      </c>
      <c r="S254" s="18">
        <f t="shared" si="57"/>
        <v>0.8</v>
      </c>
      <c r="T254" s="19">
        <f t="shared" si="52"/>
        <v>0</v>
      </c>
      <c r="U254" s="16">
        <v>8</v>
      </c>
      <c r="V254" s="12">
        <f>IFERROR(VLOOKUP(Tabela1[[#This Row],[COD.MDE]],'LISTA DE EMBARQUE'!B:L,11,0),"")</f>
        <v>14</v>
      </c>
      <c r="W254" s="13">
        <f>IFERROR(VLOOKUP(Tabela1[[#This Row],[COD.MDE]],'LISTA DE EMBARQUE'!B:M,12,0),"")</f>
        <v>46261</v>
      </c>
      <c r="X254" s="14">
        <f>IFERROR(Tabela1[[#This Row],[QIANTIDADE EXPEDIDA]]*Tabela1[[#This Row],[PESO UNI]],"")</f>
        <v>0.8</v>
      </c>
      <c r="Y254" s="14">
        <f t="shared" si="56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53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50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54"/>
        <v>0.8</v>
      </c>
      <c r="AV254" s="37">
        <f t="shared" si="55"/>
        <v>0.8</v>
      </c>
      <c r="AW254" s="37"/>
    </row>
    <row r="255" spans="1:49" ht="15.75" hidden="1" customHeight="1" x14ac:dyDescent="0.25">
      <c r="A255" s="6" t="s">
        <v>3885</v>
      </c>
      <c r="B255" s="21" t="s">
        <v>3897</v>
      </c>
      <c r="C255" s="7">
        <v>4</v>
      </c>
      <c r="D255" s="39" t="s">
        <v>3896</v>
      </c>
      <c r="E255" s="7">
        <v>4140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51"/>
        <v>0.4</v>
      </c>
      <c r="S255" s="18">
        <f t="shared" si="57"/>
        <v>0.4</v>
      </c>
      <c r="T255" s="19">
        <f t="shared" si="52"/>
        <v>0</v>
      </c>
      <c r="U255" s="16">
        <v>4</v>
      </c>
      <c r="V255" s="12">
        <f>IFERROR(VLOOKUP(Tabela1[[#This Row],[COD.MDE]],'LISTA DE EMBARQUE'!B:L,11,0),"")</f>
        <v>14</v>
      </c>
      <c r="W255" s="13">
        <f>IFERROR(VLOOKUP(Tabela1[[#This Row],[COD.MDE]],'LISTA DE EMBARQUE'!B:M,12,0),"")</f>
        <v>46261</v>
      </c>
      <c r="X255" s="14">
        <f>IFERROR(Tabela1[[#This Row],[QIANTIDADE EXPEDIDA]]*Tabela1[[#This Row],[PESO UNI]],"")</f>
        <v>0.4</v>
      </c>
      <c r="Y255" s="14">
        <f t="shared" si="56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53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50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54"/>
        <v>0.4</v>
      </c>
      <c r="AV255" s="37">
        <f t="shared" si="55"/>
        <v>0.4</v>
      </c>
      <c r="AW255" s="37"/>
    </row>
    <row r="256" spans="1:49" ht="15.75" hidden="1" customHeight="1" x14ac:dyDescent="0.25">
      <c r="A256" s="6" t="s">
        <v>3885</v>
      </c>
      <c r="B256" s="21" t="s">
        <v>3898</v>
      </c>
      <c r="C256" s="7">
        <v>4</v>
      </c>
      <c r="D256" s="39" t="s">
        <v>3896</v>
      </c>
      <c r="E256" s="7">
        <v>4141</v>
      </c>
      <c r="F256" s="7" t="s">
        <v>3888</v>
      </c>
      <c r="G256" s="23">
        <v>0.1</v>
      </c>
      <c r="H256" s="34">
        <f>Tabela1[[#This Row],[PESO UNI]]*Tabela1[[#This Row],[QTE]]</f>
        <v>0.4</v>
      </c>
      <c r="I256" s="7">
        <v>3</v>
      </c>
      <c r="J256" s="8" t="s">
        <v>2274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-4</v>
      </c>
      <c r="R256" s="18">
        <f t="shared" si="51"/>
        <v>0.4</v>
      </c>
      <c r="S256" s="18">
        <f t="shared" si="57"/>
        <v>0.4</v>
      </c>
      <c r="T256" s="19">
        <f t="shared" si="52"/>
        <v>0</v>
      </c>
      <c r="U256" s="16">
        <v>4</v>
      </c>
      <c r="V256" s="12">
        <f>IFERROR(VLOOKUP(Tabela1[[#This Row],[COD.MDE]],'LISTA DE EMBARQUE'!B:L,11,0),"")</f>
        <v>14</v>
      </c>
      <c r="W256" s="13">
        <f>IFERROR(VLOOKUP(Tabela1[[#This Row],[COD.MDE]],'LISTA DE EMBARQUE'!B:M,12,0),"")</f>
        <v>46261</v>
      </c>
      <c r="X256" s="14">
        <f>IFERROR(Tabela1[[#This Row],[QIANTIDADE EXPEDIDA]]*Tabela1[[#This Row],[PESO UNI]],"")</f>
        <v>0.4</v>
      </c>
      <c r="Y256" s="14">
        <f t="shared" si="56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53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50"/>
        <v>T-072979-1/1073-TC-006</v>
      </c>
      <c r="AP256" t="str">
        <f>Tabela1[[#This Row],[TAG]]&amp;Tabela1[[#This Row],[PEDIDO]]&amp;Tabela1[[#This Row],[PRODUTO]]</f>
        <v>1073-TC-006P-188RMF</v>
      </c>
      <c r="AQ256" s="22" t="str">
        <f>Tabela1[[#This Row],[PRODUTO]]&amp;Tabela1[[#This Row],[TAG]]</f>
        <v>RMF1073-TC-006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54"/>
        <v>0.4</v>
      </c>
      <c r="AV256" s="37">
        <f t="shared" si="55"/>
        <v>0.4</v>
      </c>
      <c r="AW256" s="37"/>
    </row>
    <row r="257" spans="1:49" ht="15.75" hidden="1" customHeight="1" x14ac:dyDescent="0.25">
      <c r="A257" s="6" t="s">
        <v>3885</v>
      </c>
      <c r="B257" s="21" t="s">
        <v>3886</v>
      </c>
      <c r="C257" s="7">
        <v>1</v>
      </c>
      <c r="D257" s="39" t="s">
        <v>3887</v>
      </c>
      <c r="E257" s="7">
        <v>4142</v>
      </c>
      <c r="F257" s="7" t="s">
        <v>3888</v>
      </c>
      <c r="G257" s="23">
        <v>638</v>
      </c>
      <c r="H257" s="34">
        <f>Tabela1[[#This Row],[PESO UNI]]*Tabela1[[#This Row],[QTE]]</f>
        <v>638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-1</v>
      </c>
      <c r="R257" s="18">
        <f t="shared" si="51"/>
        <v>638</v>
      </c>
      <c r="S257" s="18">
        <f t="shared" si="57"/>
        <v>638</v>
      </c>
      <c r="T257" s="19">
        <f t="shared" si="52"/>
        <v>0</v>
      </c>
      <c r="U257" s="16">
        <v>1</v>
      </c>
      <c r="V257" s="12">
        <f>IFERROR(VLOOKUP(Tabela1[[#This Row],[COD.MDE]],'LISTA DE EMBARQUE'!B:L,11,0),"")</f>
        <v>14</v>
      </c>
      <c r="W257" s="13">
        <f>IFERROR(VLOOKUP(Tabela1[[#This Row],[COD.MDE]],'LISTA DE EMBARQUE'!B:M,12,0),"")</f>
        <v>46261</v>
      </c>
      <c r="X257" s="14">
        <f>IFERROR(Tabela1[[#This Row],[QIANTIDADE EXPEDIDA]]*Tabela1[[#This Row],[PESO UNI]],"")</f>
        <v>638</v>
      </c>
      <c r="Y257" s="14">
        <f t="shared" si="56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53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50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54"/>
        <v>638</v>
      </c>
      <c r="AV257" s="37">
        <f t="shared" si="55"/>
        <v>638</v>
      </c>
      <c r="AW257" s="37"/>
    </row>
    <row r="258" spans="1:49" ht="15.75" hidden="1" customHeight="1" x14ac:dyDescent="0.25">
      <c r="A258" s="6" t="s">
        <v>3885</v>
      </c>
      <c r="B258" s="21" t="s">
        <v>3889</v>
      </c>
      <c r="C258" s="7">
        <v>4</v>
      </c>
      <c r="D258" s="39" t="s">
        <v>3890</v>
      </c>
      <c r="E258" s="7">
        <v>4143</v>
      </c>
      <c r="F258" s="7" t="s">
        <v>3888</v>
      </c>
      <c r="G258" s="23">
        <v>4.5</v>
      </c>
      <c r="H258" s="34">
        <f>Tabela1[[#This Row],[PESO UNI]]*Tabela1[[#This Row],[QTE]]</f>
        <v>18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51"/>
        <v>18</v>
      </c>
      <c r="S258" s="18">
        <f t="shared" si="57"/>
        <v>18</v>
      </c>
      <c r="T258" s="19">
        <f t="shared" si="52"/>
        <v>0</v>
      </c>
      <c r="U258" s="16">
        <v>4</v>
      </c>
      <c r="V258" s="12">
        <f>IFERROR(VLOOKUP(Tabela1[[#This Row],[COD.MDE]],'LISTA DE EMBARQUE'!B:L,11,0),"")</f>
        <v>14</v>
      </c>
      <c r="W258" s="13">
        <f>IFERROR(VLOOKUP(Tabela1[[#This Row],[COD.MDE]],'LISTA DE EMBARQUE'!B:M,12,0),"")</f>
        <v>46261</v>
      </c>
      <c r="X258" s="14">
        <f>IFERROR(Tabela1[[#This Row],[QIANTIDADE EXPEDIDA]]*Tabela1[[#This Row],[PESO UNI]],"")</f>
        <v>18</v>
      </c>
      <c r="Y258" s="14">
        <f t="shared" si="56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53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50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54"/>
        <v>18</v>
      </c>
      <c r="AV258" s="37">
        <f t="shared" si="55"/>
        <v>18</v>
      </c>
      <c r="AW258" s="37"/>
    </row>
    <row r="259" spans="1:49" ht="15.75" hidden="1" customHeight="1" x14ac:dyDescent="0.25">
      <c r="A259" s="6" t="s">
        <v>3885</v>
      </c>
      <c r="B259" s="21" t="s">
        <v>3891</v>
      </c>
      <c r="C259" s="7">
        <v>4</v>
      </c>
      <c r="D259" s="39" t="s">
        <v>3892</v>
      </c>
      <c r="E259" s="7">
        <v>4144</v>
      </c>
      <c r="F259" s="7" t="s">
        <v>3888</v>
      </c>
      <c r="G259" s="23">
        <v>5.8</v>
      </c>
      <c r="H259" s="34">
        <f>Tabela1[[#This Row],[PESO UNI]]*Tabela1[[#This Row],[QTE]]</f>
        <v>23.2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-4</v>
      </c>
      <c r="R259" s="18">
        <f t="shared" si="51"/>
        <v>23.2</v>
      </c>
      <c r="S259" s="18">
        <f t="shared" si="57"/>
        <v>23.2</v>
      </c>
      <c r="T259" s="19">
        <f t="shared" si="52"/>
        <v>0</v>
      </c>
      <c r="U259" s="16">
        <v>4</v>
      </c>
      <c r="V259" s="12">
        <f>IFERROR(VLOOKUP(Tabela1[[#This Row],[COD.MDE]],'LISTA DE EMBARQUE'!B:L,11,0),"")</f>
        <v>14</v>
      </c>
      <c r="W259" s="13">
        <f>IFERROR(VLOOKUP(Tabela1[[#This Row],[COD.MDE]],'LISTA DE EMBARQUE'!B:M,12,0),"")</f>
        <v>46261</v>
      </c>
      <c r="X259" s="14">
        <f>IFERROR(Tabela1[[#This Row],[QIANTIDADE EXPEDIDA]]*Tabela1[[#This Row],[PESO UNI]],"")</f>
        <v>23.2</v>
      </c>
      <c r="Y259" s="14">
        <f t="shared" si="56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53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50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54"/>
        <v>23.2</v>
      </c>
      <c r="AV259" s="37">
        <f t="shared" si="55"/>
        <v>23.2</v>
      </c>
      <c r="AW259" s="37"/>
    </row>
    <row r="260" spans="1:49" ht="15.75" hidden="1" customHeight="1" x14ac:dyDescent="0.25">
      <c r="A260" s="6" t="s">
        <v>3885</v>
      </c>
      <c r="B260" s="21" t="s">
        <v>3893</v>
      </c>
      <c r="C260" s="7">
        <v>8</v>
      </c>
      <c r="D260" s="39" t="s">
        <v>3894</v>
      </c>
      <c r="E260" s="7">
        <v>4145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51"/>
        <v>0.8</v>
      </c>
      <c r="S260" s="18">
        <f t="shared" si="57"/>
        <v>0.8</v>
      </c>
      <c r="T260" s="19">
        <f t="shared" si="52"/>
        <v>0</v>
      </c>
      <c r="U260" s="16">
        <v>8</v>
      </c>
      <c r="V260" s="12">
        <f>IFERROR(VLOOKUP(Tabela1[[#This Row],[COD.MDE]],'LISTA DE EMBARQUE'!B:L,11,0),"")</f>
        <v>14</v>
      </c>
      <c r="W260" s="13">
        <f>IFERROR(VLOOKUP(Tabela1[[#This Row],[COD.MDE]],'LISTA DE EMBARQUE'!B:M,12,0),"")</f>
        <v>46261</v>
      </c>
      <c r="X260" s="14">
        <f>IFERROR(Tabela1[[#This Row],[QIANTIDADE EXPEDIDA]]*Tabela1[[#This Row],[PESO UNI]],"")</f>
        <v>0.8</v>
      </c>
      <c r="Y260" s="14">
        <f t="shared" si="56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53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si="50"/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54"/>
        <v>0.8</v>
      </c>
      <c r="AV260" s="37">
        <f t="shared" si="55"/>
        <v>0.8</v>
      </c>
      <c r="AW260" s="37"/>
    </row>
    <row r="261" spans="1:49" ht="15.75" hidden="1" customHeight="1" x14ac:dyDescent="0.25">
      <c r="A261" s="6" t="s">
        <v>3885</v>
      </c>
      <c r="B261" s="21" t="s">
        <v>3895</v>
      </c>
      <c r="C261" s="7">
        <v>8</v>
      </c>
      <c r="D261" s="39" t="s">
        <v>3896</v>
      </c>
      <c r="E261" s="7">
        <v>4146</v>
      </c>
      <c r="F261" s="7" t="s">
        <v>3888</v>
      </c>
      <c r="G261" s="23">
        <v>0.1</v>
      </c>
      <c r="H261" s="34">
        <f>Tabela1[[#This Row],[PESO UNI]]*Tabela1[[#This Row],[QTE]]</f>
        <v>0.8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-8</v>
      </c>
      <c r="R261" s="18">
        <f t="shared" si="51"/>
        <v>0.8</v>
      </c>
      <c r="S261" s="18">
        <f t="shared" si="57"/>
        <v>0.8</v>
      </c>
      <c r="T261" s="19">
        <f t="shared" si="52"/>
        <v>0</v>
      </c>
      <c r="U261" s="16">
        <v>8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0.8</v>
      </c>
      <c r="Y261" s="14">
        <f t="shared" si="56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53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ref="AO261:AO324" si="58">A261&amp;"/"&amp;J261</f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54"/>
        <v>0.8</v>
      </c>
      <c r="AV261" s="37">
        <f t="shared" si="55"/>
        <v>0.8</v>
      </c>
      <c r="AW261" s="37"/>
    </row>
    <row r="262" spans="1:49" ht="15.75" hidden="1" customHeight="1" x14ac:dyDescent="0.25">
      <c r="A262" s="6" t="s">
        <v>3885</v>
      </c>
      <c r="B262" s="21" t="s">
        <v>3897</v>
      </c>
      <c r="C262" s="7">
        <v>4</v>
      </c>
      <c r="D262" s="39" t="s">
        <v>3896</v>
      </c>
      <c r="E262" s="7">
        <v>4147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2276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51"/>
        <v>0.4</v>
      </c>
      <c r="S262" s="18">
        <f t="shared" si="57"/>
        <v>0.4</v>
      </c>
      <c r="T262" s="19">
        <f t="shared" si="52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56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53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8"/>
        <v>T-072979-1/1073-TC-007</v>
      </c>
      <c r="AP262" t="str">
        <f>Tabela1[[#This Row],[TAG]]&amp;Tabela1[[#This Row],[PEDIDO]]&amp;Tabela1[[#This Row],[PRODUTO]]</f>
        <v>1073-TC-007P-188RMF</v>
      </c>
      <c r="AQ262" s="22" t="str">
        <f>Tabela1[[#This Row],[PRODUTO]]&amp;Tabela1[[#This Row],[TAG]]</f>
        <v>RMF1073-TC-007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54"/>
        <v>0.4</v>
      </c>
      <c r="AV262" s="37">
        <f t="shared" si="55"/>
        <v>0.4</v>
      </c>
      <c r="AW262" s="37"/>
    </row>
    <row r="263" spans="1:49" ht="15.75" hidden="1" customHeight="1" x14ac:dyDescent="0.25">
      <c r="A263" s="6" t="s">
        <v>3885</v>
      </c>
      <c r="B263" s="21" t="s">
        <v>3898</v>
      </c>
      <c r="C263" s="7">
        <v>4</v>
      </c>
      <c r="D263" s="39" t="s">
        <v>3896</v>
      </c>
      <c r="E263" s="7">
        <v>4148</v>
      </c>
      <c r="F263" s="7" t="s">
        <v>3888</v>
      </c>
      <c r="G263" s="23">
        <v>0.1</v>
      </c>
      <c r="H263" s="34">
        <f>Tabela1[[#This Row],[PESO UNI]]*Tabela1[[#This Row],[QTE]]</f>
        <v>0.4</v>
      </c>
      <c r="I263" s="7">
        <v>3</v>
      </c>
      <c r="J263" s="8" t="s">
        <v>2274</v>
      </c>
      <c r="K263" s="8" t="s">
        <v>327</v>
      </c>
      <c r="L263" s="9" t="s">
        <v>2069</v>
      </c>
      <c r="M263" s="10">
        <v>46192</v>
      </c>
      <c r="N263" s="8" t="s">
        <v>327</v>
      </c>
      <c r="O263" s="12"/>
      <c r="P263" s="13"/>
      <c r="Q263" s="14">
        <f>Tabela1[[#This Row],[QTDE/ Fabricação]]-Tabela1[[#This Row],[QTE]]</f>
        <v>-4</v>
      </c>
      <c r="R263" s="18">
        <f t="shared" si="51"/>
        <v>0.4</v>
      </c>
      <c r="S263" s="18">
        <f t="shared" si="57"/>
        <v>0.4</v>
      </c>
      <c r="T263" s="19">
        <f t="shared" si="52"/>
        <v>0</v>
      </c>
      <c r="U263" s="16">
        <v>4</v>
      </c>
      <c r="V263" s="12" t="str">
        <f>IFERROR(VLOOKUP(Tabela1[[#This Row],[COD.MDE]],'LISTA DE EMBARQUE'!B:L,11,0),"")</f>
        <v/>
      </c>
      <c r="W263" s="13" t="str">
        <f>IFERROR(VLOOKUP(Tabela1[[#This Row],[COD.MDE]],'LISTA DE EMBARQUE'!B:M,12,0),"")</f>
        <v/>
      </c>
      <c r="X263" s="14">
        <f>IFERROR(Tabela1[[#This Row],[QIANTIDADE EXPEDIDA]]*Tabela1[[#This Row],[PESO UNI]],"")</f>
        <v>0.4</v>
      </c>
      <c r="Y263" s="14">
        <f t="shared" si="56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53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8"/>
        <v>T-072979-1/1073-TC-006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54"/>
        <v>0.4</v>
      </c>
      <c r="AV263" s="37">
        <f t="shared" si="55"/>
        <v>0.4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4149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2274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51"/>
        <v>300.39999999999998</v>
      </c>
      <c r="S264" s="18">
        <f t="shared" si="57"/>
        <v>300.39999999999998</v>
      </c>
      <c r="T264" s="19">
        <f t="shared" si="52"/>
        <v>0</v>
      </c>
      <c r="U264" s="203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56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53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8"/>
        <v>T-072981-1/1073-TC-006</v>
      </c>
      <c r="AP264" t="str">
        <f>Tabela1[[#This Row],[TAG]]&amp;Tabela1[[#This Row],[PEDIDO]]&amp;Tabela1[[#This Row],[PRODUTO]]</f>
        <v>1073-TC-006P-188RMF</v>
      </c>
      <c r="AQ264" s="22" t="str">
        <f>Tabela1[[#This Row],[PRODUTO]]&amp;Tabela1[[#This Row],[TAG]]</f>
        <v>RMF1073-TC-006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54"/>
        <v>300.39999999999998</v>
      </c>
      <c r="AV264" s="37">
        <f t="shared" si="55"/>
        <v>300.39999999999998</v>
      </c>
      <c r="AW264" s="37"/>
    </row>
    <row r="265" spans="1:49" ht="15.75" hidden="1" customHeight="1" x14ac:dyDescent="0.25">
      <c r="A265" s="6" t="s">
        <v>3899</v>
      </c>
      <c r="B265" s="21" t="s">
        <v>3900</v>
      </c>
      <c r="C265" s="7">
        <v>1</v>
      </c>
      <c r="D265" s="39" t="s">
        <v>3901</v>
      </c>
      <c r="E265" s="7">
        <v>4150</v>
      </c>
      <c r="F265" s="7" t="s">
        <v>3902</v>
      </c>
      <c r="G265" s="23">
        <v>300.39999999999998</v>
      </c>
      <c r="H265" s="34">
        <f>Tabela1[[#This Row],[PESO UNI]]*Tabela1[[#This Row],[QTE]]</f>
        <v>300.39999999999998</v>
      </c>
      <c r="I265" s="7">
        <v>0</v>
      </c>
      <c r="J265" s="8" t="s">
        <v>2276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51"/>
        <v>300.39999999999998</v>
      </c>
      <c r="S265" s="18">
        <f t="shared" si="57"/>
        <v>300.39999999999998</v>
      </c>
      <c r="T265" s="19">
        <f t="shared" si="52"/>
        <v>0</v>
      </c>
      <c r="U265" s="203">
        <v>1</v>
      </c>
      <c r="V265" s="12" t="str">
        <f>IFERROR(VLOOKUP(Tabela1[[#This Row],[COD.MDE]],'LISTA DE EMBARQUE'!B:L,11,0),"")</f>
        <v/>
      </c>
      <c r="W265" s="13"/>
      <c r="X265" s="14">
        <f>IFERROR(Tabela1[[#This Row],[QIANTIDADE EXPEDIDA]]*Tabela1[[#This Row],[PESO UNI]],"")</f>
        <v>300.39999999999998</v>
      </c>
      <c r="Y265" s="14">
        <f t="shared" si="56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53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8"/>
        <v>T-072981-1/1073-TC-007</v>
      </c>
      <c r="AP265" t="str">
        <f>Tabela1[[#This Row],[TAG]]&amp;Tabela1[[#This Row],[PEDIDO]]&amp;Tabela1[[#This Row],[PRODUTO]]</f>
        <v>1073-TC-007P-188RMF</v>
      </c>
      <c r="AQ265" s="22" t="str">
        <f>Tabela1[[#This Row],[PRODUTO]]&amp;Tabela1[[#This Row],[TAG]]</f>
        <v>RMF1073-TC-007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54"/>
        <v>300.39999999999998</v>
      </c>
      <c r="AV265" s="37">
        <f t="shared" si="55"/>
        <v>300.39999999999998</v>
      </c>
      <c r="AW265" s="37"/>
    </row>
    <row r="266" spans="1:49" ht="15.75" hidden="1" customHeight="1" x14ac:dyDescent="0.25">
      <c r="A266" s="6" t="s">
        <v>3903</v>
      </c>
      <c r="B266" s="21" t="s">
        <v>3904</v>
      </c>
      <c r="C266" s="7">
        <v>1</v>
      </c>
      <c r="D266" s="39" t="s">
        <v>3905</v>
      </c>
      <c r="E266" s="7">
        <v>4151</v>
      </c>
      <c r="F266" s="7" t="s">
        <v>3902</v>
      </c>
      <c r="G266" s="23">
        <v>273.2</v>
      </c>
      <c r="H266" s="34">
        <f>Tabela1[[#This Row],[PESO UNI]]*Tabela1[[#This Row],[QTE]]</f>
        <v>273.2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51"/>
        <v>273.2</v>
      </c>
      <c r="S266" s="18">
        <f t="shared" si="57"/>
        <v>273.2</v>
      </c>
      <c r="T266" s="19">
        <f t="shared" si="52"/>
        <v>0</v>
      </c>
      <c r="U266" s="203">
        <v>1</v>
      </c>
      <c r="V266" s="12">
        <v>13</v>
      </c>
      <c r="W266" s="13"/>
      <c r="X266" s="14">
        <f>IFERROR(Tabela1[[#This Row],[QIANTIDADE EXPEDIDA]]*Tabela1[[#This Row],[PESO UNI]],"")</f>
        <v>273.2</v>
      </c>
      <c r="Y266" s="14">
        <f t="shared" si="56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53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8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54"/>
        <v>273.2</v>
      </c>
      <c r="AV266" s="37">
        <f t="shared" si="55"/>
        <v>273.2</v>
      </c>
      <c r="AW266" s="37"/>
    </row>
    <row r="267" spans="1:49" ht="15.75" hidden="1" customHeight="1" x14ac:dyDescent="0.25">
      <c r="A267" s="6" t="s">
        <v>3903</v>
      </c>
      <c r="B267" s="21" t="s">
        <v>3906</v>
      </c>
      <c r="C267" s="7">
        <v>1</v>
      </c>
      <c r="D267" s="39" t="s">
        <v>3907</v>
      </c>
      <c r="E267" s="7">
        <v>4152</v>
      </c>
      <c r="F267" s="7" t="s">
        <v>3902</v>
      </c>
      <c r="G267" s="23">
        <v>97.8</v>
      </c>
      <c r="H267" s="34">
        <f>Tabela1[[#This Row],[PESO UNI]]*Tabela1[[#This Row],[QTE]]</f>
        <v>97.8</v>
      </c>
      <c r="I267" s="7">
        <v>1</v>
      </c>
      <c r="J267" s="8" t="s">
        <v>2274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51"/>
        <v>97.8</v>
      </c>
      <c r="S267" s="18">
        <f t="shared" si="57"/>
        <v>97.8</v>
      </c>
      <c r="T267" s="19">
        <f t="shared" si="52"/>
        <v>0</v>
      </c>
      <c r="U267" s="203">
        <v>1</v>
      </c>
      <c r="V267" s="12">
        <v>13</v>
      </c>
      <c r="W267" s="13"/>
      <c r="X267" s="14">
        <f>IFERROR(Tabela1[[#This Row],[QIANTIDADE EXPEDIDA]]*Tabela1[[#This Row],[PESO UNI]],"")</f>
        <v>97.8</v>
      </c>
      <c r="Y267" s="14">
        <f t="shared" si="56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53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8"/>
        <v>T-072982-1/1073-TC-006</v>
      </c>
      <c r="AP267" t="str">
        <f>Tabela1[[#This Row],[TAG]]&amp;Tabela1[[#This Row],[PEDIDO]]&amp;Tabela1[[#This Row],[PRODUTO]]</f>
        <v>1073-TC-006P-188RMF</v>
      </c>
      <c r="AQ267" s="22" t="str">
        <f>Tabela1[[#This Row],[PRODUTO]]&amp;Tabela1[[#This Row],[TAG]]</f>
        <v>RMF1073-TC-006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54"/>
        <v>97.8</v>
      </c>
      <c r="AV267" s="37">
        <f t="shared" si="55"/>
        <v>97.8</v>
      </c>
      <c r="AW267" s="37"/>
    </row>
    <row r="268" spans="1:49" ht="15.75" hidden="1" customHeight="1" x14ac:dyDescent="0.25">
      <c r="A268" s="6" t="s">
        <v>3903</v>
      </c>
      <c r="B268" s="21" t="s">
        <v>3904</v>
      </c>
      <c r="C268" s="7">
        <v>1</v>
      </c>
      <c r="D268" s="39" t="s">
        <v>3905</v>
      </c>
      <c r="E268" s="7">
        <v>4153</v>
      </c>
      <c r="F268" s="7" t="s">
        <v>3902</v>
      </c>
      <c r="G268" s="23">
        <v>273.2</v>
      </c>
      <c r="H268" s="34">
        <f>Tabela1[[#This Row],[PESO UNI]]*Tabela1[[#This Row],[QTE]]</f>
        <v>273.2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51"/>
        <v>273.2</v>
      </c>
      <c r="S268" s="18">
        <f t="shared" si="57"/>
        <v>273.2</v>
      </c>
      <c r="T268" s="19">
        <f t="shared" si="52"/>
        <v>0</v>
      </c>
      <c r="U268" s="16">
        <v>1</v>
      </c>
      <c r="V268" s="12">
        <v>13</v>
      </c>
      <c r="W268" s="13" t="str">
        <f>IFERROR(VLOOKUP(Tabela1[[#This Row],[COD.MDE]],'LISTA DE EMBARQUE'!B:M,12,0),"")</f>
        <v/>
      </c>
      <c r="X268" s="14">
        <f>IFERROR(Tabela1[[#This Row],[QIANTIDADE EXPEDIDA]]*Tabela1[[#This Row],[PESO UNI]],"")</f>
        <v>273.2</v>
      </c>
      <c r="Y268" s="14">
        <f t="shared" si="56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53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8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54"/>
        <v>273.2</v>
      </c>
      <c r="AV268" s="37">
        <f t="shared" si="55"/>
        <v>273.2</v>
      </c>
      <c r="AW268" s="37"/>
    </row>
    <row r="269" spans="1:49" ht="15.75" hidden="1" customHeight="1" x14ac:dyDescent="0.25">
      <c r="A269" s="6" t="s">
        <v>3903</v>
      </c>
      <c r="B269" s="21" t="s">
        <v>3906</v>
      </c>
      <c r="C269" s="7">
        <v>1</v>
      </c>
      <c r="D269" s="39" t="s">
        <v>3907</v>
      </c>
      <c r="E269" s="7">
        <v>4154</v>
      </c>
      <c r="F269" s="7" t="s">
        <v>3902</v>
      </c>
      <c r="G269" s="23">
        <v>97.8</v>
      </c>
      <c r="H269" s="34">
        <f>Tabela1[[#This Row],[PESO UNI]]*Tabela1[[#This Row],[QTE]]</f>
        <v>97.8</v>
      </c>
      <c r="I269" s="7">
        <v>1</v>
      </c>
      <c r="J269" s="8" t="s">
        <v>2276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51"/>
        <v>97.8</v>
      </c>
      <c r="S269" s="18">
        <f t="shared" si="57"/>
        <v>97.8</v>
      </c>
      <c r="T269" s="19">
        <f t="shared" si="52"/>
        <v>0</v>
      </c>
      <c r="U269" s="203">
        <v>1</v>
      </c>
      <c r="V269" s="12">
        <v>13</v>
      </c>
      <c r="W269" s="13"/>
      <c r="X269" s="14">
        <f>IFERROR(Tabela1[[#This Row],[QIANTIDADE EXPEDIDA]]*Tabela1[[#This Row],[PESO UNI]],"")</f>
        <v>97.8</v>
      </c>
      <c r="Y269" s="14">
        <f t="shared" si="56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53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8"/>
        <v>T-072982-1/1073-TC-007</v>
      </c>
      <c r="AP269" t="str">
        <f>Tabela1[[#This Row],[TAG]]&amp;Tabela1[[#This Row],[PEDIDO]]&amp;Tabela1[[#This Row],[PRODUTO]]</f>
        <v>1073-TC-007P-188RMF</v>
      </c>
      <c r="AQ269" s="22" t="str">
        <f>Tabela1[[#This Row],[PRODUTO]]&amp;Tabela1[[#This Row],[TAG]]</f>
        <v>RMF1073-TC-007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54"/>
        <v>97.8</v>
      </c>
      <c r="AV269" s="37">
        <f t="shared" si="55"/>
        <v>97.8</v>
      </c>
      <c r="AW269" s="37"/>
    </row>
    <row r="270" spans="1:49" ht="15.75" hidden="1" customHeight="1" x14ac:dyDescent="0.25">
      <c r="A270" s="6" t="s">
        <v>3908</v>
      </c>
      <c r="B270" s="21" t="s">
        <v>3909</v>
      </c>
      <c r="C270" s="7">
        <v>1</v>
      </c>
      <c r="D270" s="39" t="s">
        <v>3910</v>
      </c>
      <c r="E270" s="7">
        <v>4155</v>
      </c>
      <c r="F270" s="7" t="s">
        <v>3902</v>
      </c>
      <c r="G270" s="23">
        <v>20.350000000000001</v>
      </c>
      <c r="H270" s="34">
        <f>Tabela1[[#This Row],[PESO UNI]]*Tabela1[[#This Row],[QTE]]</f>
        <v>20.350000000000001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51"/>
        <v>20.350000000000001</v>
      </c>
      <c r="S270" s="18">
        <f t="shared" si="57"/>
        <v>20.350000000000001</v>
      </c>
      <c r="T270" s="19">
        <f t="shared" si="52"/>
        <v>0</v>
      </c>
      <c r="U270" s="203">
        <v>1</v>
      </c>
      <c r="V270" s="12">
        <v>13</v>
      </c>
      <c r="W270" s="13"/>
      <c r="X270" s="14">
        <f>IFERROR(Tabela1[[#This Row],[QIANTIDADE EXPEDIDA]]*Tabela1[[#This Row],[PESO UNI]],"")</f>
        <v>20.350000000000001</v>
      </c>
      <c r="Y270" s="14">
        <f t="shared" si="56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53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8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54"/>
        <v>20.350000000000001</v>
      </c>
      <c r="AV270" s="37">
        <f t="shared" si="55"/>
        <v>20.350000000000001</v>
      </c>
      <c r="AW270" s="37"/>
    </row>
    <row r="271" spans="1:49" ht="15.75" hidden="1" customHeight="1" x14ac:dyDescent="0.25">
      <c r="A271" s="6" t="s">
        <v>3908</v>
      </c>
      <c r="B271" s="21" t="s">
        <v>2996</v>
      </c>
      <c r="C271" s="7">
        <v>1</v>
      </c>
      <c r="D271" s="39" t="s">
        <v>3911</v>
      </c>
      <c r="E271" s="7">
        <v>4156</v>
      </c>
      <c r="F271" s="7" t="s">
        <v>3902</v>
      </c>
      <c r="G271" s="23">
        <v>1</v>
      </c>
      <c r="H271" s="34">
        <f>Tabela1[[#This Row],[PESO UNI]]*Tabela1[[#This Row],[QTE]]</f>
        <v>1</v>
      </c>
      <c r="I271" s="7">
        <v>0</v>
      </c>
      <c r="J271" s="8" t="s">
        <v>2274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51"/>
        <v>1</v>
      </c>
      <c r="S271" s="18">
        <f t="shared" si="57"/>
        <v>1</v>
      </c>
      <c r="T271" s="19">
        <f t="shared" si="52"/>
        <v>0</v>
      </c>
      <c r="U271" s="203">
        <v>1</v>
      </c>
      <c r="V271" s="12">
        <v>13</v>
      </c>
      <c r="W271" s="13"/>
      <c r="X271" s="14">
        <f>IFERROR(Tabela1[[#This Row],[QIANTIDADE EXPEDIDA]]*Tabela1[[#This Row],[PESO UNI]],"")</f>
        <v>1</v>
      </c>
      <c r="Y271" s="14">
        <f t="shared" si="56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53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8"/>
        <v>T-072983-1/1073-TC-006</v>
      </c>
      <c r="AP271" t="str">
        <f>Tabela1[[#This Row],[TAG]]&amp;Tabela1[[#This Row],[PEDIDO]]&amp;Tabela1[[#This Row],[PRODUTO]]</f>
        <v>1073-TC-006P-188RMF</v>
      </c>
      <c r="AQ271" s="22" t="str">
        <f>Tabela1[[#This Row],[PRODUTO]]&amp;Tabela1[[#This Row],[TAG]]</f>
        <v>RMF1073-TC-006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54"/>
        <v>1</v>
      </c>
      <c r="AV271" s="37">
        <f t="shared" si="55"/>
        <v>1</v>
      </c>
      <c r="AW271" s="37"/>
    </row>
    <row r="272" spans="1:49" ht="15.75" hidden="1" customHeight="1" x14ac:dyDescent="0.25">
      <c r="A272" s="6" t="s">
        <v>3908</v>
      </c>
      <c r="B272" s="21" t="s">
        <v>3909</v>
      </c>
      <c r="C272" s="7">
        <v>1</v>
      </c>
      <c r="D272" s="39" t="s">
        <v>3910</v>
      </c>
      <c r="E272" s="7">
        <v>4157</v>
      </c>
      <c r="F272" s="7" t="s">
        <v>3902</v>
      </c>
      <c r="G272" s="23">
        <v>20.350000000000001</v>
      </c>
      <c r="H272" s="34">
        <f>Tabela1[[#This Row],[PESO UNI]]*Tabela1[[#This Row],[QTE]]</f>
        <v>20.350000000000001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51"/>
        <v>20.350000000000001</v>
      </c>
      <c r="S272" s="18">
        <f t="shared" si="57"/>
        <v>20.350000000000001</v>
      </c>
      <c r="T272" s="19">
        <f t="shared" si="52"/>
        <v>0</v>
      </c>
      <c r="U272" s="203">
        <v>1</v>
      </c>
      <c r="V272" s="12">
        <v>13</v>
      </c>
      <c r="W272" s="13"/>
      <c r="X272" s="14">
        <f>IFERROR(Tabela1[[#This Row],[QIANTIDADE EXPEDIDA]]*Tabela1[[#This Row],[PESO UNI]],"")</f>
        <v>20.350000000000001</v>
      </c>
      <c r="Y272" s="14">
        <f t="shared" si="56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53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8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54"/>
        <v>20.350000000000001</v>
      </c>
      <c r="AV272" s="37">
        <f t="shared" si="55"/>
        <v>20.350000000000001</v>
      </c>
      <c r="AW272" s="37"/>
    </row>
    <row r="273" spans="1:49" ht="15.75" hidden="1" customHeight="1" x14ac:dyDescent="0.25">
      <c r="A273" s="6" t="s">
        <v>3908</v>
      </c>
      <c r="B273" s="21" t="s">
        <v>2996</v>
      </c>
      <c r="C273" s="7">
        <v>1</v>
      </c>
      <c r="D273" s="39" t="s">
        <v>3911</v>
      </c>
      <c r="E273" s="7">
        <v>4158</v>
      </c>
      <c r="F273" s="7" t="s">
        <v>3902</v>
      </c>
      <c r="G273" s="23">
        <v>1</v>
      </c>
      <c r="H273" s="34">
        <f>Tabela1[[#This Row],[PESO UNI]]*Tabela1[[#This Row],[QTE]]</f>
        <v>1</v>
      </c>
      <c r="I273" s="7">
        <v>0</v>
      </c>
      <c r="J273" s="8" t="s">
        <v>2276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-1</v>
      </c>
      <c r="R273" s="18">
        <f t="shared" si="51"/>
        <v>1</v>
      </c>
      <c r="S273" s="18">
        <f t="shared" si="57"/>
        <v>1</v>
      </c>
      <c r="T273" s="19">
        <f t="shared" si="52"/>
        <v>0</v>
      </c>
      <c r="U273" s="203">
        <v>1</v>
      </c>
      <c r="V273" s="12">
        <v>13</v>
      </c>
      <c r="W273" s="13"/>
      <c r="X273" s="14">
        <f>IFERROR(Tabela1[[#This Row],[QIANTIDADE EXPEDIDA]]*Tabela1[[#This Row],[PESO UNI]],"")</f>
        <v>1</v>
      </c>
      <c r="Y273" s="14">
        <f t="shared" si="56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53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8"/>
        <v>T-072983-1/1073-TC-007</v>
      </c>
      <c r="AP273" t="str">
        <f>Tabela1[[#This Row],[TAG]]&amp;Tabela1[[#This Row],[PEDIDO]]&amp;Tabela1[[#This Row],[PRODUTO]]</f>
        <v>1073-TC-007P-188RMF</v>
      </c>
      <c r="AQ273" s="22" t="str">
        <f>Tabela1[[#This Row],[PRODUTO]]&amp;Tabela1[[#This Row],[TAG]]</f>
        <v>RMF1073-TC-007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54"/>
        <v>1</v>
      </c>
      <c r="AV273" s="37">
        <f t="shared" si="55"/>
        <v>1</v>
      </c>
      <c r="AW273" s="37"/>
    </row>
    <row r="274" spans="1:49" ht="15.75" hidden="1" customHeight="1" x14ac:dyDescent="0.25">
      <c r="A274" s="6" t="s">
        <v>3912</v>
      </c>
      <c r="B274" s="21" t="s">
        <v>3913</v>
      </c>
      <c r="C274" s="7">
        <v>30</v>
      </c>
      <c r="D274" s="39" t="s">
        <v>3914</v>
      </c>
      <c r="E274" s="7">
        <v>4159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51"/>
        <v>266.09999999999997</v>
      </c>
      <c r="S274" s="18">
        <f t="shared" si="57"/>
        <v>266.09999999999997</v>
      </c>
      <c r="T274" s="19">
        <f t="shared" si="52"/>
        <v>0</v>
      </c>
      <c r="U274" s="203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56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53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8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54"/>
        <v>266.09999999999997</v>
      </c>
      <c r="AV274" s="37">
        <f t="shared" si="55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3916</v>
      </c>
      <c r="C275" s="7">
        <v>30</v>
      </c>
      <c r="D275" s="39" t="s">
        <v>3917</v>
      </c>
      <c r="E275" s="7">
        <v>4160</v>
      </c>
      <c r="F275" s="7" t="s">
        <v>3915</v>
      </c>
      <c r="G275" s="23">
        <v>8.8699999999999992</v>
      </c>
      <c r="H275" s="34">
        <f>Tabela1[[#This Row],[PESO UNI]]*Tabela1[[#This Row],[QTE]]</f>
        <v>266.09999999999997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-30</v>
      </c>
      <c r="R275" s="18">
        <f t="shared" si="51"/>
        <v>266.09999999999997</v>
      </c>
      <c r="S275" s="18">
        <f t="shared" si="57"/>
        <v>266.09999999999997</v>
      </c>
      <c r="T275" s="19">
        <f t="shared" si="52"/>
        <v>0</v>
      </c>
      <c r="U275" s="203">
        <v>30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266.09999999999997</v>
      </c>
      <c r="Y275" s="14">
        <f t="shared" si="56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53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8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54"/>
        <v>266.09999999999997</v>
      </c>
      <c r="AV275" s="37">
        <f t="shared" si="55"/>
        <v>266.09999999999997</v>
      </c>
      <c r="AW275" s="37"/>
    </row>
    <row r="276" spans="1:49" ht="15.75" hidden="1" customHeight="1" x14ac:dyDescent="0.25">
      <c r="A276" s="6" t="s">
        <v>3912</v>
      </c>
      <c r="B276" s="21" t="s">
        <v>3918</v>
      </c>
      <c r="C276" s="7">
        <v>40</v>
      </c>
      <c r="D276" s="39" t="s">
        <v>3919</v>
      </c>
      <c r="E276" s="7">
        <v>4161</v>
      </c>
      <c r="F276" s="7" t="s">
        <v>3915</v>
      </c>
      <c r="G276" s="23">
        <v>4.3099999999999996</v>
      </c>
      <c r="H276" s="34">
        <f>Tabela1[[#This Row],[PESO UNI]]*Tabela1[[#This Row],[QTE]]</f>
        <v>172.39999999999998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-40</v>
      </c>
      <c r="R276" s="18">
        <f t="shared" si="51"/>
        <v>172.39999999999998</v>
      </c>
      <c r="S276" s="18">
        <f t="shared" si="57"/>
        <v>172.39999999999998</v>
      </c>
      <c r="T276" s="19">
        <f t="shared" si="52"/>
        <v>0</v>
      </c>
      <c r="U276" s="203">
        <v>40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172.39999999999998</v>
      </c>
      <c r="Y276" s="14">
        <f t="shared" si="56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53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8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54"/>
        <v>172.39999999999998</v>
      </c>
      <c r="AV276" s="37">
        <f t="shared" si="55"/>
        <v>172.39999999999998</v>
      </c>
      <c r="AW276" s="37"/>
    </row>
    <row r="277" spans="1:49" ht="15.75" hidden="1" customHeight="1" x14ac:dyDescent="0.25">
      <c r="A277" s="6" t="s">
        <v>3912</v>
      </c>
      <c r="B277" s="21" t="s">
        <v>3920</v>
      </c>
      <c r="C277" s="7">
        <v>10</v>
      </c>
      <c r="D277" s="39" t="s">
        <v>3921</v>
      </c>
      <c r="E277" s="7">
        <v>4162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51"/>
        <v>836</v>
      </c>
      <c r="S277" s="18">
        <f t="shared" si="57"/>
        <v>836</v>
      </c>
      <c r="T277" s="19">
        <f t="shared" si="52"/>
        <v>0</v>
      </c>
      <c r="U277" s="203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56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53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8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54"/>
        <v>836</v>
      </c>
      <c r="AV277" s="37">
        <f t="shared" si="55"/>
        <v>836</v>
      </c>
      <c r="AW277" s="37"/>
    </row>
    <row r="278" spans="1:49" ht="15.75" hidden="1" customHeight="1" x14ac:dyDescent="0.25">
      <c r="A278" s="6" t="s">
        <v>3912</v>
      </c>
      <c r="B278" s="21" t="s">
        <v>3922</v>
      </c>
      <c r="C278" s="7">
        <v>10</v>
      </c>
      <c r="D278" s="39" t="s">
        <v>3923</v>
      </c>
      <c r="E278" s="7">
        <v>4163</v>
      </c>
      <c r="F278" s="7" t="s">
        <v>3915</v>
      </c>
      <c r="G278" s="23">
        <v>83.6</v>
      </c>
      <c r="H278" s="34">
        <f>Tabela1[[#This Row],[PESO UNI]]*Tabela1[[#This Row],[QTE]]</f>
        <v>836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-10</v>
      </c>
      <c r="R278" s="18">
        <f t="shared" si="51"/>
        <v>836</v>
      </c>
      <c r="S278" s="18">
        <f t="shared" si="57"/>
        <v>836</v>
      </c>
      <c r="T278" s="19">
        <f t="shared" si="52"/>
        <v>0</v>
      </c>
      <c r="U278" s="203">
        <v>10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836</v>
      </c>
      <c r="Y278" s="14">
        <f t="shared" si="56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53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8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54"/>
        <v>836</v>
      </c>
      <c r="AV278" s="37">
        <f t="shared" si="55"/>
        <v>836</v>
      </c>
      <c r="AW278" s="37"/>
    </row>
    <row r="279" spans="1:49" ht="15.75" hidden="1" customHeight="1" x14ac:dyDescent="0.25">
      <c r="A279" s="6" t="s">
        <v>3912</v>
      </c>
      <c r="B279" s="21" t="s">
        <v>3924</v>
      </c>
      <c r="C279" s="7">
        <v>22</v>
      </c>
      <c r="D279" s="39" t="s">
        <v>3925</v>
      </c>
      <c r="E279" s="7">
        <v>4164</v>
      </c>
      <c r="F279" s="7" t="s">
        <v>3915</v>
      </c>
      <c r="G279" s="23">
        <v>2.85</v>
      </c>
      <c r="H279" s="34">
        <f>Tabela1[[#This Row],[PESO UNI]]*Tabela1[[#This Row],[QTE]]</f>
        <v>62.7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-22</v>
      </c>
      <c r="R279" s="18">
        <f t="shared" si="51"/>
        <v>62.7</v>
      </c>
      <c r="S279" s="18">
        <f t="shared" si="57"/>
        <v>62.7</v>
      </c>
      <c r="T279" s="19">
        <f t="shared" si="52"/>
        <v>0</v>
      </c>
      <c r="U279" s="203">
        <v>22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62.7</v>
      </c>
      <c r="Y279" s="14">
        <f t="shared" si="56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53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8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54"/>
        <v>62.7</v>
      </c>
      <c r="AV279" s="37">
        <f t="shared" si="55"/>
        <v>62.7</v>
      </c>
      <c r="AW279" s="37"/>
    </row>
    <row r="280" spans="1:49" ht="15.75" hidden="1" customHeight="1" x14ac:dyDescent="0.25">
      <c r="A280" s="6" t="s">
        <v>3912</v>
      </c>
      <c r="B280" s="21" t="s">
        <v>3926</v>
      </c>
      <c r="C280" s="7">
        <v>2</v>
      </c>
      <c r="D280" s="39" t="s">
        <v>3927</v>
      </c>
      <c r="E280" s="7">
        <v>4165</v>
      </c>
      <c r="F280" s="7" t="s">
        <v>3915</v>
      </c>
      <c r="G280" s="23">
        <v>23</v>
      </c>
      <c r="H280" s="34">
        <f>Tabela1[[#This Row],[PESO UNI]]*Tabela1[[#This Row],[QTE]]</f>
        <v>46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-2</v>
      </c>
      <c r="R280" s="18">
        <f t="shared" si="51"/>
        <v>46</v>
      </c>
      <c r="S280" s="18">
        <f t="shared" si="57"/>
        <v>46</v>
      </c>
      <c r="T280" s="19">
        <f t="shared" si="52"/>
        <v>0</v>
      </c>
      <c r="U280" s="203">
        <v>2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46</v>
      </c>
      <c r="Y280" s="14">
        <f t="shared" si="56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53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8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54"/>
        <v>46</v>
      </c>
      <c r="AV280" s="37">
        <f t="shared" si="55"/>
        <v>46</v>
      </c>
      <c r="AW280" s="37"/>
    </row>
    <row r="281" spans="1:49" ht="15.75" hidden="1" customHeight="1" x14ac:dyDescent="0.25">
      <c r="A281" s="6" t="s">
        <v>3912</v>
      </c>
      <c r="B281" s="21" t="s">
        <v>3928</v>
      </c>
      <c r="C281" s="7">
        <v>60</v>
      </c>
      <c r="D281" s="39" t="s">
        <v>3896</v>
      </c>
      <c r="E281" s="7">
        <v>4166</v>
      </c>
      <c r="F281" s="7" t="s">
        <v>3915</v>
      </c>
      <c r="G281" s="23">
        <v>0.64</v>
      </c>
      <c r="H281" s="34">
        <f>Tabela1[[#This Row],[PESO UNI]]*Tabela1[[#This Row],[QTE]]</f>
        <v>38.4</v>
      </c>
      <c r="I281" s="7">
        <v>0</v>
      </c>
      <c r="J281" s="8" t="s">
        <v>3789</v>
      </c>
      <c r="K281" s="8" t="s">
        <v>327</v>
      </c>
      <c r="L281" s="9" t="s">
        <v>2069</v>
      </c>
      <c r="M281" s="10">
        <v>46134</v>
      </c>
      <c r="N281" s="8" t="s">
        <v>327</v>
      </c>
      <c r="O281" s="12"/>
      <c r="P281" s="13"/>
      <c r="Q281" s="14">
        <f>Tabela1[[#This Row],[QTDE/ Fabricação]]-Tabela1[[#This Row],[QTE]]</f>
        <v>-60</v>
      </c>
      <c r="R281" s="18">
        <f t="shared" si="51"/>
        <v>38.4</v>
      </c>
      <c r="S281" s="18">
        <f t="shared" si="57"/>
        <v>38.4</v>
      </c>
      <c r="T281" s="19">
        <f t="shared" si="52"/>
        <v>0</v>
      </c>
      <c r="U281" s="203">
        <v>60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38.4</v>
      </c>
      <c r="Y281" s="14">
        <f t="shared" si="56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53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8"/>
        <v>T-072968-1/1073-TC-006/007</v>
      </c>
      <c r="AP281" t="str">
        <f>Tabela1[[#This Row],[TAG]]&amp;Tabela1[[#This Row],[PEDIDO]]&amp;Tabela1[[#This Row],[PRODUTO]]</f>
        <v>1073-TC-006/007P-188RMF</v>
      </c>
      <c r="AQ281" s="22" t="str">
        <f>Tabela1[[#This Row],[PRODUTO]]&amp;Tabela1[[#This Row],[TAG]]</f>
        <v>RMF1073-TC-006/007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54"/>
        <v>38.4</v>
      </c>
      <c r="AV281" s="37">
        <f t="shared" si="55"/>
        <v>38.4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4167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2274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ref="R282:R345" si="59">IFERROR(H282*((AA282*0.25)+(AC282*0.25)+(AD282*0.225)+(AE282*0.225)+(AF282*0.05)),"")</f>
        <v>466.3</v>
      </c>
      <c r="S282" s="18">
        <f t="shared" si="57"/>
        <v>466.3</v>
      </c>
      <c r="T282" s="19">
        <f t="shared" ref="T282:T345" si="60">IFERROR(S282-H282,"")</f>
        <v>0</v>
      </c>
      <c r="U282" s="203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56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53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8"/>
        <v>T-072984-1/1073-TC-006</v>
      </c>
      <c r="AP282" t="str">
        <f>Tabela1[[#This Row],[TAG]]&amp;Tabela1[[#This Row],[PEDIDO]]&amp;Tabela1[[#This Row],[PRODUTO]]</f>
        <v>1073-TC-006P-188RMF</v>
      </c>
      <c r="AQ282" s="22" t="str">
        <f>Tabela1[[#This Row],[PRODUTO]]&amp;Tabela1[[#This Row],[TAG]]</f>
        <v>RMF1073-TC-006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54"/>
        <v>466.3</v>
      </c>
      <c r="AV282" s="37">
        <f t="shared" si="55"/>
        <v>466.3</v>
      </c>
      <c r="AW282" s="37"/>
    </row>
    <row r="283" spans="1:49" ht="15.75" hidden="1" customHeight="1" x14ac:dyDescent="0.25">
      <c r="A283" s="6" t="s">
        <v>3929</v>
      </c>
      <c r="B283" s="21" t="s">
        <v>3930</v>
      </c>
      <c r="C283" s="7">
        <v>1</v>
      </c>
      <c r="D283" s="39" t="s">
        <v>3780</v>
      </c>
      <c r="E283" s="7">
        <v>4168</v>
      </c>
      <c r="F283" s="7" t="s">
        <v>3931</v>
      </c>
      <c r="G283" s="23">
        <v>466.3</v>
      </c>
      <c r="H283" s="34">
        <f>Tabela1[[#This Row],[PESO UNI]]*Tabela1[[#This Row],[QTE]]</f>
        <v>466.3</v>
      </c>
      <c r="I283" s="7">
        <v>2</v>
      </c>
      <c r="J283" s="8" t="s">
        <v>2276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9"/>
        <v>466.3</v>
      </c>
      <c r="S283" s="18">
        <f t="shared" si="57"/>
        <v>466.3</v>
      </c>
      <c r="T283" s="19">
        <f t="shared" si="60"/>
        <v>0</v>
      </c>
      <c r="U283" s="203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466.3</v>
      </c>
      <c r="Y283" s="14">
        <f t="shared" si="56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si="53"/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8"/>
        <v>T-072984-1/1073-TC-007</v>
      </c>
      <c r="AP283" t="str">
        <f>Tabela1[[#This Row],[TAG]]&amp;Tabela1[[#This Row],[PEDIDO]]&amp;Tabela1[[#This Row],[PRODUTO]]</f>
        <v>1073-TC-007P-188RMF</v>
      </c>
      <c r="AQ283" s="22" t="str">
        <f>Tabela1[[#This Row],[PRODUTO]]&amp;Tabela1[[#This Row],[TAG]]</f>
        <v>RMF1073-TC-007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54"/>
        <v>466.3</v>
      </c>
      <c r="AV283" s="37">
        <f t="shared" si="55"/>
        <v>466.3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4169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2274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9"/>
        <v>320.39999999999998</v>
      </c>
      <c r="S284" s="18">
        <f t="shared" si="57"/>
        <v>320.39999999999998</v>
      </c>
      <c r="T284" s="19">
        <f t="shared" si="60"/>
        <v>0</v>
      </c>
      <c r="U284" s="203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56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ref="AI284:AI347" si="61">IF(Z284&lt;=0,"ok","")</f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8"/>
        <v>T-072985-1/1073-TC-006</v>
      </c>
      <c r="AP284" t="str">
        <f>Tabela1[[#This Row],[TAG]]&amp;Tabela1[[#This Row],[PEDIDO]]&amp;Tabela1[[#This Row],[PRODUTO]]</f>
        <v>1073-TC-006P-188RMF</v>
      </c>
      <c r="AQ284" s="22" t="str">
        <f>Tabela1[[#This Row],[PRODUTO]]&amp;Tabela1[[#This Row],[TAG]]</f>
        <v>RMF1073-TC-006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54"/>
        <v>320.39999999999998</v>
      </c>
      <c r="AV284" s="37">
        <f t="shared" si="55"/>
        <v>320.39999999999998</v>
      </c>
      <c r="AW284" s="37"/>
    </row>
    <row r="285" spans="1:49" ht="15.75" hidden="1" customHeight="1" x14ac:dyDescent="0.25">
      <c r="A285" s="6" t="s">
        <v>3932</v>
      </c>
      <c r="B285" s="21" t="s">
        <v>3933</v>
      </c>
      <c r="C285" s="7">
        <v>1</v>
      </c>
      <c r="D285" s="39" t="s">
        <v>3780</v>
      </c>
      <c r="E285" s="7">
        <v>4170</v>
      </c>
      <c r="F285" s="7" t="s">
        <v>3931</v>
      </c>
      <c r="G285" s="23">
        <v>320.39999999999998</v>
      </c>
      <c r="H285" s="34">
        <f>Tabela1[[#This Row],[PESO UNI]]*Tabela1[[#This Row],[QTE]]</f>
        <v>320.39999999999998</v>
      </c>
      <c r="I285" s="7">
        <v>2</v>
      </c>
      <c r="J285" s="8" t="s">
        <v>2276</v>
      </c>
      <c r="K285" s="8" t="s">
        <v>327</v>
      </c>
      <c r="L285" s="9" t="s">
        <v>2069</v>
      </c>
      <c r="M285" s="10">
        <v>46150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9"/>
        <v>320.39999999999998</v>
      </c>
      <c r="S285" s="18">
        <f t="shared" si="57"/>
        <v>320.39999999999998</v>
      </c>
      <c r="T285" s="19">
        <f t="shared" si="60"/>
        <v>0</v>
      </c>
      <c r="U285" s="203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320.39999999999998</v>
      </c>
      <c r="Y285" s="14">
        <f t="shared" si="56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61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8"/>
        <v>T-072985-1/1073-TC-007</v>
      </c>
      <c r="AP285" t="str">
        <f>Tabela1[[#This Row],[TAG]]&amp;Tabela1[[#This Row],[PEDIDO]]&amp;Tabela1[[#This Row],[PRODUTO]]</f>
        <v>1073-TC-007P-188RMF</v>
      </c>
      <c r="AQ285" s="22" t="str">
        <f>Tabela1[[#This Row],[PRODUTO]]&amp;Tabela1[[#This Row],[TAG]]</f>
        <v>RMF1073-TC-007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54"/>
        <v>320.39999999999998</v>
      </c>
      <c r="AV285" s="37">
        <f t="shared" si="55"/>
        <v>320.39999999999998</v>
      </c>
      <c r="AW285" s="37"/>
    </row>
    <row r="286" spans="1:49" ht="15.75" hidden="1" customHeight="1" x14ac:dyDescent="0.25">
      <c r="A286" s="6" t="s">
        <v>3934</v>
      </c>
      <c r="B286" s="21" t="s">
        <v>3935</v>
      </c>
      <c r="C286" s="7">
        <v>1</v>
      </c>
      <c r="D286" s="39" t="s">
        <v>3936</v>
      </c>
      <c r="E286" s="7">
        <v>4171</v>
      </c>
      <c r="F286" s="7" t="s">
        <v>3931</v>
      </c>
      <c r="G286" s="23">
        <v>32.9</v>
      </c>
      <c r="H286" s="34">
        <f>Tabela1[[#This Row],[PESO UNI]]*Tabela1[[#This Row],[QTE]]</f>
        <v>32.9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9"/>
        <v>32.9</v>
      </c>
      <c r="S286" s="18">
        <f t="shared" si="57"/>
        <v>32.9</v>
      </c>
      <c r="T286" s="19">
        <f t="shared" si="60"/>
        <v>0</v>
      </c>
      <c r="U286" s="203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32.9</v>
      </c>
      <c r="Y286" s="14">
        <f t="shared" si="56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61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8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54"/>
        <v>32.9</v>
      </c>
      <c r="AV286" s="37">
        <f t="shared" si="55"/>
        <v>32.9</v>
      </c>
      <c r="AW286" s="37"/>
    </row>
    <row r="287" spans="1:49" ht="15.75" hidden="1" customHeight="1" x14ac:dyDescent="0.25">
      <c r="A287" s="6" t="s">
        <v>3934</v>
      </c>
      <c r="B287" s="21" t="s">
        <v>3937</v>
      </c>
      <c r="C287" s="7">
        <v>1</v>
      </c>
      <c r="D287" s="39" t="s">
        <v>3936</v>
      </c>
      <c r="E287" s="7">
        <v>4172</v>
      </c>
      <c r="F287" s="7" t="s">
        <v>3931</v>
      </c>
      <c r="G287" s="23">
        <v>45.6</v>
      </c>
      <c r="H287" s="34">
        <f>Tabela1[[#This Row],[PESO UNI]]*Tabela1[[#This Row],[QTE]]</f>
        <v>45.6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9"/>
        <v>45.6</v>
      </c>
      <c r="S287" s="18">
        <f t="shared" si="57"/>
        <v>45.6</v>
      </c>
      <c r="T287" s="19">
        <f t="shared" si="60"/>
        <v>0</v>
      </c>
      <c r="U287" s="203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45.6</v>
      </c>
      <c r="Y287" s="14">
        <f t="shared" si="56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61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8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54"/>
        <v>45.6</v>
      </c>
      <c r="AV287" s="37">
        <f t="shared" si="55"/>
        <v>45.6</v>
      </c>
      <c r="AW287" s="37"/>
    </row>
    <row r="288" spans="1:49" ht="15.75" hidden="1" customHeight="1" x14ac:dyDescent="0.25">
      <c r="A288" s="6" t="s">
        <v>3934</v>
      </c>
      <c r="B288" s="21" t="s">
        <v>3938</v>
      </c>
      <c r="C288" s="7">
        <v>1</v>
      </c>
      <c r="D288" s="39" t="s">
        <v>3936</v>
      </c>
      <c r="E288" s="7">
        <v>4173</v>
      </c>
      <c r="F288" s="7" t="s">
        <v>3931</v>
      </c>
      <c r="G288" s="23">
        <v>22.2</v>
      </c>
      <c r="H288" s="34">
        <f>Tabela1[[#This Row],[PESO UNI]]*Tabela1[[#This Row],[QTE]]</f>
        <v>22.2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9"/>
        <v>22.2</v>
      </c>
      <c r="S288" s="18">
        <f t="shared" si="57"/>
        <v>22.2</v>
      </c>
      <c r="T288" s="19">
        <f t="shared" si="60"/>
        <v>0</v>
      </c>
      <c r="U288" s="203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22.2</v>
      </c>
      <c r="Y288" s="14">
        <f t="shared" si="56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61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8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54"/>
        <v>22.2</v>
      </c>
      <c r="AV288" s="37">
        <f t="shared" si="55"/>
        <v>22.2</v>
      </c>
      <c r="AW288" s="37"/>
    </row>
    <row r="289" spans="1:49" ht="15.75" hidden="1" customHeight="1" x14ac:dyDescent="0.25">
      <c r="A289" s="6" t="s">
        <v>3934</v>
      </c>
      <c r="B289" s="21" t="s">
        <v>3939</v>
      </c>
      <c r="C289" s="7">
        <v>1</v>
      </c>
      <c r="D289" s="39" t="s">
        <v>3936</v>
      </c>
      <c r="E289" s="7">
        <v>4174</v>
      </c>
      <c r="F289" s="7" t="s">
        <v>3931</v>
      </c>
      <c r="G289" s="23">
        <v>34</v>
      </c>
      <c r="H289" s="34">
        <f>Tabela1[[#This Row],[PESO UNI]]*Tabela1[[#This Row],[QTE]]</f>
        <v>34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9"/>
        <v>34</v>
      </c>
      <c r="S289" s="18">
        <f t="shared" si="57"/>
        <v>34</v>
      </c>
      <c r="T289" s="19">
        <f t="shared" si="60"/>
        <v>0</v>
      </c>
      <c r="U289" s="203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34</v>
      </c>
      <c r="Y289" s="14">
        <f t="shared" si="56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61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8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54"/>
        <v>34</v>
      </c>
      <c r="AV289" s="37">
        <f t="shared" si="55"/>
        <v>34</v>
      </c>
      <c r="AW289" s="37"/>
    </row>
    <row r="290" spans="1:49" ht="15.75" hidden="1" customHeight="1" x14ac:dyDescent="0.25">
      <c r="A290" s="6" t="s">
        <v>3934</v>
      </c>
      <c r="B290" s="21" t="s">
        <v>3940</v>
      </c>
      <c r="C290" s="7">
        <v>1</v>
      </c>
      <c r="D290" s="39" t="s">
        <v>3936</v>
      </c>
      <c r="E290" s="7">
        <v>4175</v>
      </c>
      <c r="F290" s="7" t="s">
        <v>3931</v>
      </c>
      <c r="G290" s="23">
        <v>10.199999999999999</v>
      </c>
      <c r="H290" s="34">
        <f>Tabela1[[#This Row],[PESO UNI]]*Tabela1[[#This Row],[QTE]]</f>
        <v>10.199999999999999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9"/>
        <v>10.199999999999999</v>
      </c>
      <c r="S290" s="18">
        <f t="shared" si="57"/>
        <v>10.199999999999999</v>
      </c>
      <c r="T290" s="19">
        <f t="shared" si="60"/>
        <v>0</v>
      </c>
      <c r="U290" s="203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10.199999999999999</v>
      </c>
      <c r="Y290" s="14">
        <f t="shared" si="56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61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8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54"/>
        <v>10.199999999999999</v>
      </c>
      <c r="AV290" s="37">
        <f t="shared" si="55"/>
        <v>10.199999999999999</v>
      </c>
      <c r="AW290" s="37"/>
    </row>
    <row r="291" spans="1:49" ht="15.75" hidden="1" customHeight="1" x14ac:dyDescent="0.25">
      <c r="A291" s="6" t="s">
        <v>3934</v>
      </c>
      <c r="B291" s="21" t="s">
        <v>3941</v>
      </c>
      <c r="C291" s="7">
        <v>1</v>
      </c>
      <c r="D291" s="39" t="s">
        <v>3936</v>
      </c>
      <c r="E291" s="7">
        <v>4176</v>
      </c>
      <c r="F291" s="7" t="s">
        <v>3931</v>
      </c>
      <c r="G291" s="23">
        <v>49.8</v>
      </c>
      <c r="H291" s="34">
        <f>Tabela1[[#This Row],[PESO UNI]]*Tabela1[[#This Row],[QTE]]</f>
        <v>49.8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9"/>
        <v>49.8</v>
      </c>
      <c r="S291" s="18">
        <f t="shared" si="57"/>
        <v>49.8</v>
      </c>
      <c r="T291" s="19">
        <f t="shared" si="60"/>
        <v>0</v>
      </c>
      <c r="U291" s="203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49.8</v>
      </c>
      <c r="Y291" s="14">
        <f t="shared" si="56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61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8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54"/>
        <v>49.8</v>
      </c>
      <c r="AV291" s="37">
        <f t="shared" si="55"/>
        <v>49.8</v>
      </c>
      <c r="AW291" s="37"/>
    </row>
    <row r="292" spans="1:49" ht="15.75" hidden="1" customHeight="1" x14ac:dyDescent="0.25">
      <c r="A292" s="6" t="s">
        <v>3934</v>
      </c>
      <c r="B292" s="21" t="s">
        <v>3942</v>
      </c>
      <c r="C292" s="7">
        <v>1</v>
      </c>
      <c r="D292" s="39" t="s">
        <v>3936</v>
      </c>
      <c r="E292" s="7">
        <v>4177</v>
      </c>
      <c r="F292" s="7" t="s">
        <v>3931</v>
      </c>
      <c r="G292" s="23">
        <v>24.3</v>
      </c>
      <c r="H292" s="34">
        <f>Tabela1[[#This Row],[PESO UNI]]*Tabela1[[#This Row],[QTE]]</f>
        <v>24.3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-1</v>
      </c>
      <c r="R292" s="18">
        <f t="shared" si="59"/>
        <v>24.3</v>
      </c>
      <c r="S292" s="18">
        <f t="shared" si="57"/>
        <v>24.3</v>
      </c>
      <c r="T292" s="19">
        <f t="shared" si="60"/>
        <v>0</v>
      </c>
      <c r="U292" s="203">
        <v>1</v>
      </c>
      <c r="V292" s="12" t="str">
        <f>IFERROR(VLOOKUP(Tabela1[[#This Row],[COD.MDE]],'LISTA DE EMBARQUE'!B:L,11,0),"")</f>
        <v/>
      </c>
      <c r="W292" s="13"/>
      <c r="X292" s="14">
        <f>IFERROR(Tabela1[[#This Row],[QIANTIDADE EXPEDIDA]]*Tabela1[[#This Row],[PESO UNI]],"")</f>
        <v>24.3</v>
      </c>
      <c r="Y292" s="14">
        <f t="shared" si="56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61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8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si="54"/>
        <v>24.3</v>
      </c>
      <c r="AV292" s="37">
        <f t="shared" si="55"/>
        <v>24.3</v>
      </c>
      <c r="AW292" s="37"/>
    </row>
    <row r="293" spans="1:49" ht="15.75" hidden="1" customHeight="1" x14ac:dyDescent="0.25">
      <c r="A293" s="6" t="s">
        <v>3934</v>
      </c>
      <c r="B293" s="21" t="s">
        <v>3943</v>
      </c>
      <c r="C293" s="7">
        <v>4</v>
      </c>
      <c r="D293" s="39" t="s">
        <v>3944</v>
      </c>
      <c r="E293" s="7">
        <v>4178</v>
      </c>
      <c r="F293" s="7" t="s">
        <v>3931</v>
      </c>
      <c r="G293" s="23">
        <v>27.2</v>
      </c>
      <c r="H293" s="34">
        <f>Tabela1[[#This Row],[PESO UNI]]*Tabela1[[#This Row],[QTE]]</f>
        <v>108.8</v>
      </c>
      <c r="I293" s="7">
        <v>0</v>
      </c>
      <c r="J293" s="8" t="s">
        <v>2274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-4</v>
      </c>
      <c r="R293" s="18">
        <f t="shared" si="59"/>
        <v>108.8</v>
      </c>
      <c r="S293" s="18">
        <f t="shared" si="57"/>
        <v>108.8</v>
      </c>
      <c r="T293" s="19">
        <f t="shared" si="60"/>
        <v>0</v>
      </c>
      <c r="U293" s="16">
        <v>4</v>
      </c>
      <c r="V293" s="12" t="str">
        <f>IFERROR(VLOOKUP(Tabela1[[#This Row],[COD.MDE]],'LISTA DE EMBARQUE'!B:L,11,0),"")</f>
        <v/>
      </c>
      <c r="W293" s="13" t="str">
        <f>IFERROR(VLOOKUP(Tabela1[[#This Row],[COD.MDE]],'LISTA DE EMBARQUE'!B:M,12,0),"")</f>
        <v/>
      </c>
      <c r="X293" s="14">
        <f>IFERROR(Tabela1[[#This Row],[QIANTIDADE EXPEDIDA]]*Tabela1[[#This Row],[PESO UNI]],"")</f>
        <v>108.8</v>
      </c>
      <c r="Y293" s="14">
        <f t="shared" si="56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61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8"/>
        <v>T-072986-1/1073-TC-006</v>
      </c>
      <c r="AP293" t="str">
        <f>Tabela1[[#This Row],[TAG]]&amp;Tabela1[[#This Row],[PEDIDO]]&amp;Tabela1[[#This Row],[PRODUTO]]</f>
        <v>1073-TC-006P-188RMF</v>
      </c>
      <c r="AQ293" s="22" t="str">
        <f>Tabela1[[#This Row],[PRODUTO]]&amp;Tabela1[[#This Row],[TAG]]</f>
        <v>RMF1073-TC-006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ref="AU293:AU356" si="62">IF(AH293="",0,IF(ISTEXT(AH293),H293*VALUE(SUBSTITUTE(AH293,"%",""))/100,H293*AH293))</f>
        <v>108.8</v>
      </c>
      <c r="AV293" s="37">
        <f t="shared" ref="AV293:AV356" si="63">IF(AG293="",0,IF(ISTEXT(AG293),H293*VALUE(SUBSTITUTE(AG293,"%",""))/100,H293*AG293))</f>
        <v>108.8</v>
      </c>
      <c r="AW293" s="37"/>
    </row>
    <row r="294" spans="1:49" ht="15.75" hidden="1" customHeight="1" x14ac:dyDescent="0.25">
      <c r="A294" s="6" t="s">
        <v>3934</v>
      </c>
      <c r="B294" s="21" t="s">
        <v>3935</v>
      </c>
      <c r="C294" s="7">
        <v>1</v>
      </c>
      <c r="D294" s="39" t="s">
        <v>3936</v>
      </c>
      <c r="E294" s="7">
        <v>4179</v>
      </c>
      <c r="F294" s="7" t="s">
        <v>3931</v>
      </c>
      <c r="G294" s="23">
        <v>32.9</v>
      </c>
      <c r="H294" s="34">
        <f>Tabela1[[#This Row],[PESO UNI]]*Tabela1[[#This Row],[QTE]]</f>
        <v>32.9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9"/>
        <v>32.9</v>
      </c>
      <c r="S294" s="18">
        <f t="shared" si="57"/>
        <v>32.9</v>
      </c>
      <c r="T294" s="19">
        <f t="shared" si="60"/>
        <v>0</v>
      </c>
      <c r="U294" s="203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32.9</v>
      </c>
      <c r="Y294" s="14">
        <f t="shared" si="56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61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8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62"/>
        <v>32.9</v>
      </c>
      <c r="AV294" s="37">
        <f t="shared" si="63"/>
        <v>32.9</v>
      </c>
      <c r="AW294" s="37"/>
    </row>
    <row r="295" spans="1:49" ht="15.75" hidden="1" customHeight="1" x14ac:dyDescent="0.25">
      <c r="A295" s="6" t="s">
        <v>3934</v>
      </c>
      <c r="B295" s="21" t="s">
        <v>3937</v>
      </c>
      <c r="C295" s="7">
        <v>1</v>
      </c>
      <c r="D295" s="39" t="s">
        <v>3936</v>
      </c>
      <c r="E295" s="7">
        <v>4180</v>
      </c>
      <c r="F295" s="7" t="s">
        <v>3931</v>
      </c>
      <c r="G295" s="23">
        <v>45.6</v>
      </c>
      <c r="H295" s="34">
        <f>Tabela1[[#This Row],[PESO UNI]]*Tabela1[[#This Row],[QTE]]</f>
        <v>45.6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9"/>
        <v>45.6</v>
      </c>
      <c r="S295" s="18">
        <f t="shared" si="57"/>
        <v>45.6</v>
      </c>
      <c r="T295" s="19">
        <f t="shared" si="60"/>
        <v>0</v>
      </c>
      <c r="U295" s="203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45.6</v>
      </c>
      <c r="Y295" s="14">
        <f t="shared" si="56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61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8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62"/>
        <v>45.6</v>
      </c>
      <c r="AV295" s="37">
        <f t="shared" si="63"/>
        <v>45.6</v>
      </c>
      <c r="AW295" s="37"/>
    </row>
    <row r="296" spans="1:49" ht="15.75" hidden="1" customHeight="1" x14ac:dyDescent="0.25">
      <c r="A296" s="6" t="s">
        <v>3934</v>
      </c>
      <c r="B296" s="21" t="s">
        <v>3938</v>
      </c>
      <c r="C296" s="7">
        <v>1</v>
      </c>
      <c r="D296" s="39" t="s">
        <v>3936</v>
      </c>
      <c r="E296" s="7">
        <v>4181</v>
      </c>
      <c r="F296" s="7" t="s">
        <v>3931</v>
      </c>
      <c r="G296" s="23">
        <v>22.2</v>
      </c>
      <c r="H296" s="34">
        <f>Tabela1[[#This Row],[PESO UNI]]*Tabela1[[#This Row],[QTE]]</f>
        <v>22.2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9"/>
        <v>22.2</v>
      </c>
      <c r="S296" s="18">
        <f t="shared" si="57"/>
        <v>22.2</v>
      </c>
      <c r="T296" s="19">
        <f t="shared" si="60"/>
        <v>0</v>
      </c>
      <c r="U296" s="203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22.2</v>
      </c>
      <c r="Y296" s="14">
        <f t="shared" si="56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61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8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62"/>
        <v>22.2</v>
      </c>
      <c r="AV296" s="37">
        <f t="shared" si="63"/>
        <v>22.2</v>
      </c>
      <c r="AW296" s="37"/>
    </row>
    <row r="297" spans="1:49" ht="15.75" hidden="1" customHeight="1" x14ac:dyDescent="0.25">
      <c r="A297" s="6" t="s">
        <v>3934</v>
      </c>
      <c r="B297" s="21" t="s">
        <v>3939</v>
      </c>
      <c r="C297" s="7">
        <v>1</v>
      </c>
      <c r="D297" s="39" t="s">
        <v>3936</v>
      </c>
      <c r="E297" s="7">
        <v>4182</v>
      </c>
      <c r="F297" s="7" t="s">
        <v>3931</v>
      </c>
      <c r="G297" s="23">
        <v>34</v>
      </c>
      <c r="H297" s="34">
        <f>Tabela1[[#This Row],[PESO UNI]]*Tabela1[[#This Row],[QTE]]</f>
        <v>34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9"/>
        <v>34</v>
      </c>
      <c r="S297" s="18">
        <f t="shared" si="57"/>
        <v>34</v>
      </c>
      <c r="T297" s="19">
        <f t="shared" si="60"/>
        <v>0</v>
      </c>
      <c r="U297" s="203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34</v>
      </c>
      <c r="Y297" s="14">
        <f t="shared" si="56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61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8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62"/>
        <v>34</v>
      </c>
      <c r="AV297" s="37">
        <f t="shared" si="63"/>
        <v>34</v>
      </c>
      <c r="AW297" s="37"/>
    </row>
    <row r="298" spans="1:49" ht="15.75" hidden="1" customHeight="1" x14ac:dyDescent="0.25">
      <c r="A298" s="6" t="s">
        <v>3934</v>
      </c>
      <c r="B298" s="21" t="s">
        <v>3940</v>
      </c>
      <c r="C298" s="7">
        <v>1</v>
      </c>
      <c r="D298" s="39" t="s">
        <v>3936</v>
      </c>
      <c r="E298" s="7">
        <v>4183</v>
      </c>
      <c r="F298" s="7" t="s">
        <v>3931</v>
      </c>
      <c r="G298" s="23">
        <v>10.199999999999999</v>
      </c>
      <c r="H298" s="34">
        <f>Tabela1[[#This Row],[PESO UNI]]*Tabela1[[#This Row],[QTE]]</f>
        <v>10.199999999999999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9"/>
        <v>10.199999999999999</v>
      </c>
      <c r="S298" s="18">
        <f t="shared" si="57"/>
        <v>10.199999999999999</v>
      </c>
      <c r="T298" s="19">
        <f t="shared" si="60"/>
        <v>0</v>
      </c>
      <c r="U298" s="203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10.199999999999999</v>
      </c>
      <c r="Y298" s="14">
        <f t="shared" si="56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61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8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62"/>
        <v>10.199999999999999</v>
      </c>
      <c r="AV298" s="37">
        <f t="shared" si="63"/>
        <v>10.199999999999999</v>
      </c>
      <c r="AW298" s="37"/>
    </row>
    <row r="299" spans="1:49" ht="15.75" hidden="1" customHeight="1" x14ac:dyDescent="0.25">
      <c r="A299" s="6" t="s">
        <v>3934</v>
      </c>
      <c r="B299" s="21" t="s">
        <v>3941</v>
      </c>
      <c r="C299" s="7">
        <v>1</v>
      </c>
      <c r="D299" s="39" t="s">
        <v>3936</v>
      </c>
      <c r="E299" s="7">
        <v>4184</v>
      </c>
      <c r="F299" s="7" t="s">
        <v>3931</v>
      </c>
      <c r="G299" s="23">
        <v>49.8</v>
      </c>
      <c r="H299" s="34">
        <f>Tabela1[[#This Row],[PESO UNI]]*Tabela1[[#This Row],[QTE]]</f>
        <v>49.8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9"/>
        <v>49.8</v>
      </c>
      <c r="S299" s="18">
        <f t="shared" si="57"/>
        <v>49.8</v>
      </c>
      <c r="T299" s="19">
        <f t="shared" si="60"/>
        <v>0</v>
      </c>
      <c r="U299" s="203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49.8</v>
      </c>
      <c r="Y299" s="14">
        <f t="shared" si="56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61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8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62"/>
        <v>49.8</v>
      </c>
      <c r="AV299" s="37">
        <f t="shared" si="63"/>
        <v>49.8</v>
      </c>
      <c r="AW299" s="37"/>
    </row>
    <row r="300" spans="1:49" ht="15.75" hidden="1" customHeight="1" x14ac:dyDescent="0.25">
      <c r="A300" s="6" t="s">
        <v>3934</v>
      </c>
      <c r="B300" s="21" t="s">
        <v>3942</v>
      </c>
      <c r="C300" s="7">
        <v>1</v>
      </c>
      <c r="D300" s="39" t="s">
        <v>3936</v>
      </c>
      <c r="E300" s="7">
        <v>4185</v>
      </c>
      <c r="F300" s="7" t="s">
        <v>3931</v>
      </c>
      <c r="G300" s="23">
        <v>24.3</v>
      </c>
      <c r="H300" s="34">
        <f>Tabela1[[#This Row],[PESO UNI]]*Tabela1[[#This Row],[QTE]]</f>
        <v>24.3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-1</v>
      </c>
      <c r="R300" s="18">
        <f t="shared" si="59"/>
        <v>24.3</v>
      </c>
      <c r="S300" s="18">
        <f t="shared" si="57"/>
        <v>24.3</v>
      </c>
      <c r="T300" s="19">
        <f t="shared" si="60"/>
        <v>0</v>
      </c>
      <c r="U300" s="203">
        <v>1</v>
      </c>
      <c r="V300" s="12" t="str">
        <f>IFERROR(VLOOKUP(Tabela1[[#This Row],[COD.MDE]],'LISTA DE EMBARQUE'!B:L,11,0),"")</f>
        <v/>
      </c>
      <c r="W300" s="13"/>
      <c r="X300" s="14">
        <f>IFERROR(Tabela1[[#This Row],[QIANTIDADE EXPEDIDA]]*Tabela1[[#This Row],[PESO UNI]],"")</f>
        <v>24.3</v>
      </c>
      <c r="Y300" s="14">
        <f t="shared" si="56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61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8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62"/>
        <v>24.3</v>
      </c>
      <c r="AV300" s="37">
        <f t="shared" si="63"/>
        <v>24.3</v>
      </c>
      <c r="AW300" s="37"/>
    </row>
    <row r="301" spans="1:49" ht="15.75" hidden="1" customHeight="1" x14ac:dyDescent="0.25">
      <c r="A301" s="6" t="s">
        <v>3934</v>
      </c>
      <c r="B301" s="21" t="s">
        <v>3943</v>
      </c>
      <c r="C301" s="7">
        <v>4</v>
      </c>
      <c r="D301" s="39" t="s">
        <v>3944</v>
      </c>
      <c r="E301" s="7">
        <v>4186</v>
      </c>
      <c r="F301" s="7" t="s">
        <v>3931</v>
      </c>
      <c r="G301" s="23">
        <v>27.2</v>
      </c>
      <c r="H301" s="34">
        <f>Tabela1[[#This Row],[PESO UNI]]*Tabela1[[#This Row],[QTE]]</f>
        <v>108.8</v>
      </c>
      <c r="I301" s="7">
        <v>0</v>
      </c>
      <c r="J301" s="8" t="s">
        <v>2276</v>
      </c>
      <c r="K301" s="8" t="s">
        <v>327</v>
      </c>
      <c r="L301" s="9" t="s">
        <v>2069</v>
      </c>
      <c r="M301" s="10">
        <v>46136</v>
      </c>
      <c r="N301" s="8" t="s">
        <v>327</v>
      </c>
      <c r="O301" s="12"/>
      <c r="P301" s="13"/>
      <c r="Q301" s="14">
        <f>Tabela1[[#This Row],[QTDE/ Fabricação]]-Tabela1[[#This Row],[QTE]]</f>
        <v>-4</v>
      </c>
      <c r="R301" s="18">
        <f t="shared" si="59"/>
        <v>108.8</v>
      </c>
      <c r="S301" s="18">
        <f t="shared" si="57"/>
        <v>108.8</v>
      </c>
      <c r="T301" s="19">
        <f t="shared" si="60"/>
        <v>0</v>
      </c>
      <c r="U301" s="16">
        <v>4</v>
      </c>
      <c r="V301" s="12" t="str">
        <f>IFERROR(VLOOKUP(Tabela1[[#This Row],[COD.MDE]],'LISTA DE EMBARQUE'!B:L,11,0),"")</f>
        <v/>
      </c>
      <c r="W301" s="13" t="str">
        <f>IFERROR(VLOOKUP(Tabela1[[#This Row],[COD.MDE]],'LISTA DE EMBARQUE'!B:M,12,0),"")</f>
        <v/>
      </c>
      <c r="X301" s="14">
        <f>IFERROR(Tabela1[[#This Row],[QIANTIDADE EXPEDIDA]]*Tabela1[[#This Row],[PESO UNI]],"")</f>
        <v>108.8</v>
      </c>
      <c r="Y301" s="14">
        <f t="shared" si="56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61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8"/>
        <v>T-072986-1/1073-TC-007</v>
      </c>
      <c r="AP301" t="str">
        <f>Tabela1[[#This Row],[TAG]]&amp;Tabela1[[#This Row],[PEDIDO]]&amp;Tabela1[[#This Row],[PRODUTO]]</f>
        <v>1073-TC-007P-188RMF</v>
      </c>
      <c r="AQ301" s="22" t="str">
        <f>Tabela1[[#This Row],[PRODUTO]]&amp;Tabela1[[#This Row],[TAG]]</f>
        <v>RMF1073-TC-007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62"/>
        <v>108.8</v>
      </c>
      <c r="AV301" s="37">
        <f t="shared" si="63"/>
        <v>108.8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4187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2274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9"/>
        <v>216.4</v>
      </c>
      <c r="S302" s="18">
        <f t="shared" si="57"/>
        <v>216.4</v>
      </c>
      <c r="T302" s="19">
        <f t="shared" si="60"/>
        <v>0</v>
      </c>
      <c r="U302" s="203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56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61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8"/>
        <v>T-072975-1/1073-TC-006</v>
      </c>
      <c r="AP302" t="str">
        <f>Tabela1[[#This Row],[TAG]]&amp;Tabela1[[#This Row],[PEDIDO]]&amp;Tabela1[[#This Row],[PRODUTO]]</f>
        <v>1073-TC-006P-188RMF</v>
      </c>
      <c r="AQ302" s="22" t="str">
        <f>Tabela1[[#This Row],[PRODUTO]]&amp;Tabela1[[#This Row],[TAG]]</f>
        <v>RMF1073-TC-006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62"/>
        <v>216.4</v>
      </c>
      <c r="AV302" s="37">
        <f t="shared" si="63"/>
        <v>216.4</v>
      </c>
      <c r="AW302" s="37"/>
    </row>
    <row r="303" spans="1:49" ht="15.75" hidden="1" customHeight="1" x14ac:dyDescent="0.25">
      <c r="A303" s="6" t="s">
        <v>3778</v>
      </c>
      <c r="B303" s="21" t="s">
        <v>3945</v>
      </c>
      <c r="C303" s="7">
        <v>2</v>
      </c>
      <c r="D303" s="39" t="s">
        <v>3946</v>
      </c>
      <c r="E303" s="7">
        <v>4188</v>
      </c>
      <c r="F303" s="7" t="s">
        <v>3781</v>
      </c>
      <c r="G303" s="23">
        <v>108.2</v>
      </c>
      <c r="H303" s="34">
        <f>Tabela1[[#This Row],[PESO UNI]]*Tabela1[[#This Row],[QTE]]</f>
        <v>216.4</v>
      </c>
      <c r="I303" s="7">
        <v>1</v>
      </c>
      <c r="J303" s="8" t="s">
        <v>2276</v>
      </c>
      <c r="K303" s="8" t="s">
        <v>327</v>
      </c>
      <c r="L303" s="9" t="s">
        <v>2069</v>
      </c>
      <c r="M303" s="10">
        <v>46139</v>
      </c>
      <c r="N303" s="8" t="s">
        <v>327</v>
      </c>
      <c r="O303" s="12"/>
      <c r="P303" s="13"/>
      <c r="Q303" s="14">
        <f>Tabela1[[#This Row],[QTDE/ Fabricação]]-Tabela1[[#This Row],[QTE]]</f>
        <v>-2</v>
      </c>
      <c r="R303" s="18">
        <f t="shared" si="59"/>
        <v>216.4</v>
      </c>
      <c r="S303" s="18">
        <f t="shared" si="57"/>
        <v>216.4</v>
      </c>
      <c r="T303" s="19">
        <f t="shared" si="60"/>
        <v>0</v>
      </c>
      <c r="U303" s="203">
        <v>2</v>
      </c>
      <c r="V303" s="12" t="str">
        <f>IFERROR(VLOOKUP(Tabela1[[#This Row],[COD.MDE]],'LISTA DE EMBARQUE'!B:L,11,0),"")</f>
        <v/>
      </c>
      <c r="W303" s="13"/>
      <c r="X303" s="14">
        <f>IFERROR(Tabela1[[#This Row],[QIANTIDADE EXPEDIDA]]*Tabela1[[#This Row],[PESO UNI]],"")</f>
        <v>216.4</v>
      </c>
      <c r="Y303" s="14">
        <f t="shared" si="56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61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8"/>
        <v>T-072975-1/1073-TC-007</v>
      </c>
      <c r="AP303" t="str">
        <f>Tabela1[[#This Row],[TAG]]&amp;Tabela1[[#This Row],[PEDIDO]]&amp;Tabela1[[#This Row],[PRODUTO]]</f>
        <v>1073-TC-007P-188RMF</v>
      </c>
      <c r="AQ303" s="22" t="str">
        <f>Tabela1[[#This Row],[PRODUTO]]&amp;Tabela1[[#This Row],[TAG]]</f>
        <v>RMF1073-TC-007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62"/>
        <v>216.4</v>
      </c>
      <c r="AV303" s="37">
        <f t="shared" si="63"/>
        <v>216.4</v>
      </c>
      <c r="AW303" s="37"/>
    </row>
    <row r="304" spans="1:49" ht="15.75" hidden="1" customHeight="1" x14ac:dyDescent="0.25">
      <c r="A304" s="6" t="s">
        <v>3947</v>
      </c>
      <c r="B304" s="21" t="s">
        <v>3948</v>
      </c>
      <c r="C304" s="7">
        <v>76</v>
      </c>
      <c r="D304" s="39" t="s">
        <v>3949</v>
      </c>
      <c r="E304" s="7">
        <v>4189</v>
      </c>
      <c r="F304" s="7" t="s">
        <v>3950</v>
      </c>
      <c r="G304" s="23">
        <v>1.4</v>
      </c>
      <c r="H304" s="34">
        <f>Tabela1[[#This Row],[PESO UNI]]*Tabela1[[#This Row],[QTE]]</f>
        <v>106.39999999999999</v>
      </c>
      <c r="I304" s="7" t="s">
        <v>6129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-76</v>
      </c>
      <c r="R304" s="18">
        <f t="shared" si="59"/>
        <v>106.39999999999999</v>
      </c>
      <c r="S304" s="18">
        <f t="shared" si="57"/>
        <v>106.39999999999999</v>
      </c>
      <c r="T304" s="19">
        <f t="shared" si="60"/>
        <v>0</v>
      </c>
      <c r="U304" s="16">
        <v>76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106.39999999999999</v>
      </c>
      <c r="Y304" s="14">
        <f t="shared" si="56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61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8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62"/>
        <v>106.39999999999999</v>
      </c>
      <c r="AV304" s="37">
        <f t="shared" si="63"/>
        <v>106.39999999999999</v>
      </c>
      <c r="AW304" s="37"/>
    </row>
    <row r="305" spans="1:49" ht="15.75" hidden="1" customHeight="1" x14ac:dyDescent="0.25">
      <c r="A305" s="6" t="s">
        <v>3947</v>
      </c>
      <c r="B305" s="21" t="s">
        <v>3951</v>
      </c>
      <c r="C305" s="7">
        <v>8</v>
      </c>
      <c r="D305" s="39" t="s">
        <v>3949</v>
      </c>
      <c r="E305" s="7">
        <v>4190</v>
      </c>
      <c r="F305" s="7" t="s">
        <v>3950</v>
      </c>
      <c r="G305" s="23">
        <v>2.8</v>
      </c>
      <c r="H305" s="34">
        <f>Tabela1[[#This Row],[PESO UNI]]*Tabela1[[#This Row],[QTE]]</f>
        <v>22.4</v>
      </c>
      <c r="I305" s="7" t="s">
        <v>6129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-8</v>
      </c>
      <c r="R305" s="18">
        <f t="shared" si="59"/>
        <v>22.4</v>
      </c>
      <c r="S305" s="18">
        <f t="shared" si="57"/>
        <v>22.4</v>
      </c>
      <c r="T305" s="19">
        <f t="shared" si="60"/>
        <v>0</v>
      </c>
      <c r="U305" s="16">
        <v>8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22.4</v>
      </c>
      <c r="Y305" s="14">
        <f t="shared" si="56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61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8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62"/>
        <v>22.4</v>
      </c>
      <c r="AV305" s="37">
        <f t="shared" si="63"/>
        <v>22.4</v>
      </c>
      <c r="AW305" s="37"/>
    </row>
    <row r="306" spans="1:49" ht="15.75" hidden="1" customHeight="1" x14ac:dyDescent="0.25">
      <c r="A306" s="6" t="s">
        <v>3947</v>
      </c>
      <c r="B306" s="21" t="s">
        <v>3952</v>
      </c>
      <c r="C306" s="7">
        <v>2</v>
      </c>
      <c r="D306" s="39" t="s">
        <v>3953</v>
      </c>
      <c r="E306" s="7">
        <v>4191</v>
      </c>
      <c r="F306" s="7" t="s">
        <v>3950</v>
      </c>
      <c r="G306" s="23">
        <v>17.3</v>
      </c>
      <c r="H306" s="34">
        <f>Tabela1[[#This Row],[PESO UNI]]*Tabela1[[#This Row],[QTE]]</f>
        <v>34.6</v>
      </c>
      <c r="I306" s="7" t="s">
        <v>6129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-2</v>
      </c>
      <c r="R306" s="18">
        <f t="shared" si="59"/>
        <v>34.6</v>
      </c>
      <c r="S306" s="18">
        <f t="shared" si="57"/>
        <v>34.6</v>
      </c>
      <c r="T306" s="19">
        <f t="shared" si="60"/>
        <v>0</v>
      </c>
      <c r="U306" s="16">
        <v>2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34.6</v>
      </c>
      <c r="Y306" s="14">
        <f t="shared" si="56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61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8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4" t="str">
        <f>Tabela1[[#This Row],[PEDIDO]]&amp;Tabela1[[#This Row],[PRODUTO]]</f>
        <v>P-188RMF</v>
      </c>
      <c r="AS306" s="37">
        <f>IF(AF306="",0,IF(ISTEXT(AF306),H306*VALUE(SUBSTITUTE(AF306,"%",""))/100,H306*AF306))-Tabela1[[#This Row],[PRONTO ACABADO2]]</f>
        <v>0</v>
      </c>
      <c r="AT306" s="37">
        <f>IF(AG306="",0,IF(ISTEXT(AG306),H306*VALUE(SUBSTITUTE(AG306,"%",""))/100,H306*AG306))-Tabela1[[#This Row],[PESO EXPEDIDO2]]</f>
        <v>0</v>
      </c>
      <c r="AU306" s="37">
        <f t="shared" si="62"/>
        <v>34.6</v>
      </c>
      <c r="AV306" s="37">
        <f t="shared" si="63"/>
        <v>34.6</v>
      </c>
      <c r="AW306" s="37"/>
    </row>
    <row r="307" spans="1:49" ht="15.75" hidden="1" customHeight="1" x14ac:dyDescent="0.25">
      <c r="A307" s="6" t="s">
        <v>3947</v>
      </c>
      <c r="B307" s="21" t="s">
        <v>3954</v>
      </c>
      <c r="C307" s="7">
        <v>4</v>
      </c>
      <c r="D307" s="39" t="s">
        <v>3953</v>
      </c>
      <c r="E307" s="7">
        <v>4192</v>
      </c>
      <c r="F307" s="7" t="s">
        <v>3950</v>
      </c>
      <c r="G307" s="23">
        <v>22.8</v>
      </c>
      <c r="H307" s="34">
        <f>Tabela1[[#This Row],[PESO UNI]]*Tabela1[[#This Row],[QTE]]</f>
        <v>91.2</v>
      </c>
      <c r="I307" s="7" t="s">
        <v>6129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-4</v>
      </c>
      <c r="R307" s="18">
        <f t="shared" si="59"/>
        <v>91.2</v>
      </c>
      <c r="S307" s="18">
        <f t="shared" si="57"/>
        <v>91.2</v>
      </c>
      <c r="T307" s="19">
        <f t="shared" si="60"/>
        <v>0</v>
      </c>
      <c r="U307" s="16">
        <v>4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91.2</v>
      </c>
      <c r="Y307" s="14">
        <f t="shared" si="56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61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8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00" t="str">
        <f>Tabela1[[#This Row],[PEDIDO]]&amp;Tabela1[[#This Row],[PRODUTO]]</f>
        <v>P-188RMF</v>
      </c>
      <c r="AS307" s="32">
        <f>IF(AF307="",0,IF(ISTEXT(AF307),H307*VALUE(SUBSTITUTE(AF307,"%",""))/100,H307*AF307))-Tabela1[[#This Row],[PRONTO ACABADO2]]</f>
        <v>0</v>
      </c>
      <c r="AT307" s="32">
        <f>IF(AG307="",0,IF(ISTEXT(AG307),H307*VALUE(SUBSTITUTE(AG307,"%",""))/100,H307*AG307))-Tabela1[[#This Row],[PESO EXPEDIDO2]]</f>
        <v>0</v>
      </c>
      <c r="AU307" s="32">
        <f t="shared" si="62"/>
        <v>91.2</v>
      </c>
      <c r="AV307" s="32">
        <f t="shared" si="63"/>
        <v>91.2</v>
      </c>
      <c r="AW307" s="32"/>
    </row>
    <row r="308" spans="1:49" ht="15.75" hidden="1" customHeight="1" x14ac:dyDescent="0.25">
      <c r="A308" s="6" t="s">
        <v>3947</v>
      </c>
      <c r="B308" s="21" t="s">
        <v>3955</v>
      </c>
      <c r="C308" s="7">
        <v>2</v>
      </c>
      <c r="D308" s="39" t="s">
        <v>3953</v>
      </c>
      <c r="E308" s="7">
        <v>4193</v>
      </c>
      <c r="F308" s="7" t="s">
        <v>3950</v>
      </c>
      <c r="G308" s="23">
        <v>17.100000000000001</v>
      </c>
      <c r="H308" s="34">
        <f>Tabela1[[#This Row],[PESO UNI]]*Tabela1[[#This Row],[QTE]]</f>
        <v>34.200000000000003</v>
      </c>
      <c r="I308" s="7" t="s">
        <v>6129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-2</v>
      </c>
      <c r="R308" s="18">
        <f t="shared" si="59"/>
        <v>34.200000000000003</v>
      </c>
      <c r="S308" s="18">
        <f t="shared" si="57"/>
        <v>34.200000000000003</v>
      </c>
      <c r="T308" s="19">
        <f t="shared" si="60"/>
        <v>0</v>
      </c>
      <c r="U308" s="16">
        <v>2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34.200000000000003</v>
      </c>
      <c r="Y308" s="14">
        <f t="shared" si="56"/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61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8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62"/>
        <v>34.200000000000003</v>
      </c>
      <c r="AV308" s="37">
        <f t="shared" si="63"/>
        <v>34.200000000000003</v>
      </c>
      <c r="AW308" s="37"/>
    </row>
    <row r="309" spans="1:49" ht="15.75" hidden="1" customHeight="1" x14ac:dyDescent="0.25">
      <c r="A309" s="6" t="s">
        <v>3947</v>
      </c>
      <c r="B309" s="21" t="s">
        <v>3956</v>
      </c>
      <c r="C309" s="7">
        <v>4</v>
      </c>
      <c r="D309" s="39" t="s">
        <v>3953</v>
      </c>
      <c r="E309" s="7">
        <v>4194</v>
      </c>
      <c r="F309" s="7" t="s">
        <v>3950</v>
      </c>
      <c r="G309" s="23">
        <v>13.1</v>
      </c>
      <c r="H309" s="34">
        <f>Tabela1[[#This Row],[PESO UNI]]*Tabela1[[#This Row],[QTE]]</f>
        <v>52.4</v>
      </c>
      <c r="I309" s="7" t="s">
        <v>6129</v>
      </c>
      <c r="J309" s="8" t="s">
        <v>2274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-4</v>
      </c>
      <c r="R309" s="18">
        <f t="shared" si="59"/>
        <v>52.4</v>
      </c>
      <c r="S309" s="18">
        <f t="shared" si="57"/>
        <v>52.4</v>
      </c>
      <c r="T309" s="19">
        <f t="shared" si="60"/>
        <v>0</v>
      </c>
      <c r="U309" s="16">
        <v>4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52.4</v>
      </c>
      <c r="Y309" s="14">
        <f t="shared" ref="Y309:Y355" si="64">U309-C309</f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61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8"/>
        <v>T-072928-1/1073-TC-006</v>
      </c>
      <c r="AP309" t="str">
        <f>Tabela1[[#This Row],[TAG]]&amp;Tabela1[[#This Row],[PEDIDO]]&amp;Tabela1[[#This Row],[PRODUTO]]</f>
        <v>1073-TC-006P-188RMF</v>
      </c>
      <c r="AQ309" s="22" t="str">
        <f>Tabela1[[#This Row],[PRODUTO]]&amp;Tabela1[[#This Row],[TAG]]</f>
        <v>RMF1073-TC-006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62"/>
        <v>52.4</v>
      </c>
      <c r="AV309" s="37">
        <f t="shared" si="63"/>
        <v>52.4</v>
      </c>
      <c r="AW309" s="37"/>
    </row>
    <row r="310" spans="1:49" ht="15.75" hidden="1" customHeight="1" x14ac:dyDescent="0.25">
      <c r="A310" s="6" t="s">
        <v>3947</v>
      </c>
      <c r="B310" s="21" t="s">
        <v>3948</v>
      </c>
      <c r="C310" s="7">
        <v>76</v>
      </c>
      <c r="D310" s="39" t="s">
        <v>3949</v>
      </c>
      <c r="E310" s="7">
        <v>4195</v>
      </c>
      <c r="F310" s="7" t="s">
        <v>3950</v>
      </c>
      <c r="G310" s="23">
        <v>1.4</v>
      </c>
      <c r="H310" s="34">
        <f>Tabela1[[#This Row],[PESO UNI]]*Tabela1[[#This Row],[QTE]]</f>
        <v>106.39999999999999</v>
      </c>
      <c r="I310" s="7" t="s">
        <v>6129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-76</v>
      </c>
      <c r="R310" s="18">
        <f t="shared" si="59"/>
        <v>106.39999999999999</v>
      </c>
      <c r="S310" s="18">
        <f t="shared" ref="S310:S373" si="65">IFERROR(H310*AG310,"")</f>
        <v>106.39999999999999</v>
      </c>
      <c r="T310" s="19">
        <f t="shared" si="60"/>
        <v>0</v>
      </c>
      <c r="U310" s="16">
        <v>76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106.39999999999999</v>
      </c>
      <c r="Y310" s="14">
        <f t="shared" si="64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61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8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62"/>
        <v>106.39999999999999</v>
      </c>
      <c r="AV310" s="37">
        <f t="shared" si="63"/>
        <v>106.39999999999999</v>
      </c>
      <c r="AW310" s="37"/>
    </row>
    <row r="311" spans="1:49" ht="15.75" hidden="1" customHeight="1" x14ac:dyDescent="0.25">
      <c r="A311" s="6" t="s">
        <v>3947</v>
      </c>
      <c r="B311" s="21" t="s">
        <v>3951</v>
      </c>
      <c r="C311" s="7">
        <v>8</v>
      </c>
      <c r="D311" s="39" t="s">
        <v>3949</v>
      </c>
      <c r="E311" s="7">
        <v>4196</v>
      </c>
      <c r="F311" s="7" t="s">
        <v>3950</v>
      </c>
      <c r="G311" s="23">
        <v>2.4</v>
      </c>
      <c r="H311" s="34">
        <f>Tabela1[[#This Row],[PESO UNI]]*Tabela1[[#This Row],[QTE]]</f>
        <v>19.2</v>
      </c>
      <c r="I311" s="7" t="s">
        <v>6129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-8</v>
      </c>
      <c r="R311" s="18">
        <f t="shared" si="59"/>
        <v>19.2</v>
      </c>
      <c r="S311" s="18">
        <f t="shared" si="65"/>
        <v>19.2</v>
      </c>
      <c r="T311" s="19">
        <f t="shared" si="60"/>
        <v>0</v>
      </c>
      <c r="U311" s="16">
        <v>8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19.2</v>
      </c>
      <c r="Y311" s="14">
        <f t="shared" si="64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61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8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62"/>
        <v>19.2</v>
      </c>
      <c r="AV311" s="37">
        <f t="shared" si="63"/>
        <v>19.2</v>
      </c>
      <c r="AW311" s="37"/>
    </row>
    <row r="312" spans="1:49" ht="15.75" hidden="1" customHeight="1" x14ac:dyDescent="0.25">
      <c r="A312" s="6" t="s">
        <v>3947</v>
      </c>
      <c r="B312" s="21" t="s">
        <v>3952</v>
      </c>
      <c r="C312" s="7">
        <v>2</v>
      </c>
      <c r="D312" s="39" t="s">
        <v>3953</v>
      </c>
      <c r="E312" s="7">
        <v>4197</v>
      </c>
      <c r="F312" s="7" t="s">
        <v>3950</v>
      </c>
      <c r="G312" s="23">
        <v>17.3</v>
      </c>
      <c r="H312" s="34">
        <f>Tabela1[[#This Row],[PESO UNI]]*Tabela1[[#This Row],[QTE]]</f>
        <v>34.6</v>
      </c>
      <c r="I312" s="7" t="s">
        <v>6129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-2</v>
      </c>
      <c r="R312" s="18">
        <f t="shared" si="59"/>
        <v>34.6</v>
      </c>
      <c r="S312" s="18">
        <f t="shared" si="65"/>
        <v>34.6</v>
      </c>
      <c r="T312" s="19">
        <f t="shared" si="60"/>
        <v>0</v>
      </c>
      <c r="U312" s="16">
        <v>2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34.6</v>
      </c>
      <c r="Y312" s="14">
        <f t="shared" si="64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61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8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62"/>
        <v>34.6</v>
      </c>
      <c r="AV312" s="37">
        <f t="shared" si="63"/>
        <v>34.6</v>
      </c>
      <c r="AW312" s="37"/>
    </row>
    <row r="313" spans="1:49" ht="15.75" hidden="1" customHeight="1" x14ac:dyDescent="0.25">
      <c r="A313" s="6" t="s">
        <v>3947</v>
      </c>
      <c r="B313" s="21" t="s">
        <v>3954</v>
      </c>
      <c r="C313" s="7">
        <v>4</v>
      </c>
      <c r="D313" s="39" t="s">
        <v>3953</v>
      </c>
      <c r="E313" s="7">
        <v>4198</v>
      </c>
      <c r="F313" s="7" t="s">
        <v>3950</v>
      </c>
      <c r="G313" s="23">
        <v>22.8</v>
      </c>
      <c r="H313" s="34">
        <f>Tabela1[[#This Row],[PESO UNI]]*Tabela1[[#This Row],[QTE]]</f>
        <v>91.2</v>
      </c>
      <c r="I313" s="7" t="s">
        <v>6129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-4</v>
      </c>
      <c r="R313" s="18">
        <f t="shared" si="59"/>
        <v>91.2</v>
      </c>
      <c r="S313" s="18">
        <f t="shared" si="65"/>
        <v>91.2</v>
      </c>
      <c r="T313" s="19">
        <f t="shared" si="60"/>
        <v>0</v>
      </c>
      <c r="U313" s="16">
        <v>4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91.2</v>
      </c>
      <c r="Y313" s="14">
        <f t="shared" si="64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61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8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62"/>
        <v>91.2</v>
      </c>
      <c r="AV313" s="37">
        <f t="shared" si="63"/>
        <v>91.2</v>
      </c>
      <c r="AW313" s="37"/>
    </row>
    <row r="314" spans="1:49" ht="15.75" hidden="1" customHeight="1" x14ac:dyDescent="0.25">
      <c r="A314" s="6" t="s">
        <v>3947</v>
      </c>
      <c r="B314" s="21" t="s">
        <v>3955</v>
      </c>
      <c r="C314" s="7">
        <v>2</v>
      </c>
      <c r="D314" s="39" t="s">
        <v>3953</v>
      </c>
      <c r="E314" s="7">
        <v>4199</v>
      </c>
      <c r="F314" s="7" t="s">
        <v>3950</v>
      </c>
      <c r="G314" s="23">
        <v>17.100000000000001</v>
      </c>
      <c r="H314" s="34">
        <f>Tabela1[[#This Row],[PESO UNI]]*Tabela1[[#This Row],[QTE]]</f>
        <v>34.200000000000003</v>
      </c>
      <c r="I314" s="7" t="s">
        <v>6129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-2</v>
      </c>
      <c r="R314" s="18">
        <f t="shared" si="59"/>
        <v>34.200000000000003</v>
      </c>
      <c r="S314" s="18">
        <f t="shared" si="65"/>
        <v>34.200000000000003</v>
      </c>
      <c r="T314" s="19">
        <f t="shared" si="60"/>
        <v>0</v>
      </c>
      <c r="U314" s="16">
        <v>2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34.200000000000003</v>
      </c>
      <c r="Y314" s="14">
        <f t="shared" si="64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61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8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62"/>
        <v>34.200000000000003</v>
      </c>
      <c r="AV314" s="37">
        <f t="shared" si="63"/>
        <v>34.200000000000003</v>
      </c>
      <c r="AW314" s="37"/>
    </row>
    <row r="315" spans="1:49" ht="15.75" hidden="1" customHeight="1" x14ac:dyDescent="0.25">
      <c r="A315" s="6" t="s">
        <v>3947</v>
      </c>
      <c r="B315" s="21" t="s">
        <v>3956</v>
      </c>
      <c r="C315" s="7">
        <v>4</v>
      </c>
      <c r="D315" s="39" t="s">
        <v>3953</v>
      </c>
      <c r="E315" s="7">
        <v>4200</v>
      </c>
      <c r="F315" s="7" t="s">
        <v>3950</v>
      </c>
      <c r="G315" s="23">
        <v>13.1</v>
      </c>
      <c r="H315" s="34">
        <f>Tabela1[[#This Row],[PESO UNI]]*Tabela1[[#This Row],[QTE]]</f>
        <v>52.4</v>
      </c>
      <c r="I315" s="7" t="s">
        <v>6129</v>
      </c>
      <c r="J315" s="8" t="s">
        <v>2276</v>
      </c>
      <c r="K315" s="8" t="s">
        <v>327</v>
      </c>
      <c r="L315" s="9" t="s">
        <v>2069</v>
      </c>
      <c r="M315" s="10">
        <v>46154</v>
      </c>
      <c r="N315" s="8" t="s">
        <v>327</v>
      </c>
      <c r="O315" s="12"/>
      <c r="P315" s="13"/>
      <c r="Q315" s="14">
        <f>Tabela1[[#This Row],[QTDE/ Fabricação]]-Tabela1[[#This Row],[QTE]]</f>
        <v>-4</v>
      </c>
      <c r="R315" s="18">
        <f t="shared" si="59"/>
        <v>52.4</v>
      </c>
      <c r="S315" s="18">
        <f t="shared" si="65"/>
        <v>52.4</v>
      </c>
      <c r="T315" s="19">
        <f t="shared" si="60"/>
        <v>0</v>
      </c>
      <c r="U315" s="16">
        <v>4</v>
      </c>
      <c r="V315" s="12" t="str">
        <f>IFERROR(VLOOKUP(Tabela1[[#This Row],[COD.MDE]],'LISTA DE EMBARQUE'!B:L,11,0),"")</f>
        <v/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52.4</v>
      </c>
      <c r="Y315" s="14">
        <f t="shared" si="64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61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8"/>
        <v>T-072928-1/1073-TC-007</v>
      </c>
      <c r="AP315" t="str">
        <f>Tabela1[[#This Row],[TAG]]&amp;Tabela1[[#This Row],[PEDIDO]]&amp;Tabela1[[#This Row],[PRODUTO]]</f>
        <v>1073-TC-007P-188RMF</v>
      </c>
      <c r="AQ315" s="22" t="str">
        <f>Tabela1[[#This Row],[PRODUTO]]&amp;Tabela1[[#This Row],[TAG]]</f>
        <v>RMF1073-TC-007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62"/>
        <v>52.4</v>
      </c>
      <c r="AV315" s="37">
        <f t="shared" si="63"/>
        <v>52.4</v>
      </c>
      <c r="AW315" s="37"/>
    </row>
    <row r="316" spans="1:49" ht="15.75" hidden="1" customHeight="1" x14ac:dyDescent="0.25">
      <c r="A316" s="6" t="s">
        <v>3957</v>
      </c>
      <c r="B316" s="21" t="s">
        <v>3958</v>
      </c>
      <c r="C316" s="7">
        <v>1</v>
      </c>
      <c r="D316" s="39" t="s">
        <v>3959</v>
      </c>
      <c r="E316" s="7">
        <v>4201</v>
      </c>
      <c r="F316" s="7" t="s">
        <v>3960</v>
      </c>
      <c r="G316" s="23">
        <v>96.4</v>
      </c>
      <c r="H316" s="34">
        <f>Tabela1[[#This Row],[PESO UNI]]*Tabela1[[#This Row],[QTE]]</f>
        <v>96.4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9"/>
        <v>96.4</v>
      </c>
      <c r="S316" s="18">
        <f t="shared" si="65"/>
        <v>96.4</v>
      </c>
      <c r="T316" s="19">
        <f t="shared" si="60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96.4</v>
      </c>
      <c r="Y316" s="14">
        <f t="shared" si="64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61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8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62"/>
        <v>96.4</v>
      </c>
      <c r="AV316" s="37">
        <f t="shared" si="63"/>
        <v>96.4</v>
      </c>
      <c r="AW316" s="37"/>
    </row>
    <row r="317" spans="1:49" ht="15.75" hidden="1" customHeight="1" x14ac:dyDescent="0.25">
      <c r="A317" s="6" t="s">
        <v>3957</v>
      </c>
      <c r="B317" s="21" t="s">
        <v>3961</v>
      </c>
      <c r="C317" s="7">
        <v>1</v>
      </c>
      <c r="D317" s="39" t="s">
        <v>3962</v>
      </c>
      <c r="E317" s="7">
        <v>4202</v>
      </c>
      <c r="F317" s="7" t="s">
        <v>3960</v>
      </c>
      <c r="G317" s="23">
        <v>25.2</v>
      </c>
      <c r="H317" s="34">
        <f>Tabela1[[#This Row],[PESO UNI]]*Tabela1[[#This Row],[QTE]]</f>
        <v>25.2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-1</v>
      </c>
      <c r="R317" s="18">
        <f t="shared" si="59"/>
        <v>25.2</v>
      </c>
      <c r="S317" s="18">
        <f t="shared" si="65"/>
        <v>25.2</v>
      </c>
      <c r="T317" s="19">
        <f t="shared" si="60"/>
        <v>0</v>
      </c>
      <c r="U317" s="16">
        <v>1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25.2</v>
      </c>
      <c r="Y317" s="14">
        <f t="shared" si="64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61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8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62"/>
        <v>25.2</v>
      </c>
      <c r="AV317" s="37">
        <f t="shared" si="63"/>
        <v>25.2</v>
      </c>
      <c r="AW317" s="37"/>
    </row>
    <row r="318" spans="1:49" ht="15.75" hidden="1" customHeight="1" x14ac:dyDescent="0.25">
      <c r="A318" s="6" t="s">
        <v>3957</v>
      </c>
      <c r="B318" s="21" t="s">
        <v>3963</v>
      </c>
      <c r="C318" s="7">
        <v>2</v>
      </c>
      <c r="D318" s="39" t="s">
        <v>3964</v>
      </c>
      <c r="E318" s="7">
        <v>4203</v>
      </c>
      <c r="F318" s="7" t="s">
        <v>3960</v>
      </c>
      <c r="G318" s="23">
        <v>2</v>
      </c>
      <c r="H318" s="34">
        <f>Tabela1[[#This Row],[PESO UNI]]*Tabela1[[#This Row],[QTE]]</f>
        <v>4</v>
      </c>
      <c r="I318" s="7">
        <v>1</v>
      </c>
      <c r="J318" s="8" t="s">
        <v>2274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-2</v>
      </c>
      <c r="R318" s="18">
        <f t="shared" si="59"/>
        <v>4</v>
      </c>
      <c r="S318" s="18">
        <f t="shared" si="65"/>
        <v>4</v>
      </c>
      <c r="T318" s="19">
        <f t="shared" si="60"/>
        <v>0</v>
      </c>
      <c r="U318" s="16">
        <v>2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4</v>
      </c>
      <c r="Y318" s="14">
        <f t="shared" si="64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61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8"/>
        <v>T-072989-1/1073-TC-006</v>
      </c>
      <c r="AP318" t="str">
        <f>Tabela1[[#This Row],[TAG]]&amp;Tabela1[[#This Row],[PEDIDO]]&amp;Tabela1[[#This Row],[PRODUTO]]</f>
        <v>1073-TC-006P-188RMF</v>
      </c>
      <c r="AQ318" s="22" t="str">
        <f>Tabela1[[#This Row],[PRODUTO]]&amp;Tabela1[[#This Row],[TAG]]</f>
        <v>RMF1073-TC-006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62"/>
        <v>4</v>
      </c>
      <c r="AV318" s="37">
        <f t="shared" si="63"/>
        <v>4</v>
      </c>
      <c r="AW318" s="37"/>
    </row>
    <row r="319" spans="1:49" ht="15.75" hidden="1" customHeight="1" x14ac:dyDescent="0.25">
      <c r="A319" s="6" t="s">
        <v>3957</v>
      </c>
      <c r="B319" s="21" t="s">
        <v>3958</v>
      </c>
      <c r="C319" s="7">
        <v>1</v>
      </c>
      <c r="D319" s="39" t="s">
        <v>3959</v>
      </c>
      <c r="E319" s="7">
        <v>4204</v>
      </c>
      <c r="F319" s="7" t="s">
        <v>3960</v>
      </c>
      <c r="G319" s="23">
        <v>96.4</v>
      </c>
      <c r="H319" s="34">
        <f>Tabela1[[#This Row],[PESO UNI]]*Tabela1[[#This Row],[QTE]]</f>
        <v>96.4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9"/>
        <v>96.4</v>
      </c>
      <c r="S319" s="18">
        <f t="shared" si="65"/>
        <v>96.4</v>
      </c>
      <c r="T319" s="19">
        <f t="shared" si="60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96.4</v>
      </c>
      <c r="Y319" s="14">
        <f t="shared" si="64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61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8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62"/>
        <v>96.4</v>
      </c>
      <c r="AV319" s="37">
        <f t="shared" si="63"/>
        <v>96.4</v>
      </c>
      <c r="AW319" s="37"/>
    </row>
    <row r="320" spans="1:49" ht="15.75" hidden="1" customHeight="1" x14ac:dyDescent="0.25">
      <c r="A320" s="6" t="s">
        <v>3957</v>
      </c>
      <c r="B320" s="21" t="s">
        <v>3961</v>
      </c>
      <c r="C320" s="7">
        <v>1</v>
      </c>
      <c r="D320" s="39" t="s">
        <v>3962</v>
      </c>
      <c r="E320" s="7">
        <v>4205</v>
      </c>
      <c r="F320" s="7" t="s">
        <v>3960</v>
      </c>
      <c r="G320" s="23">
        <v>25.2</v>
      </c>
      <c r="H320" s="34">
        <f>Tabela1[[#This Row],[PESO UNI]]*Tabela1[[#This Row],[QTE]]</f>
        <v>25.2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-1</v>
      </c>
      <c r="R320" s="18">
        <f t="shared" si="59"/>
        <v>25.2</v>
      </c>
      <c r="S320" s="18">
        <f t="shared" si="65"/>
        <v>25.2</v>
      </c>
      <c r="T320" s="19">
        <f t="shared" si="60"/>
        <v>0</v>
      </c>
      <c r="U320" s="16">
        <v>1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25.2</v>
      </c>
      <c r="Y320" s="14">
        <f t="shared" si="64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61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8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62"/>
        <v>25.2</v>
      </c>
      <c r="AV320" s="37">
        <f t="shared" si="63"/>
        <v>25.2</v>
      </c>
      <c r="AW320" s="37"/>
    </row>
    <row r="321" spans="1:49" ht="15.75" hidden="1" customHeight="1" x14ac:dyDescent="0.25">
      <c r="A321" s="6" t="s">
        <v>3957</v>
      </c>
      <c r="B321" s="21" t="s">
        <v>3963</v>
      </c>
      <c r="C321" s="7">
        <v>2</v>
      </c>
      <c r="D321" s="39" t="s">
        <v>3964</v>
      </c>
      <c r="E321" s="7">
        <v>4206</v>
      </c>
      <c r="F321" s="7" t="s">
        <v>3960</v>
      </c>
      <c r="G321" s="23">
        <v>2</v>
      </c>
      <c r="H321" s="34">
        <f>Tabela1[[#This Row],[PESO UNI]]*Tabela1[[#This Row],[QTE]]</f>
        <v>4</v>
      </c>
      <c r="I321" s="7">
        <v>1</v>
      </c>
      <c r="J321" s="8" t="s">
        <v>2276</v>
      </c>
      <c r="K321" s="8" t="s">
        <v>327</v>
      </c>
      <c r="L321" s="9" t="s">
        <v>2069</v>
      </c>
      <c r="M321" s="10">
        <v>46149</v>
      </c>
      <c r="N321" s="8" t="s">
        <v>327</v>
      </c>
      <c r="O321" s="12"/>
      <c r="P321" s="13"/>
      <c r="Q321" s="14">
        <f>Tabela1[[#This Row],[QTDE/ Fabricação]]-Tabela1[[#This Row],[QTE]]</f>
        <v>-2</v>
      </c>
      <c r="R321" s="18">
        <f t="shared" si="59"/>
        <v>4</v>
      </c>
      <c r="S321" s="18">
        <f t="shared" si="65"/>
        <v>4</v>
      </c>
      <c r="T321" s="19">
        <f t="shared" si="60"/>
        <v>0</v>
      </c>
      <c r="U321" s="16">
        <v>2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4</v>
      </c>
      <c r="Y321" s="14">
        <f t="shared" si="64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61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8"/>
        <v>T-072989-1/1073-TC-007</v>
      </c>
      <c r="AP321" t="str">
        <f>Tabela1[[#This Row],[TAG]]&amp;Tabela1[[#This Row],[PEDIDO]]&amp;Tabela1[[#This Row],[PRODUTO]]</f>
        <v>1073-TC-007P-188RMF</v>
      </c>
      <c r="AQ321" s="22" t="str">
        <f>Tabela1[[#This Row],[PRODUTO]]&amp;Tabela1[[#This Row],[TAG]]</f>
        <v>RMF1073-TC-007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62"/>
        <v>4</v>
      </c>
      <c r="AV321" s="37">
        <f t="shared" si="63"/>
        <v>4</v>
      </c>
      <c r="AW321" s="37"/>
    </row>
    <row r="322" spans="1:49" ht="15.75" hidden="1" customHeight="1" x14ac:dyDescent="0.25">
      <c r="A322" s="6" t="s">
        <v>3965</v>
      </c>
      <c r="B322" s="21" t="s">
        <v>3966</v>
      </c>
      <c r="C322" s="7">
        <v>1</v>
      </c>
      <c r="D322" s="39" t="s">
        <v>3967</v>
      </c>
      <c r="E322" s="7">
        <v>4207</v>
      </c>
      <c r="F322" s="7" t="s">
        <v>3960</v>
      </c>
      <c r="G322" s="23">
        <v>97.6</v>
      </c>
      <c r="H322" s="34">
        <f>Tabela1[[#This Row],[PESO UNI]]*Tabela1[[#This Row],[QTE]]</f>
        <v>97.6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9"/>
        <v>97.6</v>
      </c>
      <c r="S322" s="18">
        <f t="shared" si="65"/>
        <v>97.6</v>
      </c>
      <c r="T322" s="19">
        <f t="shared" si="60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97.6</v>
      </c>
      <c r="Y322" s="14">
        <f t="shared" si="64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61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8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62"/>
        <v>97.6</v>
      </c>
      <c r="AV322" s="37">
        <f t="shared" si="63"/>
        <v>97.6</v>
      </c>
      <c r="AW322" s="37"/>
    </row>
    <row r="323" spans="1:49" ht="15.75" hidden="1" customHeight="1" x14ac:dyDescent="0.25">
      <c r="A323" s="6" t="s">
        <v>3965</v>
      </c>
      <c r="B323" s="21" t="s">
        <v>3968</v>
      </c>
      <c r="C323" s="7">
        <v>1</v>
      </c>
      <c r="D323" s="39" t="s">
        <v>3962</v>
      </c>
      <c r="E323" s="7">
        <v>4208</v>
      </c>
      <c r="F323" s="7" t="s">
        <v>3960</v>
      </c>
      <c r="G323" s="23">
        <v>25.2</v>
      </c>
      <c r="H323" s="34">
        <f>Tabela1[[#This Row],[PESO UNI]]*Tabela1[[#This Row],[QTE]]</f>
        <v>25.2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-1</v>
      </c>
      <c r="R323" s="18">
        <f t="shared" si="59"/>
        <v>25.2</v>
      </c>
      <c r="S323" s="18">
        <f t="shared" si="65"/>
        <v>25.2</v>
      </c>
      <c r="T323" s="19">
        <f t="shared" si="60"/>
        <v>0</v>
      </c>
      <c r="U323" s="16">
        <v>1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25.2</v>
      </c>
      <c r="Y323" s="14">
        <f t="shared" si="64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61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8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62"/>
        <v>25.2</v>
      </c>
      <c r="AV323" s="37">
        <f t="shared" si="63"/>
        <v>25.2</v>
      </c>
      <c r="AW323" s="37"/>
    </row>
    <row r="324" spans="1:49" ht="15.75" hidden="1" customHeight="1" x14ac:dyDescent="0.25">
      <c r="A324" s="6" t="s">
        <v>3965</v>
      </c>
      <c r="B324" s="21" t="s">
        <v>3969</v>
      </c>
      <c r="C324" s="7">
        <v>2</v>
      </c>
      <c r="D324" s="39" t="s">
        <v>3964</v>
      </c>
      <c r="E324" s="7">
        <v>4209</v>
      </c>
      <c r="F324" s="7" t="s">
        <v>3960</v>
      </c>
      <c r="G324" s="23">
        <v>2</v>
      </c>
      <c r="H324" s="34">
        <f>Tabela1[[#This Row],[PESO UNI]]*Tabela1[[#This Row],[QTE]]</f>
        <v>4</v>
      </c>
      <c r="I324" s="7">
        <v>0</v>
      </c>
      <c r="J324" s="8" t="s">
        <v>2274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-2</v>
      </c>
      <c r="R324" s="18">
        <f t="shared" si="59"/>
        <v>4</v>
      </c>
      <c r="S324" s="18">
        <f t="shared" si="65"/>
        <v>4</v>
      </c>
      <c r="T324" s="19">
        <f t="shared" si="60"/>
        <v>0</v>
      </c>
      <c r="U324" s="16">
        <v>2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4</v>
      </c>
      <c r="Y324" s="14">
        <f t="shared" si="64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61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si="58"/>
        <v>T-072990-1/1073-TC-006</v>
      </c>
      <c r="AP324" t="str">
        <f>Tabela1[[#This Row],[TAG]]&amp;Tabela1[[#This Row],[PEDIDO]]&amp;Tabela1[[#This Row],[PRODUTO]]</f>
        <v>1073-TC-006P-188RMF</v>
      </c>
      <c r="AQ324" s="22" t="str">
        <f>Tabela1[[#This Row],[PRODUTO]]&amp;Tabela1[[#This Row],[TAG]]</f>
        <v>RMF1073-TC-006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62"/>
        <v>4</v>
      </c>
      <c r="AV324" s="37">
        <f t="shared" si="63"/>
        <v>4</v>
      </c>
      <c r="AW324" s="37"/>
    </row>
    <row r="325" spans="1:49" ht="15.75" hidden="1" customHeight="1" x14ac:dyDescent="0.25">
      <c r="A325" s="6" t="s">
        <v>3965</v>
      </c>
      <c r="B325" s="21" t="s">
        <v>3966</v>
      </c>
      <c r="C325" s="7">
        <v>1</v>
      </c>
      <c r="D325" s="39" t="s">
        <v>3967</v>
      </c>
      <c r="E325" s="7">
        <v>4210</v>
      </c>
      <c r="F325" s="7" t="s">
        <v>3960</v>
      </c>
      <c r="G325" s="23">
        <v>97.6</v>
      </c>
      <c r="H325" s="34">
        <f>Tabela1[[#This Row],[PESO UNI]]*Tabela1[[#This Row],[QTE]]</f>
        <v>97.6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9"/>
        <v>97.6</v>
      </c>
      <c r="S325" s="18">
        <f t="shared" si="65"/>
        <v>97.6</v>
      </c>
      <c r="T325" s="19">
        <f t="shared" si="60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97.6</v>
      </c>
      <c r="Y325" s="14">
        <f t="shared" si="64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61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ref="AO325:AO388" si="66">A325&amp;"/"&amp;J325</f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62"/>
        <v>97.6</v>
      </c>
      <c r="AV325" s="37">
        <f t="shared" si="63"/>
        <v>97.6</v>
      </c>
      <c r="AW325" s="37"/>
    </row>
    <row r="326" spans="1:49" ht="15.75" hidden="1" customHeight="1" x14ac:dyDescent="0.25">
      <c r="A326" s="6" t="s">
        <v>3965</v>
      </c>
      <c r="B326" s="21" t="s">
        <v>3968</v>
      </c>
      <c r="C326" s="7">
        <v>1</v>
      </c>
      <c r="D326" s="39" t="s">
        <v>3962</v>
      </c>
      <c r="E326" s="7">
        <v>4211</v>
      </c>
      <c r="F326" s="7" t="s">
        <v>3960</v>
      </c>
      <c r="G326" s="23">
        <v>25.2</v>
      </c>
      <c r="H326" s="34">
        <f>Tabela1[[#This Row],[PESO UNI]]*Tabela1[[#This Row],[QTE]]</f>
        <v>25.2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-1</v>
      </c>
      <c r="R326" s="18">
        <f t="shared" si="59"/>
        <v>25.2</v>
      </c>
      <c r="S326" s="18">
        <f t="shared" si="65"/>
        <v>25.2</v>
      </c>
      <c r="T326" s="19">
        <f t="shared" si="60"/>
        <v>0</v>
      </c>
      <c r="U326" s="16">
        <v>1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25.2</v>
      </c>
      <c r="Y326" s="14">
        <f t="shared" si="64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61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66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62"/>
        <v>25.2</v>
      </c>
      <c r="AV326" s="37">
        <f t="shared" si="63"/>
        <v>25.2</v>
      </c>
      <c r="AW326" s="37"/>
    </row>
    <row r="327" spans="1:49" ht="15.75" hidden="1" customHeight="1" x14ac:dyDescent="0.25">
      <c r="A327" s="6" t="s">
        <v>3965</v>
      </c>
      <c r="B327" s="21" t="s">
        <v>3969</v>
      </c>
      <c r="C327" s="7">
        <v>2</v>
      </c>
      <c r="D327" s="39" t="s">
        <v>3964</v>
      </c>
      <c r="E327" s="7">
        <v>4212</v>
      </c>
      <c r="F327" s="7" t="s">
        <v>3960</v>
      </c>
      <c r="G327" s="23">
        <v>2</v>
      </c>
      <c r="H327" s="34">
        <f>Tabela1[[#This Row],[PESO UNI]]*Tabela1[[#This Row],[QTE]]</f>
        <v>4</v>
      </c>
      <c r="I327" s="7">
        <v>0</v>
      </c>
      <c r="J327" s="8" t="s">
        <v>2276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-2</v>
      </c>
      <c r="R327" s="18">
        <f t="shared" si="59"/>
        <v>4</v>
      </c>
      <c r="S327" s="18">
        <f t="shared" si="65"/>
        <v>4</v>
      </c>
      <c r="T327" s="19">
        <f t="shared" si="60"/>
        <v>0</v>
      </c>
      <c r="U327" s="16">
        <v>2</v>
      </c>
      <c r="V327" s="12">
        <v>13</v>
      </c>
      <c r="W327" s="13" t="str">
        <f>IFERROR(VLOOKUP(Tabela1[[#This Row],[COD.MDE]],'LISTA DE EMBARQUE'!B:M,12,0),"")</f>
        <v/>
      </c>
      <c r="X327" s="14">
        <f>IFERROR(Tabela1[[#This Row],[QIANTIDADE EXPEDIDA]]*Tabela1[[#This Row],[PESO UNI]],"")</f>
        <v>4</v>
      </c>
      <c r="Y327" s="14">
        <f t="shared" si="64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61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66"/>
        <v>T-072990-1/1073-TC-007</v>
      </c>
      <c r="AP327" t="str">
        <f>Tabela1[[#This Row],[TAG]]&amp;Tabela1[[#This Row],[PEDIDO]]&amp;Tabela1[[#This Row],[PRODUTO]]</f>
        <v>1073-TC-007P-188RMF</v>
      </c>
      <c r="AQ327" s="22" t="str">
        <f>Tabela1[[#This Row],[PRODUTO]]&amp;Tabela1[[#This Row],[TAG]]</f>
        <v>RMF1073-TC-007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62"/>
        <v>4</v>
      </c>
      <c r="AV327" s="37">
        <f t="shared" si="63"/>
        <v>4</v>
      </c>
      <c r="AW327" s="37"/>
    </row>
    <row r="328" spans="1:49" ht="15.75" hidden="1" customHeight="1" x14ac:dyDescent="0.25">
      <c r="A328" s="6" t="s">
        <v>3970</v>
      </c>
      <c r="B328" s="21" t="s">
        <v>3971</v>
      </c>
      <c r="C328" s="7">
        <v>1</v>
      </c>
      <c r="D328" s="39" t="s">
        <v>3972</v>
      </c>
      <c r="E328" s="7">
        <v>4213</v>
      </c>
      <c r="F328" s="7" t="s">
        <v>3973</v>
      </c>
      <c r="G328" s="23">
        <v>704.9</v>
      </c>
      <c r="H328" s="34">
        <f>Tabela1[[#This Row],[PESO UNI]]*Tabela1[[#This Row],[QTE]]</f>
        <v>704.9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-1</v>
      </c>
      <c r="R328" s="18">
        <f t="shared" si="59"/>
        <v>704.9</v>
      </c>
      <c r="S328" s="18">
        <f t="shared" si="65"/>
        <v>704.9</v>
      </c>
      <c r="T328" s="19">
        <f t="shared" si="60"/>
        <v>0</v>
      </c>
      <c r="U328" s="203">
        <v>1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704.9</v>
      </c>
      <c r="Y328" s="14">
        <f t="shared" si="64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61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66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62"/>
        <v>704.9</v>
      </c>
      <c r="AV328" s="37">
        <f t="shared" si="63"/>
        <v>704.9</v>
      </c>
      <c r="AW328" s="37"/>
    </row>
    <row r="329" spans="1:49" ht="15.75" hidden="1" customHeight="1" x14ac:dyDescent="0.25">
      <c r="A329" s="6" t="s">
        <v>3970</v>
      </c>
      <c r="B329" s="21" t="s">
        <v>3974</v>
      </c>
      <c r="C329" s="7">
        <v>8</v>
      </c>
      <c r="D329" s="39" t="s">
        <v>3975</v>
      </c>
      <c r="E329" s="7">
        <v>4214</v>
      </c>
      <c r="F329" s="7" t="s">
        <v>3973</v>
      </c>
      <c r="G329" s="23">
        <v>2.6</v>
      </c>
      <c r="H329" s="34">
        <f>Tabela1[[#This Row],[PESO UNI]]*Tabela1[[#This Row],[QTE]]</f>
        <v>20.8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-8</v>
      </c>
      <c r="R329" s="18">
        <f t="shared" si="59"/>
        <v>20.8</v>
      </c>
      <c r="S329" s="18">
        <f t="shared" si="65"/>
        <v>20.8</v>
      </c>
      <c r="T329" s="19">
        <f t="shared" si="60"/>
        <v>0</v>
      </c>
      <c r="U329" s="203">
        <v>8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20.8</v>
      </c>
      <c r="Y329" s="14">
        <f t="shared" si="64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61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66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62"/>
        <v>20.8</v>
      </c>
      <c r="AV329" s="37">
        <f t="shared" si="63"/>
        <v>20.8</v>
      </c>
      <c r="AW329" s="37"/>
    </row>
    <row r="330" spans="1:49" ht="15.75" hidden="1" customHeight="1" x14ac:dyDescent="0.25">
      <c r="A330" s="6" t="s">
        <v>3970</v>
      </c>
      <c r="B330" s="21" t="s">
        <v>3976</v>
      </c>
      <c r="C330" s="7">
        <v>2</v>
      </c>
      <c r="D330" s="39" t="s">
        <v>3977</v>
      </c>
      <c r="E330" s="7">
        <v>4215</v>
      </c>
      <c r="F330" s="7" t="s">
        <v>3973</v>
      </c>
      <c r="G330" s="23">
        <v>37.200000000000003</v>
      </c>
      <c r="H330" s="34">
        <f>Tabela1[[#This Row],[PESO UNI]]*Tabela1[[#This Row],[QTE]]</f>
        <v>74.400000000000006</v>
      </c>
      <c r="I330" s="7">
        <v>1</v>
      </c>
      <c r="J330" s="8" t="s">
        <v>2274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-2</v>
      </c>
      <c r="R330" s="18">
        <f t="shared" si="59"/>
        <v>74.400000000000006</v>
      </c>
      <c r="S330" s="18">
        <f t="shared" si="65"/>
        <v>74.400000000000006</v>
      </c>
      <c r="T330" s="19">
        <f t="shared" si="60"/>
        <v>0</v>
      </c>
      <c r="U330" s="203">
        <v>2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74.400000000000006</v>
      </c>
      <c r="Y330" s="14">
        <f t="shared" si="64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61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66"/>
        <v>T-072991-1/1073-TC-006</v>
      </c>
      <c r="AP330" t="str">
        <f>Tabela1[[#This Row],[TAG]]&amp;Tabela1[[#This Row],[PEDIDO]]&amp;Tabela1[[#This Row],[PRODUTO]]</f>
        <v>1073-TC-006P-188RMF</v>
      </c>
      <c r="AQ330" s="22" t="str">
        <f>Tabela1[[#This Row],[PRODUTO]]&amp;Tabela1[[#This Row],[TAG]]</f>
        <v>RMF1073-TC-006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62"/>
        <v>74.400000000000006</v>
      </c>
      <c r="AV330" s="37">
        <f t="shared" si="63"/>
        <v>74.400000000000006</v>
      </c>
      <c r="AW330" s="37"/>
    </row>
    <row r="331" spans="1:49" ht="15.75" hidden="1" customHeight="1" x14ac:dyDescent="0.25">
      <c r="A331" s="6" t="s">
        <v>3970</v>
      </c>
      <c r="B331" s="21" t="s">
        <v>3971</v>
      </c>
      <c r="C331" s="7">
        <v>1</v>
      </c>
      <c r="D331" s="39" t="s">
        <v>3972</v>
      </c>
      <c r="E331" s="7">
        <v>4216</v>
      </c>
      <c r="F331" s="7" t="s">
        <v>3973</v>
      </c>
      <c r="G331" s="23">
        <v>704.9</v>
      </c>
      <c r="H331" s="34">
        <f>Tabela1[[#This Row],[PESO UNI]]*Tabela1[[#This Row],[QTE]]</f>
        <v>704.9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-1</v>
      </c>
      <c r="R331" s="18">
        <f t="shared" si="59"/>
        <v>704.9</v>
      </c>
      <c r="S331" s="18">
        <f t="shared" si="65"/>
        <v>704.9</v>
      </c>
      <c r="T331" s="19">
        <f t="shared" si="60"/>
        <v>0</v>
      </c>
      <c r="U331" s="203">
        <v>1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704.9</v>
      </c>
      <c r="Y331" s="14">
        <f t="shared" si="64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61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66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62"/>
        <v>704.9</v>
      </c>
      <c r="AV331" s="37">
        <f t="shared" si="63"/>
        <v>704.9</v>
      </c>
      <c r="AW331" s="37"/>
    </row>
    <row r="332" spans="1:49" ht="15.75" hidden="1" customHeight="1" x14ac:dyDescent="0.25">
      <c r="A332" s="6" t="s">
        <v>3970</v>
      </c>
      <c r="B332" s="21" t="s">
        <v>3974</v>
      </c>
      <c r="C332" s="7">
        <v>8</v>
      </c>
      <c r="D332" s="39" t="s">
        <v>3975</v>
      </c>
      <c r="E332" s="7">
        <v>4217</v>
      </c>
      <c r="F332" s="7" t="s">
        <v>3973</v>
      </c>
      <c r="G332" s="23">
        <v>2.6</v>
      </c>
      <c r="H332" s="34">
        <f>Tabela1[[#This Row],[PESO UNI]]*Tabela1[[#This Row],[QTE]]</f>
        <v>20.8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-8</v>
      </c>
      <c r="R332" s="18">
        <f t="shared" si="59"/>
        <v>20.8</v>
      </c>
      <c r="S332" s="18">
        <f t="shared" si="65"/>
        <v>20.8</v>
      </c>
      <c r="T332" s="19">
        <f t="shared" si="60"/>
        <v>0</v>
      </c>
      <c r="U332" s="203">
        <v>8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20.8</v>
      </c>
      <c r="Y332" s="14">
        <f t="shared" si="64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61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66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62"/>
        <v>20.8</v>
      </c>
      <c r="AV332" s="37">
        <f t="shared" si="63"/>
        <v>20.8</v>
      </c>
      <c r="AW332" s="37"/>
    </row>
    <row r="333" spans="1:49" ht="15.75" hidden="1" customHeight="1" x14ac:dyDescent="0.25">
      <c r="A333" s="6" t="s">
        <v>3970</v>
      </c>
      <c r="B333" s="21" t="s">
        <v>3976</v>
      </c>
      <c r="C333" s="7">
        <v>2</v>
      </c>
      <c r="D333" s="39" t="s">
        <v>3977</v>
      </c>
      <c r="E333" s="7">
        <v>4218</v>
      </c>
      <c r="F333" s="7" t="s">
        <v>3973</v>
      </c>
      <c r="G333" s="23">
        <v>37.200000000000003</v>
      </c>
      <c r="H333" s="34">
        <f>Tabela1[[#This Row],[PESO UNI]]*Tabela1[[#This Row],[QTE]]</f>
        <v>74.400000000000006</v>
      </c>
      <c r="I333" s="7">
        <v>1</v>
      </c>
      <c r="J333" s="8" t="s">
        <v>2276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-2</v>
      </c>
      <c r="R333" s="18">
        <f t="shared" si="59"/>
        <v>74.400000000000006</v>
      </c>
      <c r="S333" s="18">
        <f t="shared" si="65"/>
        <v>74.400000000000006</v>
      </c>
      <c r="T333" s="19">
        <f t="shared" si="60"/>
        <v>0</v>
      </c>
      <c r="U333" s="203">
        <v>2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74.400000000000006</v>
      </c>
      <c r="Y333" s="14">
        <f t="shared" si="64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61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66"/>
        <v>T-072991-1/1073-TC-007</v>
      </c>
      <c r="AP333" t="str">
        <f>Tabela1[[#This Row],[TAG]]&amp;Tabela1[[#This Row],[PEDIDO]]&amp;Tabela1[[#This Row],[PRODUTO]]</f>
        <v>1073-TC-007P-188RMF</v>
      </c>
      <c r="AQ333" s="22" t="str">
        <f>Tabela1[[#This Row],[PRODUTO]]&amp;Tabela1[[#This Row],[TAG]]</f>
        <v>RMF1073-TC-007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62"/>
        <v>74.400000000000006</v>
      </c>
      <c r="AV333" s="37">
        <f t="shared" si="63"/>
        <v>74.400000000000006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1</v>
      </c>
      <c r="D334" s="39" t="s">
        <v>3980</v>
      </c>
      <c r="E334" s="7">
        <v>4219</v>
      </c>
      <c r="F334" s="7" t="s">
        <v>3973</v>
      </c>
      <c r="G334" s="23">
        <v>62.2</v>
      </c>
      <c r="H334" s="34">
        <f>Tabela1[[#This Row],[PESO UNI]]*Tabela1[[#This Row],[QTE]]</f>
        <v>62.2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-1</v>
      </c>
      <c r="R334" s="18">
        <f t="shared" si="59"/>
        <v>62.2</v>
      </c>
      <c r="S334" s="18">
        <f t="shared" si="65"/>
        <v>62.2</v>
      </c>
      <c r="T334" s="19">
        <f t="shared" si="60"/>
        <v>0</v>
      </c>
      <c r="U334" s="203">
        <v>1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62.2</v>
      </c>
      <c r="Y334" s="14">
        <f t="shared" si="64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61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66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62"/>
        <v>62.2</v>
      </c>
      <c r="AV334" s="37">
        <f t="shared" si="63"/>
        <v>62.2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4</v>
      </c>
      <c r="D335" s="39" t="s">
        <v>3981</v>
      </c>
      <c r="E335" s="7">
        <v>4220</v>
      </c>
      <c r="F335" s="7" t="s">
        <v>3973</v>
      </c>
      <c r="G335" s="23">
        <v>2.6</v>
      </c>
      <c r="H335" s="34">
        <f>Tabela1[[#This Row],[PESO UNI]]*Tabela1[[#This Row],[QTE]]</f>
        <v>10.4</v>
      </c>
      <c r="I335" s="7">
        <v>1</v>
      </c>
      <c r="J335" s="8" t="s">
        <v>2274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-4</v>
      </c>
      <c r="R335" s="18">
        <f t="shared" si="59"/>
        <v>10.4</v>
      </c>
      <c r="S335" s="18">
        <f t="shared" si="65"/>
        <v>10.4</v>
      </c>
      <c r="T335" s="19">
        <f t="shared" si="60"/>
        <v>0</v>
      </c>
      <c r="U335" s="203">
        <v>4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10.4</v>
      </c>
      <c r="Y335" s="14">
        <f t="shared" si="64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61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66"/>
        <v>T-072992-1/1073-TC-006</v>
      </c>
      <c r="AP335" t="str">
        <f>Tabela1[[#This Row],[TAG]]&amp;Tabela1[[#This Row],[PEDIDO]]&amp;Tabela1[[#This Row],[PRODUTO]]</f>
        <v>1073-TC-006P-188RMF</v>
      </c>
      <c r="AQ335" s="22" t="str">
        <f>Tabela1[[#This Row],[PRODUTO]]&amp;Tabela1[[#This Row],[TAG]]</f>
        <v>RMF1073-TC-006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62"/>
        <v>10.4</v>
      </c>
      <c r="AV335" s="37">
        <f t="shared" si="63"/>
        <v>10.4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1</v>
      </c>
      <c r="D336" s="39" t="s">
        <v>3980</v>
      </c>
      <c r="E336" s="7">
        <v>4221</v>
      </c>
      <c r="F336" s="7" t="s">
        <v>3973</v>
      </c>
      <c r="G336" s="23">
        <v>62.2</v>
      </c>
      <c r="H336" s="34">
        <f>Tabela1[[#This Row],[PESO UNI]]*Tabela1[[#This Row],[QTE]]</f>
        <v>62.2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-1</v>
      </c>
      <c r="R336" s="18">
        <f t="shared" si="59"/>
        <v>62.2</v>
      </c>
      <c r="S336" s="18">
        <f t="shared" si="65"/>
        <v>62.2</v>
      </c>
      <c r="T336" s="19">
        <f t="shared" si="60"/>
        <v>0</v>
      </c>
      <c r="U336" s="203">
        <v>1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62.2</v>
      </c>
      <c r="Y336" s="14">
        <f t="shared" si="64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61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66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62"/>
        <v>62.2</v>
      </c>
      <c r="AV336" s="37">
        <f t="shared" si="63"/>
        <v>62.2</v>
      </c>
      <c r="AW336" s="37"/>
    </row>
    <row r="337" spans="1:49" ht="15.75" hidden="1" customHeight="1" x14ac:dyDescent="0.25">
      <c r="A337" s="6" t="s">
        <v>3978</v>
      </c>
      <c r="B337" s="21" t="s">
        <v>3979</v>
      </c>
      <c r="C337" s="7">
        <v>4</v>
      </c>
      <c r="D337" s="39" t="s">
        <v>3981</v>
      </c>
      <c r="E337" s="7">
        <v>4222</v>
      </c>
      <c r="F337" s="7" t="s">
        <v>3973</v>
      </c>
      <c r="G337" s="23">
        <v>2.6</v>
      </c>
      <c r="H337" s="34">
        <f>Tabela1[[#This Row],[PESO UNI]]*Tabela1[[#This Row],[QTE]]</f>
        <v>10.4</v>
      </c>
      <c r="I337" s="7">
        <v>1</v>
      </c>
      <c r="J337" s="8" t="s">
        <v>2276</v>
      </c>
      <c r="K337" s="8" t="s">
        <v>327</v>
      </c>
      <c r="L337" s="9" t="s">
        <v>2069</v>
      </c>
      <c r="M337" s="10">
        <v>46142</v>
      </c>
      <c r="N337" s="8" t="s">
        <v>327</v>
      </c>
      <c r="O337" s="12"/>
      <c r="P337" s="13"/>
      <c r="Q337" s="14">
        <f>Tabela1[[#This Row],[QTDE/ Fabricação]]-Tabela1[[#This Row],[QTE]]</f>
        <v>-4</v>
      </c>
      <c r="R337" s="18">
        <f t="shared" si="59"/>
        <v>10.4</v>
      </c>
      <c r="S337" s="18">
        <f t="shared" si="65"/>
        <v>10.4</v>
      </c>
      <c r="T337" s="19">
        <f t="shared" si="60"/>
        <v>0</v>
      </c>
      <c r="U337" s="203">
        <v>4</v>
      </c>
      <c r="V337" s="12" t="str">
        <f>IFERROR(VLOOKUP(Tabela1[[#This Row],[COD.MDE]],'LISTA DE EMBARQUE'!B:L,11,0),"")</f>
        <v/>
      </c>
      <c r="W337" s="13"/>
      <c r="X337" s="14">
        <f>IFERROR(Tabela1[[#This Row],[QIANTIDADE EXPEDIDA]]*Tabela1[[#This Row],[PESO UNI]],"")</f>
        <v>10.4</v>
      </c>
      <c r="Y337" s="14">
        <f t="shared" si="64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61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66"/>
        <v>T-072992-1/1073-TC-007</v>
      </c>
      <c r="AP337" t="str">
        <f>Tabela1[[#This Row],[TAG]]&amp;Tabela1[[#This Row],[PEDIDO]]&amp;Tabela1[[#This Row],[PRODUTO]]</f>
        <v>1073-TC-007P-188RMF</v>
      </c>
      <c r="AQ337" s="22" t="str">
        <f>Tabela1[[#This Row],[PRODUTO]]&amp;Tabela1[[#This Row],[TAG]]</f>
        <v>RMF1073-TC-007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62"/>
        <v>10.4</v>
      </c>
      <c r="AV337" s="37">
        <f t="shared" si="63"/>
        <v>10.4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4223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2274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9"/>
        <v>27.4</v>
      </c>
      <c r="S338" s="18">
        <f t="shared" si="65"/>
        <v>27.4</v>
      </c>
      <c r="T338" s="19">
        <f t="shared" si="60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64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61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66"/>
        <v>T-072953-1/1073-TC-006</v>
      </c>
      <c r="AP338" t="str">
        <f>Tabela1[[#This Row],[TAG]]&amp;Tabela1[[#This Row],[PEDIDO]]&amp;Tabela1[[#This Row],[PRODUTO]]</f>
        <v>1073-TC-006P-188RMF</v>
      </c>
      <c r="AQ338" s="22" t="str">
        <f>Tabela1[[#This Row],[PRODUTO]]&amp;Tabela1[[#This Row],[TAG]]</f>
        <v>RMF1073-TC-006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62"/>
        <v>27.4</v>
      </c>
      <c r="AV338" s="37">
        <f t="shared" si="63"/>
        <v>27.4</v>
      </c>
      <c r="AW338" s="37"/>
    </row>
    <row r="339" spans="1:49" ht="15.75" hidden="1" customHeight="1" x14ac:dyDescent="0.25">
      <c r="A339" s="6" t="s">
        <v>3772</v>
      </c>
      <c r="B339" s="21" t="s">
        <v>3982</v>
      </c>
      <c r="C339" s="7">
        <v>2</v>
      </c>
      <c r="D339" s="39" t="s">
        <v>3983</v>
      </c>
      <c r="E339" s="7">
        <v>4224</v>
      </c>
      <c r="F339" s="7" t="s">
        <v>3774</v>
      </c>
      <c r="G339" s="23">
        <v>13.7</v>
      </c>
      <c r="H339" s="34">
        <f>Tabela1[[#This Row],[PESO UNI]]*Tabela1[[#This Row],[QTE]]</f>
        <v>27.4</v>
      </c>
      <c r="I339" s="7">
        <v>5</v>
      </c>
      <c r="J339" s="8" t="s">
        <v>2276</v>
      </c>
      <c r="K339" s="8" t="s">
        <v>327</v>
      </c>
      <c r="L339" s="9" t="s">
        <v>2069</v>
      </c>
      <c r="M339" s="10">
        <v>46149</v>
      </c>
      <c r="N339" s="8" t="s">
        <v>327</v>
      </c>
      <c r="O339" s="12"/>
      <c r="P339" s="13"/>
      <c r="Q339" s="14">
        <f>Tabela1[[#This Row],[QTDE/ Fabricação]]-Tabela1[[#This Row],[QTE]]</f>
        <v>-2</v>
      </c>
      <c r="R339" s="18">
        <f t="shared" si="59"/>
        <v>27.4</v>
      </c>
      <c r="S339" s="18">
        <f t="shared" si="65"/>
        <v>27.4</v>
      </c>
      <c r="T339" s="19">
        <f t="shared" si="60"/>
        <v>0</v>
      </c>
      <c r="U339" s="16">
        <v>2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27.4</v>
      </c>
      <c r="Y339" s="14">
        <f t="shared" si="64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61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66"/>
        <v>T-072953-1/1073-TC-007</v>
      </c>
      <c r="AP339" t="str">
        <f>Tabela1[[#This Row],[TAG]]&amp;Tabela1[[#This Row],[PEDIDO]]&amp;Tabela1[[#This Row],[PRODUTO]]</f>
        <v>1073-TC-007P-188RMF</v>
      </c>
      <c r="AQ339" s="22" t="str">
        <f>Tabela1[[#This Row],[PRODUTO]]&amp;Tabela1[[#This Row],[TAG]]</f>
        <v>RMF1073-TC-007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62"/>
        <v>27.4</v>
      </c>
      <c r="AV339" s="37">
        <f t="shared" si="63"/>
        <v>27.4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4225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2274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9"/>
        <v>36.6</v>
      </c>
      <c r="S340" s="18">
        <f t="shared" si="65"/>
        <v>36.6</v>
      </c>
      <c r="T340" s="19">
        <f t="shared" si="60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64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61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66"/>
        <v>T-072997-1/1073-TC-006</v>
      </c>
      <c r="AP340" t="str">
        <f>Tabela1[[#This Row],[TAG]]&amp;Tabela1[[#This Row],[PEDIDO]]&amp;Tabela1[[#This Row],[PRODUTO]]</f>
        <v>1073-TC-006P-188RMF</v>
      </c>
      <c r="AQ340" s="22" t="str">
        <f>Tabela1[[#This Row],[PRODUTO]]&amp;Tabela1[[#This Row],[TAG]]</f>
        <v>RMF1073-TC-006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62"/>
        <v>36.6</v>
      </c>
      <c r="AV340" s="37">
        <f t="shared" si="63"/>
        <v>36.6</v>
      </c>
      <c r="AW340" s="37"/>
    </row>
    <row r="341" spans="1:49" ht="15.75" hidden="1" customHeight="1" x14ac:dyDescent="0.25">
      <c r="A341" s="6" t="s">
        <v>3984</v>
      </c>
      <c r="B341" s="21" t="s">
        <v>3985</v>
      </c>
      <c r="C341" s="7">
        <v>1</v>
      </c>
      <c r="D341" s="39" t="s">
        <v>3986</v>
      </c>
      <c r="E341" s="7">
        <v>4226</v>
      </c>
      <c r="F341" s="7" t="s">
        <v>3987</v>
      </c>
      <c r="G341" s="23">
        <v>36.6</v>
      </c>
      <c r="H341" s="34">
        <f>Tabela1[[#This Row],[PESO UNI]]*Tabela1[[#This Row],[QTE]]</f>
        <v>36.6</v>
      </c>
      <c r="I341" s="7">
        <v>2</v>
      </c>
      <c r="J341" s="8" t="s">
        <v>2276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-1</v>
      </c>
      <c r="R341" s="18">
        <f t="shared" si="59"/>
        <v>36.6</v>
      </c>
      <c r="S341" s="18">
        <f t="shared" si="65"/>
        <v>36.6</v>
      </c>
      <c r="T341" s="19">
        <f t="shared" si="60"/>
        <v>0</v>
      </c>
      <c r="U341" s="16">
        <v>1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36.6</v>
      </c>
      <c r="Y341" s="14">
        <f t="shared" si="64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61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66"/>
        <v>T-072997-1/1073-TC-007</v>
      </c>
      <c r="AP341" t="str">
        <f>Tabela1[[#This Row],[TAG]]&amp;Tabela1[[#This Row],[PEDIDO]]&amp;Tabela1[[#This Row],[PRODUTO]]</f>
        <v>1073-TC-007P-188RMF</v>
      </c>
      <c r="AQ341" s="22" t="str">
        <f>Tabela1[[#This Row],[PRODUTO]]&amp;Tabela1[[#This Row],[TAG]]</f>
        <v>RMF1073-TC-007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62"/>
        <v>36.6</v>
      </c>
      <c r="AV341" s="37">
        <f t="shared" si="63"/>
        <v>36.6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4227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2274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9"/>
        <v>12.6</v>
      </c>
      <c r="S342" s="18">
        <f t="shared" si="65"/>
        <v>12.6</v>
      </c>
      <c r="T342" s="19">
        <f t="shared" si="60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64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61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66"/>
        <v>T-072997-1/1073-TC-006</v>
      </c>
      <c r="AP342" t="str">
        <f>Tabela1[[#This Row],[TAG]]&amp;Tabela1[[#This Row],[PEDIDO]]&amp;Tabela1[[#This Row],[PRODUTO]]</f>
        <v>1073-TC-006P-188RMF</v>
      </c>
      <c r="AQ342" s="22" t="str">
        <f>Tabela1[[#This Row],[PRODUTO]]&amp;Tabela1[[#This Row],[TAG]]</f>
        <v>RMF1073-TC-006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62"/>
        <v>12.6</v>
      </c>
      <c r="AV342" s="37">
        <f t="shared" si="63"/>
        <v>12.6</v>
      </c>
      <c r="AW342" s="37"/>
    </row>
    <row r="343" spans="1:49" ht="15.75" hidden="1" customHeight="1" x14ac:dyDescent="0.25">
      <c r="A343" s="6" t="s">
        <v>3984</v>
      </c>
      <c r="B343" s="21" t="s">
        <v>3988</v>
      </c>
      <c r="C343" s="7">
        <v>2</v>
      </c>
      <c r="D343" s="39" t="s">
        <v>3989</v>
      </c>
      <c r="E343" s="7">
        <v>4228</v>
      </c>
      <c r="F343" s="7" t="s">
        <v>3987</v>
      </c>
      <c r="G343" s="23">
        <v>6.3</v>
      </c>
      <c r="H343" s="34">
        <f>Tabela1[[#This Row],[PESO UNI]]*Tabela1[[#This Row],[QTE]]</f>
        <v>12.6</v>
      </c>
      <c r="I343" s="7">
        <v>2</v>
      </c>
      <c r="J343" s="8" t="s">
        <v>2276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9"/>
        <v>12.6</v>
      </c>
      <c r="S343" s="18">
        <f t="shared" si="65"/>
        <v>12.6</v>
      </c>
      <c r="T343" s="19">
        <f t="shared" si="60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12.6</v>
      </c>
      <c r="Y343" s="14">
        <f t="shared" si="64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61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66"/>
        <v>T-072997-1/1073-TC-007</v>
      </c>
      <c r="AP343" t="str">
        <f>Tabela1[[#This Row],[TAG]]&amp;Tabela1[[#This Row],[PEDIDO]]&amp;Tabela1[[#This Row],[PRODUTO]]</f>
        <v>1073-TC-007P-188RMF</v>
      </c>
      <c r="AQ343" s="22" t="str">
        <f>Tabela1[[#This Row],[PRODUTO]]&amp;Tabela1[[#This Row],[TAG]]</f>
        <v>RMF1073-TC-007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62"/>
        <v>12.6</v>
      </c>
      <c r="AV343" s="37">
        <f t="shared" si="63"/>
        <v>12.6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4229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2274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9"/>
        <v>1.4</v>
      </c>
      <c r="S344" s="18">
        <f t="shared" si="65"/>
        <v>1.4</v>
      </c>
      <c r="T344" s="19">
        <f t="shared" si="60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64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61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66"/>
        <v>T-072997-1/1073-TC-006</v>
      </c>
      <c r="AP344" t="str">
        <f>Tabela1[[#This Row],[TAG]]&amp;Tabela1[[#This Row],[PEDIDO]]&amp;Tabela1[[#This Row],[PRODUTO]]</f>
        <v>1073-TC-006P-188RMF</v>
      </c>
      <c r="AQ344" s="22" t="str">
        <f>Tabela1[[#This Row],[PRODUTO]]&amp;Tabela1[[#This Row],[TAG]]</f>
        <v>RMF1073-TC-006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62"/>
        <v>1.4</v>
      </c>
      <c r="AV344" s="37">
        <f t="shared" si="63"/>
        <v>1.4</v>
      </c>
      <c r="AW344" s="37"/>
    </row>
    <row r="345" spans="1:49" ht="15.75" hidden="1" customHeight="1" x14ac:dyDescent="0.25">
      <c r="A345" s="6" t="s">
        <v>3984</v>
      </c>
      <c r="B345" s="21" t="s">
        <v>3990</v>
      </c>
      <c r="C345" s="7">
        <v>2</v>
      </c>
      <c r="D345" s="39" t="s">
        <v>3991</v>
      </c>
      <c r="E345" s="7">
        <v>4230</v>
      </c>
      <c r="F345" s="7" t="s">
        <v>3987</v>
      </c>
      <c r="G345" s="23">
        <v>0.7</v>
      </c>
      <c r="H345" s="34">
        <f>Tabela1[[#This Row],[PESO UNI]]*Tabela1[[#This Row],[QTE]]</f>
        <v>1.4</v>
      </c>
      <c r="I345" s="7">
        <v>2</v>
      </c>
      <c r="J345" s="8" t="s">
        <v>2276</v>
      </c>
      <c r="K345" s="8" t="s">
        <v>327</v>
      </c>
      <c r="L345" s="9" t="s">
        <v>2069</v>
      </c>
      <c r="M345" s="10">
        <v>46161</v>
      </c>
      <c r="N345" s="8" t="s">
        <v>327</v>
      </c>
      <c r="O345" s="12"/>
      <c r="P345" s="13"/>
      <c r="Q345" s="14">
        <f>Tabela1[[#This Row],[QTDE/ Fabricação]]-Tabela1[[#This Row],[QTE]]</f>
        <v>-2</v>
      </c>
      <c r="R345" s="18">
        <f t="shared" si="59"/>
        <v>1.4</v>
      </c>
      <c r="S345" s="18">
        <f t="shared" si="65"/>
        <v>1.4</v>
      </c>
      <c r="T345" s="19">
        <f t="shared" si="60"/>
        <v>0</v>
      </c>
      <c r="U345" s="16">
        <v>2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1.4</v>
      </c>
      <c r="Y345" s="14">
        <f t="shared" si="64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61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66"/>
        <v>T-072997-1/1073-TC-007</v>
      </c>
      <c r="AP345" t="str">
        <f>Tabela1[[#This Row],[TAG]]&amp;Tabela1[[#This Row],[PEDIDO]]&amp;Tabela1[[#This Row],[PRODUTO]]</f>
        <v>1073-TC-007P-188RMF</v>
      </c>
      <c r="AQ345" s="22" t="str">
        <f>Tabela1[[#This Row],[PRODUTO]]&amp;Tabela1[[#This Row],[TAG]]</f>
        <v>RMF1073-TC-007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62"/>
        <v>1.4</v>
      </c>
      <c r="AV345" s="37">
        <f t="shared" si="63"/>
        <v>1.4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4231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2274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ref="R346:R409" si="67">IFERROR(H346*((AA346*0.25)+(AC346*0.25)+(AD346*0.225)+(AE346*0.225)+(AF346*0.05)),"")</f>
        <v>11.3</v>
      </c>
      <c r="S346" s="18">
        <f t="shared" si="65"/>
        <v>11.3</v>
      </c>
      <c r="T346" s="19">
        <f t="shared" ref="T346:T355" si="68">IFERROR(S346-H346,"")</f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64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61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66"/>
        <v>T-072993-1/1073-TC-006</v>
      </c>
      <c r="AP346" t="str">
        <f>Tabela1[[#This Row],[TAG]]&amp;Tabela1[[#This Row],[PEDIDO]]&amp;Tabela1[[#This Row],[PRODUTO]]</f>
        <v>1073-TC-006P-188RMF</v>
      </c>
      <c r="AQ346" s="22" t="str">
        <f>Tabela1[[#This Row],[PRODUTO]]&amp;Tabela1[[#This Row],[TAG]]</f>
        <v>RMF1073-TC-006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62"/>
        <v>11.3</v>
      </c>
      <c r="AV346" s="37">
        <f t="shared" si="63"/>
        <v>11.3</v>
      </c>
      <c r="AW346" s="37"/>
    </row>
    <row r="347" spans="1:49" ht="15.75" hidden="1" customHeight="1" x14ac:dyDescent="0.25">
      <c r="A347" s="6" t="s">
        <v>3992</v>
      </c>
      <c r="B347" s="21" t="s">
        <v>3993</v>
      </c>
      <c r="C347" s="7">
        <v>1</v>
      </c>
      <c r="D347" s="39" t="s">
        <v>3994</v>
      </c>
      <c r="E347" s="7">
        <v>4232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2276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67"/>
        <v>11.3</v>
      </c>
      <c r="S347" s="18">
        <f t="shared" si="65"/>
        <v>11.3</v>
      </c>
      <c r="T347" s="19">
        <f t="shared" si="68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64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si="61"/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66"/>
        <v>T-072993-1/1073-TC-007</v>
      </c>
      <c r="AP347" t="str">
        <f>Tabela1[[#This Row],[TAG]]&amp;Tabela1[[#This Row],[PEDIDO]]&amp;Tabela1[[#This Row],[PRODUTO]]</f>
        <v>1073-TC-007P-188RMF</v>
      </c>
      <c r="AQ347" s="22" t="str">
        <f>Tabela1[[#This Row],[PRODUTO]]&amp;Tabela1[[#This Row],[TAG]]</f>
        <v>RMF1073-TC-007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62"/>
        <v>11.3</v>
      </c>
      <c r="AV347" s="37">
        <f t="shared" si="63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4233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2274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67"/>
        <v>11.3</v>
      </c>
      <c r="S348" s="18">
        <f t="shared" si="65"/>
        <v>11.3</v>
      </c>
      <c r="T348" s="19">
        <f t="shared" si="68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64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ref="AI348:AI411" si="69">IF(Z348&lt;=0,"ok","")</f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66"/>
        <v>T-072993-1/1073-TC-006</v>
      </c>
      <c r="AP348" t="str">
        <f>Tabela1[[#This Row],[TAG]]&amp;Tabela1[[#This Row],[PEDIDO]]&amp;Tabela1[[#This Row],[PRODUTO]]</f>
        <v>1073-TC-006P-188RMF</v>
      </c>
      <c r="AQ348" s="22" t="str">
        <f>Tabela1[[#This Row],[PRODUTO]]&amp;Tabela1[[#This Row],[TAG]]</f>
        <v>RMF1073-TC-006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62"/>
        <v>11.3</v>
      </c>
      <c r="AV348" s="37">
        <f t="shared" si="63"/>
        <v>11.3</v>
      </c>
      <c r="AW348" s="37"/>
    </row>
    <row r="349" spans="1:49" ht="15.75" hidden="1" customHeight="1" x14ac:dyDescent="0.25">
      <c r="A349" s="6" t="s">
        <v>3992</v>
      </c>
      <c r="B349" s="21" t="s">
        <v>3996</v>
      </c>
      <c r="C349" s="7">
        <v>1</v>
      </c>
      <c r="D349" s="39" t="s">
        <v>3994</v>
      </c>
      <c r="E349" s="7">
        <v>4234</v>
      </c>
      <c r="F349" s="7" t="s">
        <v>3995</v>
      </c>
      <c r="G349" s="23">
        <v>11.3</v>
      </c>
      <c r="H349" s="34">
        <f>Tabela1[[#This Row],[PESO UNI]]*Tabela1[[#This Row],[QTE]]</f>
        <v>11.3</v>
      </c>
      <c r="I349" s="7">
        <v>2</v>
      </c>
      <c r="J349" s="8" t="s">
        <v>2276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67"/>
        <v>11.3</v>
      </c>
      <c r="S349" s="18">
        <f t="shared" si="65"/>
        <v>11.3</v>
      </c>
      <c r="T349" s="19">
        <f t="shared" si="68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11.3</v>
      </c>
      <c r="Y349" s="14">
        <f t="shared" si="64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9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66"/>
        <v>T-072993-1/1073-TC-007</v>
      </c>
      <c r="AP349" t="str">
        <f>Tabela1[[#This Row],[TAG]]&amp;Tabela1[[#This Row],[PEDIDO]]&amp;Tabela1[[#This Row],[PRODUTO]]</f>
        <v>1073-TC-007P-188RMF</v>
      </c>
      <c r="AQ349" s="22" t="str">
        <f>Tabela1[[#This Row],[PRODUTO]]&amp;Tabela1[[#This Row],[TAG]]</f>
        <v>RMF1073-TC-007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62"/>
        <v>11.3</v>
      </c>
      <c r="AV349" s="37">
        <f t="shared" si="63"/>
        <v>11.3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4235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2274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67"/>
        <v>19.8</v>
      </c>
      <c r="S350" s="18">
        <f t="shared" si="65"/>
        <v>19.8</v>
      </c>
      <c r="T350" s="19">
        <f t="shared" si="68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64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9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66"/>
        <v>T-072993-1/1073-TC-006</v>
      </c>
      <c r="AP350" t="str">
        <f>Tabela1[[#This Row],[TAG]]&amp;Tabela1[[#This Row],[PEDIDO]]&amp;Tabela1[[#This Row],[PRODUTO]]</f>
        <v>1073-TC-006P-188RMF</v>
      </c>
      <c r="AQ350" s="22" t="str">
        <f>Tabela1[[#This Row],[PRODUTO]]&amp;Tabela1[[#This Row],[TAG]]</f>
        <v>RMF1073-TC-006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62"/>
        <v>19.8</v>
      </c>
      <c r="AV350" s="37">
        <f t="shared" si="63"/>
        <v>19.8</v>
      </c>
      <c r="AW350" s="37"/>
    </row>
    <row r="351" spans="1:49" ht="15.75" hidden="1" customHeight="1" x14ac:dyDescent="0.25">
      <c r="A351" s="6" t="s">
        <v>3992</v>
      </c>
      <c r="B351" s="21" t="s">
        <v>3997</v>
      </c>
      <c r="C351" s="7">
        <v>1</v>
      </c>
      <c r="D351" s="39" t="s">
        <v>3994</v>
      </c>
      <c r="E351" s="7">
        <v>4236</v>
      </c>
      <c r="F351" s="7" t="s">
        <v>3995</v>
      </c>
      <c r="G351" s="23">
        <v>19.8</v>
      </c>
      <c r="H351" s="34">
        <f>Tabela1[[#This Row],[PESO UNI]]*Tabela1[[#This Row],[QTE]]</f>
        <v>19.8</v>
      </c>
      <c r="I351" s="7">
        <v>2</v>
      </c>
      <c r="J351" s="8" t="s">
        <v>2276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67"/>
        <v>19.8</v>
      </c>
      <c r="S351" s="18">
        <f t="shared" si="65"/>
        <v>19.8</v>
      </c>
      <c r="T351" s="19">
        <f t="shared" si="68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19.8</v>
      </c>
      <c r="Y351" s="14">
        <f t="shared" si="64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9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66"/>
        <v>T-072993-1/1073-TC-007</v>
      </c>
      <c r="AP351" t="str">
        <f>Tabela1[[#This Row],[TAG]]&amp;Tabela1[[#This Row],[PEDIDO]]&amp;Tabela1[[#This Row],[PRODUTO]]</f>
        <v>1073-TC-007P-188RMF</v>
      </c>
      <c r="AQ351" s="22" t="str">
        <f>Tabela1[[#This Row],[PRODUTO]]&amp;Tabela1[[#This Row],[TAG]]</f>
        <v>RMF1073-TC-007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62"/>
        <v>19.8</v>
      </c>
      <c r="AV351" s="37">
        <f t="shared" si="63"/>
        <v>19.8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4237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2274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67"/>
        <v>24.9</v>
      </c>
      <c r="S352" s="18">
        <f t="shared" si="65"/>
        <v>24.9</v>
      </c>
      <c r="T352" s="19">
        <f t="shared" si="68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64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9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66"/>
        <v>T-072993-1/1073-TC-006</v>
      </c>
      <c r="AP352" t="str">
        <f>Tabela1[[#This Row],[TAG]]&amp;Tabela1[[#This Row],[PEDIDO]]&amp;Tabela1[[#This Row],[PRODUTO]]</f>
        <v>1073-TC-006P-188RMF</v>
      </c>
      <c r="AQ352" s="22" t="str">
        <f>Tabela1[[#This Row],[PRODUTO]]&amp;Tabela1[[#This Row],[TAG]]</f>
        <v>RMF1073-TC-006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62"/>
        <v>24.9</v>
      </c>
      <c r="AV352" s="37">
        <f t="shared" si="63"/>
        <v>24.9</v>
      </c>
      <c r="AW352" s="37"/>
    </row>
    <row r="353" spans="1:49" ht="15.75" hidden="1" customHeight="1" x14ac:dyDescent="0.25">
      <c r="A353" s="6" t="s">
        <v>3992</v>
      </c>
      <c r="B353" s="21" t="s">
        <v>3998</v>
      </c>
      <c r="C353" s="7">
        <v>1</v>
      </c>
      <c r="D353" s="39" t="s">
        <v>3994</v>
      </c>
      <c r="E353" s="7">
        <v>4238</v>
      </c>
      <c r="F353" s="7" t="s">
        <v>3995</v>
      </c>
      <c r="G353" s="23">
        <v>24.9</v>
      </c>
      <c r="H353" s="34">
        <f>Tabela1[[#This Row],[PESO UNI]]*Tabela1[[#This Row],[QTE]]</f>
        <v>24.9</v>
      </c>
      <c r="I353" s="7">
        <v>2</v>
      </c>
      <c r="J353" s="8" t="s">
        <v>2276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-1</v>
      </c>
      <c r="R353" s="18">
        <f t="shared" si="67"/>
        <v>24.9</v>
      </c>
      <c r="S353" s="18">
        <f t="shared" si="65"/>
        <v>24.9</v>
      </c>
      <c r="T353" s="19">
        <f t="shared" si="68"/>
        <v>0</v>
      </c>
      <c r="U353" s="16">
        <v>1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24.9</v>
      </c>
      <c r="Y353" s="14">
        <f t="shared" si="64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9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66"/>
        <v>T-072993-1/1073-TC-007</v>
      </c>
      <c r="AP353" t="str">
        <f>Tabela1[[#This Row],[TAG]]&amp;Tabela1[[#This Row],[PEDIDO]]&amp;Tabela1[[#This Row],[PRODUTO]]</f>
        <v>1073-TC-007P-188RMF</v>
      </c>
      <c r="AQ353" s="22" t="str">
        <f>Tabela1[[#This Row],[PRODUTO]]&amp;Tabela1[[#This Row],[TAG]]</f>
        <v>RMF1073-TC-007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62"/>
        <v>24.9</v>
      </c>
      <c r="AV353" s="37">
        <f t="shared" si="63"/>
        <v>24.9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4239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2274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67"/>
        <v>74</v>
      </c>
      <c r="S354" s="18">
        <f t="shared" si="65"/>
        <v>74</v>
      </c>
      <c r="T354" s="19">
        <f t="shared" si="68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64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9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66"/>
        <v>T-072993-1/1073-TC-006</v>
      </c>
      <c r="AP354" t="str">
        <f>Tabela1[[#This Row],[TAG]]&amp;Tabela1[[#This Row],[PEDIDO]]&amp;Tabela1[[#This Row],[PRODUTO]]</f>
        <v>1073-TC-006P-188RMF</v>
      </c>
      <c r="AQ354" s="22" t="str">
        <f>Tabela1[[#This Row],[PRODUTO]]&amp;Tabela1[[#This Row],[TAG]]</f>
        <v>RMF1073-TC-006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62"/>
        <v>74</v>
      </c>
      <c r="AV354" s="37">
        <f t="shared" si="63"/>
        <v>74</v>
      </c>
      <c r="AW354" s="37"/>
    </row>
    <row r="355" spans="1:49" ht="15.75" hidden="1" customHeight="1" x14ac:dyDescent="0.25">
      <c r="A355" s="6" t="s">
        <v>3992</v>
      </c>
      <c r="B355" s="21" t="s">
        <v>3999</v>
      </c>
      <c r="C355" s="7">
        <v>2</v>
      </c>
      <c r="D355" s="39" t="s">
        <v>3994</v>
      </c>
      <c r="E355" s="7">
        <v>4240</v>
      </c>
      <c r="F355" s="7" t="s">
        <v>3995</v>
      </c>
      <c r="G355" s="23">
        <v>37</v>
      </c>
      <c r="H355" s="34">
        <f>Tabela1[[#This Row],[PESO UNI]]*Tabela1[[#This Row],[QTE]]</f>
        <v>74</v>
      </c>
      <c r="I355" s="7">
        <v>2</v>
      </c>
      <c r="J355" s="8" t="s">
        <v>2276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67"/>
        <v>74</v>
      </c>
      <c r="S355" s="18">
        <f t="shared" si="65"/>
        <v>74</v>
      </c>
      <c r="T355" s="19">
        <f t="shared" si="68"/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74</v>
      </c>
      <c r="Y355" s="14">
        <f t="shared" si="64"/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9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66"/>
        <v>T-072993-1/1073-TC-007</v>
      </c>
      <c r="AP355" t="str">
        <f>Tabela1[[#This Row],[TAG]]&amp;Tabela1[[#This Row],[PEDIDO]]&amp;Tabela1[[#This Row],[PRODUTO]]</f>
        <v>1073-TC-007P-188RMF</v>
      </c>
      <c r="AQ355" s="22" t="str">
        <f>Tabela1[[#This Row],[PRODUTO]]&amp;Tabela1[[#This Row],[TAG]]</f>
        <v>RMF1073-TC-007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62"/>
        <v>74</v>
      </c>
      <c r="AV355" s="37">
        <f t="shared" si="63"/>
        <v>74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4241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2274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67"/>
        <v>65</v>
      </c>
      <c r="S356" s="18">
        <f t="shared" si="65"/>
        <v>65</v>
      </c>
      <c r="T356" s="19">
        <f t="shared" ref="T356:T419" si="70">IFERROR(S356-H356,"")</f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ref="Y356:Y419" si="71">U356-C356</f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9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66"/>
        <v>T-072993-1/1073-TC-006</v>
      </c>
      <c r="AP356" t="str">
        <f>Tabela1[[#This Row],[TAG]]&amp;Tabela1[[#This Row],[PEDIDO]]&amp;Tabela1[[#This Row],[PRODUTO]]</f>
        <v>1073-TC-006P-188RMF</v>
      </c>
      <c r="AQ356" s="22" t="str">
        <f>Tabela1[[#This Row],[PRODUTO]]&amp;Tabela1[[#This Row],[TAG]]</f>
        <v>RMF1073-TC-006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si="62"/>
        <v>65</v>
      </c>
      <c r="AV356" s="37">
        <f t="shared" si="63"/>
        <v>65</v>
      </c>
      <c r="AW356" s="37"/>
    </row>
    <row r="357" spans="1:49" ht="15.75" hidden="1" customHeight="1" x14ac:dyDescent="0.25">
      <c r="A357" s="6" t="s">
        <v>3992</v>
      </c>
      <c r="B357" s="21" t="s">
        <v>4000</v>
      </c>
      <c r="C357" s="7">
        <v>2</v>
      </c>
      <c r="D357" s="39" t="s">
        <v>3994</v>
      </c>
      <c r="E357" s="7">
        <v>4242</v>
      </c>
      <c r="F357" s="7" t="s">
        <v>3995</v>
      </c>
      <c r="G357" s="23">
        <v>32.5</v>
      </c>
      <c r="H357" s="34">
        <f>Tabela1[[#This Row],[PESO UNI]]*Tabela1[[#This Row],[QTE]]</f>
        <v>65</v>
      </c>
      <c r="I357" s="7">
        <v>2</v>
      </c>
      <c r="J357" s="8" t="s">
        <v>2276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-2</v>
      </c>
      <c r="R357" s="18">
        <f t="shared" si="67"/>
        <v>65</v>
      </c>
      <c r="S357" s="18">
        <f t="shared" si="65"/>
        <v>65</v>
      </c>
      <c r="T357" s="19">
        <f t="shared" si="70"/>
        <v>0</v>
      </c>
      <c r="U357" s="16">
        <v>2</v>
      </c>
      <c r="V357" s="12">
        <v>13</v>
      </c>
      <c r="W357" s="13" t="str">
        <f>IFERROR(VLOOKUP(Tabela1[[#This Row],[COD.MDE]],'LISTA DE EMBARQUE'!B:M,12,0),"")</f>
        <v/>
      </c>
      <c r="X357" s="14">
        <f>IFERROR(Tabela1[[#This Row],[QIANTIDADE EXPEDIDA]]*Tabela1[[#This Row],[PESO UNI]],"")</f>
        <v>65</v>
      </c>
      <c r="Y357" s="14">
        <f t="shared" si="71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9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66"/>
        <v>T-072993-1/1073-TC-007</v>
      </c>
      <c r="AP357" t="str">
        <f>Tabela1[[#This Row],[TAG]]&amp;Tabela1[[#This Row],[PEDIDO]]&amp;Tabela1[[#This Row],[PRODUTO]]</f>
        <v>1073-TC-007P-188RMF</v>
      </c>
      <c r="AQ357" s="22" t="str">
        <f>Tabela1[[#This Row],[PRODUTO]]&amp;Tabela1[[#This Row],[TAG]]</f>
        <v>RMF1073-TC-007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ref="AU357:AU420" si="72">IF(AH357="",0,IF(ISTEXT(AH357),H357*VALUE(SUBSTITUTE(AH357,"%",""))/100,H357*AH357))</f>
        <v>65</v>
      </c>
      <c r="AV357" s="37">
        <f t="shared" ref="AV357:AV420" si="73">IF(AG357="",0,IF(ISTEXT(AG357),H357*VALUE(SUBSTITUTE(AG357,"%",""))/100,H357*AG357))</f>
        <v>65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4243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2274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67"/>
        <v>151.80000000000001</v>
      </c>
      <c r="S358" s="18">
        <f t="shared" si="65"/>
        <v>151.80000000000001</v>
      </c>
      <c r="T358" s="19">
        <f t="shared" si="70"/>
        <v>0</v>
      </c>
      <c r="U358" s="203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71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9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66"/>
        <v>T-072953-1/1073-TC-006</v>
      </c>
      <c r="AP358" t="str">
        <f>Tabela1[[#This Row],[TAG]]&amp;Tabela1[[#This Row],[PEDIDO]]&amp;Tabela1[[#This Row],[PRODUTO]]</f>
        <v>1073-TC-006P-188RMF</v>
      </c>
      <c r="AQ358" s="22" t="str">
        <f>Tabela1[[#This Row],[PRODUTO]]&amp;Tabela1[[#This Row],[TAG]]</f>
        <v>RMF1073-TC-006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72"/>
        <v>151.80000000000001</v>
      </c>
      <c r="AV358" s="37">
        <f t="shared" si="73"/>
        <v>151.80000000000001</v>
      </c>
      <c r="AW358" s="37"/>
    </row>
    <row r="359" spans="1:49" ht="15.75" hidden="1" customHeight="1" x14ac:dyDescent="0.25">
      <c r="A359" s="6" t="s">
        <v>3772</v>
      </c>
      <c r="B359" s="21" t="s">
        <v>4001</v>
      </c>
      <c r="C359" s="7">
        <v>1</v>
      </c>
      <c r="D359" s="39" t="s">
        <v>4002</v>
      </c>
      <c r="E359" s="7">
        <v>4244</v>
      </c>
      <c r="F359" s="7" t="s">
        <v>3774</v>
      </c>
      <c r="G359" s="23">
        <v>151.80000000000001</v>
      </c>
      <c r="H359" s="34">
        <f>Tabela1[[#This Row],[PESO UNI]]*Tabela1[[#This Row],[QTE]]</f>
        <v>151.80000000000001</v>
      </c>
      <c r="I359" s="7">
        <v>5</v>
      </c>
      <c r="J359" s="8" t="s">
        <v>2276</v>
      </c>
      <c r="K359" s="8" t="s">
        <v>327</v>
      </c>
      <c r="L359" s="9" t="s">
        <v>2069</v>
      </c>
      <c r="M359" s="10">
        <v>46156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67"/>
        <v>151.80000000000001</v>
      </c>
      <c r="S359" s="18">
        <f t="shared" si="65"/>
        <v>151.80000000000001</v>
      </c>
      <c r="T359" s="19">
        <f t="shared" si="70"/>
        <v>0</v>
      </c>
      <c r="U359" s="203">
        <v>1</v>
      </c>
      <c r="V359" s="12">
        <v>13</v>
      </c>
      <c r="W359" s="13"/>
      <c r="X359" s="14">
        <f>IFERROR(Tabela1[[#This Row],[QIANTIDADE EXPEDIDA]]*Tabela1[[#This Row],[PESO UNI]],"")</f>
        <v>151.80000000000001</v>
      </c>
      <c r="Y359" s="14">
        <f t="shared" si="71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9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66"/>
        <v>T-072953-1/1073-TC-007</v>
      </c>
      <c r="AP359" t="str">
        <f>Tabela1[[#This Row],[TAG]]&amp;Tabela1[[#This Row],[PEDIDO]]&amp;Tabela1[[#This Row],[PRODUTO]]</f>
        <v>1073-TC-007P-188RMF</v>
      </c>
      <c r="AQ359" s="22" t="str">
        <f>Tabela1[[#This Row],[PRODUTO]]&amp;Tabela1[[#This Row],[TAG]]</f>
        <v>RMF1073-TC-007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72"/>
        <v>151.80000000000001</v>
      </c>
      <c r="AV359" s="37">
        <f t="shared" si="73"/>
        <v>151.80000000000001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4245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2274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67"/>
        <v>17.899999999999999</v>
      </c>
      <c r="S360" s="18">
        <f t="shared" si="65"/>
        <v>17.899999999999999</v>
      </c>
      <c r="T360" s="19">
        <f t="shared" si="70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71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9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66"/>
        <v>MDE-M-0028-RA/1073-TC-006</v>
      </c>
      <c r="AP360" t="str">
        <f>Tabela1[[#This Row],[TAG]]&amp;Tabela1[[#This Row],[PEDIDO]]&amp;Tabela1[[#This Row],[PRODUTO]]</f>
        <v>1073-TC-006P-188RMF</v>
      </c>
      <c r="AQ360" s="22" t="str">
        <f>Tabela1[[#This Row],[PRODUTO]]&amp;Tabela1[[#This Row],[TAG]]</f>
        <v>RMF1073-TC-006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72"/>
        <v>17.899999999999999</v>
      </c>
      <c r="AV360" s="37">
        <f t="shared" si="73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4004</v>
      </c>
      <c r="C361" s="7">
        <v>1</v>
      </c>
      <c r="D361" s="39" t="s">
        <v>4005</v>
      </c>
      <c r="E361" s="7">
        <v>4246</v>
      </c>
      <c r="F361" s="7" t="s">
        <v>4006</v>
      </c>
      <c r="G361" s="23">
        <v>17.899999999999999</v>
      </c>
      <c r="H361" s="34">
        <f>Tabela1[[#This Row],[PESO UNI]]*Tabela1[[#This Row],[QTE]]</f>
        <v>17.899999999999999</v>
      </c>
      <c r="I361" s="7" t="s">
        <v>2</v>
      </c>
      <c r="J361" s="8" t="s">
        <v>2276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-1</v>
      </c>
      <c r="R361" s="18">
        <f t="shared" si="67"/>
        <v>17.899999999999999</v>
      </c>
      <c r="S361" s="18">
        <f t="shared" si="65"/>
        <v>17.899999999999999</v>
      </c>
      <c r="T361" s="19">
        <f t="shared" si="70"/>
        <v>0</v>
      </c>
      <c r="U361" s="16">
        <v>1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17.899999999999999</v>
      </c>
      <c r="Y361" s="14">
        <f t="shared" si="71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9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66"/>
        <v>MDE-M-0028-RA/1073-TC-007</v>
      </c>
      <c r="AP361" t="str">
        <f>Tabela1[[#This Row],[TAG]]&amp;Tabela1[[#This Row],[PEDIDO]]&amp;Tabela1[[#This Row],[PRODUTO]]</f>
        <v>1073-TC-007P-188RMF</v>
      </c>
      <c r="AQ361" s="22" t="str">
        <f>Tabela1[[#This Row],[PRODUTO]]&amp;Tabela1[[#This Row],[TAG]]</f>
        <v>RMF1073-TC-007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72"/>
        <v>17.899999999999999</v>
      </c>
      <c r="AV361" s="37">
        <f t="shared" si="73"/>
        <v>17.899999999999999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4247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2274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67"/>
        <v>7</v>
      </c>
      <c r="S362" s="18">
        <f t="shared" si="65"/>
        <v>7</v>
      </c>
      <c r="T362" s="19">
        <f t="shared" si="70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71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9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66"/>
        <v>MDE-M-0028-RA/1073-TC-006</v>
      </c>
      <c r="AP362" t="str">
        <f>Tabela1[[#This Row],[TAG]]&amp;Tabela1[[#This Row],[PEDIDO]]&amp;Tabela1[[#This Row],[PRODUTO]]</f>
        <v>1073-TC-006P-188RMF</v>
      </c>
      <c r="AQ362" s="22" t="str">
        <f>Tabela1[[#This Row],[PRODUTO]]&amp;Tabela1[[#This Row],[TAG]]</f>
        <v>RMF1073-TC-006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72"/>
        <v>7</v>
      </c>
      <c r="AV362" s="37">
        <f t="shared" si="73"/>
        <v>7</v>
      </c>
      <c r="AW362" s="37"/>
    </row>
    <row r="363" spans="1:49" ht="15.75" hidden="1" customHeight="1" x14ac:dyDescent="0.25">
      <c r="A363" s="6" t="s">
        <v>4003</v>
      </c>
      <c r="B363" s="21" t="s">
        <v>4007</v>
      </c>
      <c r="C363" s="7">
        <v>2</v>
      </c>
      <c r="D363" s="39" t="s">
        <v>4008</v>
      </c>
      <c r="E363" s="7">
        <v>4248</v>
      </c>
      <c r="F363" s="7" t="s">
        <v>4006</v>
      </c>
      <c r="G363" s="23">
        <v>3.5</v>
      </c>
      <c r="H363" s="34">
        <f>Tabela1[[#This Row],[PESO UNI]]*Tabela1[[#This Row],[QTE]]</f>
        <v>7</v>
      </c>
      <c r="I363" s="7" t="s">
        <v>2</v>
      </c>
      <c r="J363" s="8" t="s">
        <v>2276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-2</v>
      </c>
      <c r="R363" s="18">
        <f t="shared" si="67"/>
        <v>7</v>
      </c>
      <c r="S363" s="18">
        <f t="shared" si="65"/>
        <v>7</v>
      </c>
      <c r="T363" s="19">
        <f t="shared" si="70"/>
        <v>0</v>
      </c>
      <c r="U363" s="16">
        <v>2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7</v>
      </c>
      <c r="Y363" s="14">
        <f t="shared" si="71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9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66"/>
        <v>MDE-M-0028-RA/1073-TC-007</v>
      </c>
      <c r="AP363" t="str">
        <f>Tabela1[[#This Row],[TAG]]&amp;Tabela1[[#This Row],[PEDIDO]]&amp;Tabela1[[#This Row],[PRODUTO]]</f>
        <v>1073-TC-007P-188RMF</v>
      </c>
      <c r="AQ363" s="22" t="str">
        <f>Tabela1[[#This Row],[PRODUTO]]&amp;Tabela1[[#This Row],[TAG]]</f>
        <v>RMF1073-TC-007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72"/>
        <v>7</v>
      </c>
      <c r="AV363" s="37">
        <f t="shared" si="73"/>
        <v>7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4249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2274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67"/>
        <v>8.4</v>
      </c>
      <c r="S364" s="18">
        <f t="shared" si="65"/>
        <v>8.4</v>
      </c>
      <c r="T364" s="19">
        <f t="shared" si="70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71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9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66"/>
        <v>MDE-M-0028-RA/1073-TC-006</v>
      </c>
      <c r="AP364" t="str">
        <f>Tabela1[[#This Row],[TAG]]&amp;Tabela1[[#This Row],[PEDIDO]]&amp;Tabela1[[#This Row],[PRODUTO]]</f>
        <v>1073-TC-006P-188RMF</v>
      </c>
      <c r="AQ364" s="22" t="str">
        <f>Tabela1[[#This Row],[PRODUTO]]&amp;Tabela1[[#This Row],[TAG]]</f>
        <v>RMF1073-TC-006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72"/>
        <v>8.4</v>
      </c>
      <c r="AV364" s="37">
        <f t="shared" si="73"/>
        <v>8.4</v>
      </c>
      <c r="AW364" s="37"/>
    </row>
    <row r="365" spans="1:49" ht="15.75" hidden="1" customHeight="1" x14ac:dyDescent="0.25">
      <c r="A365" s="6" t="s">
        <v>4003</v>
      </c>
      <c r="B365" s="21" t="s">
        <v>4009</v>
      </c>
      <c r="C365" s="7">
        <v>1</v>
      </c>
      <c r="D365" s="39" t="s">
        <v>2557</v>
      </c>
      <c r="E365" s="7">
        <v>4250</v>
      </c>
      <c r="F365" s="7" t="s">
        <v>4006</v>
      </c>
      <c r="G365" s="23">
        <v>8.4</v>
      </c>
      <c r="H365" s="34">
        <f>Tabela1[[#This Row],[PESO UNI]]*Tabela1[[#This Row],[QTE]]</f>
        <v>8.4</v>
      </c>
      <c r="I365" s="7" t="s">
        <v>2</v>
      </c>
      <c r="J365" s="8" t="s">
        <v>2276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67"/>
        <v>8.4</v>
      </c>
      <c r="S365" s="18">
        <f t="shared" si="65"/>
        <v>8.4</v>
      </c>
      <c r="T365" s="19">
        <f t="shared" si="70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8.4</v>
      </c>
      <c r="Y365" s="14">
        <f t="shared" si="71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9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66"/>
        <v>MDE-M-0028-RA/1073-TC-007</v>
      </c>
      <c r="AP365" t="str">
        <f>Tabela1[[#This Row],[TAG]]&amp;Tabela1[[#This Row],[PEDIDO]]&amp;Tabela1[[#This Row],[PRODUTO]]</f>
        <v>1073-TC-007P-188RMF</v>
      </c>
      <c r="AQ365" s="22" t="str">
        <f>Tabela1[[#This Row],[PRODUTO]]&amp;Tabela1[[#This Row],[TAG]]</f>
        <v>RMF1073-TC-007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72"/>
        <v>8.4</v>
      </c>
      <c r="AV365" s="37">
        <f t="shared" si="73"/>
        <v>8.4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4251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2274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67"/>
        <v>0.5</v>
      </c>
      <c r="S366" s="18">
        <f t="shared" si="65"/>
        <v>0.5</v>
      </c>
      <c r="T366" s="19">
        <f t="shared" si="70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71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9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66"/>
        <v>MDE-M-0028-RA/1073-TC-006</v>
      </c>
      <c r="AP366" t="str">
        <f>Tabela1[[#This Row],[TAG]]&amp;Tabela1[[#This Row],[PEDIDO]]&amp;Tabela1[[#This Row],[PRODUTO]]</f>
        <v>1073-TC-006P-188RMF</v>
      </c>
      <c r="AQ366" s="22" t="str">
        <f>Tabela1[[#This Row],[PRODUTO]]&amp;Tabela1[[#This Row],[TAG]]</f>
        <v>RMF1073-TC-006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72"/>
        <v>0.5</v>
      </c>
      <c r="AV366" s="37">
        <f t="shared" si="73"/>
        <v>0.5</v>
      </c>
      <c r="AW366" s="37"/>
    </row>
    <row r="367" spans="1:49" ht="15.75" hidden="1" customHeight="1" x14ac:dyDescent="0.25">
      <c r="A367" s="6" t="s">
        <v>4003</v>
      </c>
      <c r="B367" s="21" t="s">
        <v>4010</v>
      </c>
      <c r="C367" s="7">
        <v>1</v>
      </c>
      <c r="D367" s="39" t="s">
        <v>4011</v>
      </c>
      <c r="E367" s="7">
        <v>4252</v>
      </c>
      <c r="F367" s="7" t="s">
        <v>4006</v>
      </c>
      <c r="G367" s="23">
        <v>0.5</v>
      </c>
      <c r="H367" s="34">
        <f>Tabela1[[#This Row],[PESO UNI]]*Tabela1[[#This Row],[QTE]]</f>
        <v>0.5</v>
      </c>
      <c r="I367" s="7" t="s">
        <v>2</v>
      </c>
      <c r="J367" s="8" t="s">
        <v>2276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-1</v>
      </c>
      <c r="R367" s="18">
        <f t="shared" si="67"/>
        <v>0.5</v>
      </c>
      <c r="S367" s="18">
        <f t="shared" si="65"/>
        <v>0.5</v>
      </c>
      <c r="T367" s="19">
        <f t="shared" si="70"/>
        <v>0</v>
      </c>
      <c r="U367" s="16">
        <v>1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0.5</v>
      </c>
      <c r="Y367" s="14">
        <f t="shared" si="71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9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66"/>
        <v>MDE-M-0028-RA/1073-TC-007</v>
      </c>
      <c r="AP367" t="str">
        <f>Tabela1[[#This Row],[TAG]]&amp;Tabela1[[#This Row],[PEDIDO]]&amp;Tabela1[[#This Row],[PRODUTO]]</f>
        <v>1073-TC-007P-188RMF</v>
      </c>
      <c r="AQ367" s="22" t="str">
        <f>Tabela1[[#This Row],[PRODUTO]]&amp;Tabela1[[#This Row],[TAG]]</f>
        <v>RMF1073-TC-007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72"/>
        <v>0.5</v>
      </c>
      <c r="AV367" s="37">
        <f t="shared" si="73"/>
        <v>0.5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4253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2274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67"/>
        <v>6</v>
      </c>
      <c r="S368" s="18">
        <f t="shared" si="65"/>
        <v>6</v>
      </c>
      <c r="T368" s="19">
        <f t="shared" si="70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71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9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66"/>
        <v>MDE-M-0028-RA/1073-TC-006</v>
      </c>
      <c r="AP368" t="str">
        <f>Tabela1[[#This Row],[TAG]]&amp;Tabela1[[#This Row],[PEDIDO]]&amp;Tabela1[[#This Row],[PRODUTO]]</f>
        <v>1073-TC-006P-188RMF</v>
      </c>
      <c r="AQ368" s="22" t="str">
        <f>Tabela1[[#This Row],[PRODUTO]]&amp;Tabela1[[#This Row],[TAG]]</f>
        <v>RMF1073-TC-006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72"/>
        <v>6</v>
      </c>
      <c r="AV368" s="37">
        <f t="shared" si="73"/>
        <v>6</v>
      </c>
      <c r="AW368" s="37"/>
    </row>
    <row r="369" spans="1:49" ht="15.75" hidden="1" customHeight="1" x14ac:dyDescent="0.25">
      <c r="A369" s="6" t="s">
        <v>4003</v>
      </c>
      <c r="B369" s="21" t="s">
        <v>4012</v>
      </c>
      <c r="C369" s="7">
        <v>2</v>
      </c>
      <c r="D369" s="39" t="s">
        <v>4013</v>
      </c>
      <c r="E369" s="7">
        <v>4254</v>
      </c>
      <c r="F369" s="7" t="s">
        <v>4006</v>
      </c>
      <c r="G369" s="23">
        <v>3</v>
      </c>
      <c r="H369" s="34">
        <f>Tabela1[[#This Row],[PESO UNI]]*Tabela1[[#This Row],[QTE]]</f>
        <v>6</v>
      </c>
      <c r="I369" s="7" t="s">
        <v>2</v>
      </c>
      <c r="J369" s="8" t="s">
        <v>2276</v>
      </c>
      <c r="K369" s="8" t="s">
        <v>327</v>
      </c>
      <c r="L369" s="9" t="s">
        <v>2069</v>
      </c>
      <c r="M369" s="10">
        <v>46149</v>
      </c>
      <c r="N369" s="8" t="s">
        <v>327</v>
      </c>
      <c r="O369" s="12"/>
      <c r="P369" s="13"/>
      <c r="Q369" s="14">
        <f>Tabela1[[#This Row],[QTDE/ Fabricação]]-Tabela1[[#This Row],[QTE]]</f>
        <v>-2</v>
      </c>
      <c r="R369" s="18">
        <f t="shared" si="67"/>
        <v>6</v>
      </c>
      <c r="S369" s="18">
        <f t="shared" si="65"/>
        <v>6</v>
      </c>
      <c r="T369" s="19">
        <f t="shared" si="70"/>
        <v>0</v>
      </c>
      <c r="U369" s="16">
        <v>2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6</v>
      </c>
      <c r="Y369" s="14">
        <f t="shared" si="71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9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66"/>
        <v>MDE-M-0028-RA/1073-TC-007</v>
      </c>
      <c r="AP369" t="str">
        <f>Tabela1[[#This Row],[TAG]]&amp;Tabela1[[#This Row],[PEDIDO]]&amp;Tabela1[[#This Row],[PRODUTO]]</f>
        <v>1073-TC-007P-188RMF</v>
      </c>
      <c r="AQ369" s="22" t="str">
        <f>Tabela1[[#This Row],[PRODUTO]]&amp;Tabela1[[#This Row],[TAG]]</f>
        <v>RMF1073-TC-007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72"/>
        <v>6</v>
      </c>
      <c r="AV369" s="37">
        <f t="shared" si="73"/>
        <v>6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4255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2274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67"/>
        <v>0.4</v>
      </c>
      <c r="S370" s="18">
        <f t="shared" si="65"/>
        <v>0.4</v>
      </c>
      <c r="T370" s="19">
        <f t="shared" si="70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71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9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66"/>
        <v>MDE-M-0029-RA/1073-TC-006</v>
      </c>
      <c r="AP370" t="str">
        <f>Tabela1[[#This Row],[TAG]]&amp;Tabela1[[#This Row],[PEDIDO]]&amp;Tabela1[[#This Row],[PRODUTO]]</f>
        <v>1073-TC-006P-188RMF</v>
      </c>
      <c r="AQ370" s="22" t="str">
        <f>Tabela1[[#This Row],[PRODUTO]]&amp;Tabela1[[#This Row],[TAG]]</f>
        <v>RMF1073-TC-006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72"/>
        <v>0.4</v>
      </c>
      <c r="AV370" s="37">
        <f t="shared" si="73"/>
        <v>0.4</v>
      </c>
      <c r="AW370" s="37"/>
    </row>
    <row r="371" spans="1:49" ht="15.75" hidden="1" customHeight="1" x14ac:dyDescent="0.25">
      <c r="A371" s="6" t="s">
        <v>4014</v>
      </c>
      <c r="B371" s="21" t="s">
        <v>4015</v>
      </c>
      <c r="C371" s="7">
        <v>1</v>
      </c>
      <c r="D371" s="39" t="s">
        <v>4016</v>
      </c>
      <c r="E371" s="7">
        <v>4256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2276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67"/>
        <v>0.4</v>
      </c>
      <c r="S371" s="18">
        <f t="shared" si="65"/>
        <v>0.4</v>
      </c>
      <c r="T371" s="19">
        <f t="shared" si="70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71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9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66"/>
        <v>MDE-M-0029-RA/1073-TC-007</v>
      </c>
      <c r="AP371" t="str">
        <f>Tabela1[[#This Row],[TAG]]&amp;Tabela1[[#This Row],[PEDIDO]]&amp;Tabela1[[#This Row],[PRODUTO]]</f>
        <v>1073-TC-007P-188RMF</v>
      </c>
      <c r="AQ371" s="22" t="str">
        <f>Tabela1[[#This Row],[PRODUTO]]&amp;Tabela1[[#This Row],[TAG]]</f>
        <v>RMF1073-TC-007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72"/>
        <v>0.4</v>
      </c>
      <c r="AV371" s="37">
        <f t="shared" si="73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4257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2274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67"/>
        <v>0.4</v>
      </c>
      <c r="S372" s="18">
        <f t="shared" si="65"/>
        <v>0.4</v>
      </c>
      <c r="T372" s="19">
        <f t="shared" si="70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71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9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66"/>
        <v>MDE-M-0029-RA/1073-TC-006</v>
      </c>
      <c r="AP372" t="str">
        <f>Tabela1[[#This Row],[TAG]]&amp;Tabela1[[#This Row],[PEDIDO]]&amp;Tabela1[[#This Row],[PRODUTO]]</f>
        <v>1073-TC-006P-188RMF</v>
      </c>
      <c r="AQ372" s="22" t="str">
        <f>Tabela1[[#This Row],[PRODUTO]]&amp;Tabela1[[#This Row],[TAG]]</f>
        <v>RMF1073-TC-006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72"/>
        <v>0.4</v>
      </c>
      <c r="AV372" s="37">
        <f t="shared" si="73"/>
        <v>0.4</v>
      </c>
      <c r="AW372" s="37"/>
    </row>
    <row r="373" spans="1:49" ht="15.75" hidden="1" customHeight="1" x14ac:dyDescent="0.25">
      <c r="A373" s="6" t="s">
        <v>4014</v>
      </c>
      <c r="B373" s="21" t="s">
        <v>4018</v>
      </c>
      <c r="C373" s="7">
        <v>1</v>
      </c>
      <c r="D373" s="39" t="s">
        <v>4019</v>
      </c>
      <c r="E373" s="7">
        <v>4258</v>
      </c>
      <c r="F373" s="7" t="s">
        <v>4017</v>
      </c>
      <c r="G373" s="23">
        <v>0.4</v>
      </c>
      <c r="H373" s="34">
        <f>Tabela1[[#This Row],[PESO UNI]]*Tabela1[[#This Row],[QTE]]</f>
        <v>0.4</v>
      </c>
      <c r="I373" s="7">
        <v>0</v>
      </c>
      <c r="J373" s="8" t="s">
        <v>2276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67"/>
        <v>0.4</v>
      </c>
      <c r="S373" s="18">
        <f t="shared" si="65"/>
        <v>0.4</v>
      </c>
      <c r="T373" s="19">
        <f t="shared" si="70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0.4</v>
      </c>
      <c r="Y373" s="14">
        <f t="shared" si="71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9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66"/>
        <v>MDE-M-0029-RA/1073-TC-007</v>
      </c>
      <c r="AP373" t="str">
        <f>Tabela1[[#This Row],[TAG]]&amp;Tabela1[[#This Row],[PEDIDO]]&amp;Tabela1[[#This Row],[PRODUTO]]</f>
        <v>1073-TC-007P-188RMF</v>
      </c>
      <c r="AQ373" s="22" t="str">
        <f>Tabela1[[#This Row],[PRODUTO]]&amp;Tabela1[[#This Row],[TAG]]</f>
        <v>RMF1073-TC-007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72"/>
        <v>0.4</v>
      </c>
      <c r="AV373" s="37">
        <f t="shared" si="73"/>
        <v>0.4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4259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2274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67"/>
        <v>0.2</v>
      </c>
      <c r="S374" s="18">
        <f t="shared" ref="S374:S437" si="74">IFERROR(H374*AG374,"")</f>
        <v>0.2</v>
      </c>
      <c r="T374" s="19">
        <f t="shared" si="70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71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9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66"/>
        <v>MDE-M-0029-RA/1073-TC-006</v>
      </c>
      <c r="AP374" t="str">
        <f>Tabela1[[#This Row],[TAG]]&amp;Tabela1[[#This Row],[PEDIDO]]&amp;Tabela1[[#This Row],[PRODUTO]]</f>
        <v>1073-TC-006P-188RMF</v>
      </c>
      <c r="AQ374" s="22" t="str">
        <f>Tabela1[[#This Row],[PRODUTO]]&amp;Tabela1[[#This Row],[TAG]]</f>
        <v>RMF1073-TC-006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72"/>
        <v>0.2</v>
      </c>
      <c r="AV374" s="37">
        <f t="shared" si="73"/>
        <v>0.2</v>
      </c>
      <c r="AW374" s="37"/>
    </row>
    <row r="375" spans="1:49" ht="15.75" hidden="1" customHeight="1" x14ac:dyDescent="0.25">
      <c r="A375" s="6" t="s">
        <v>4014</v>
      </c>
      <c r="B375" s="21" t="s">
        <v>4020</v>
      </c>
      <c r="C375" s="7">
        <v>1</v>
      </c>
      <c r="D375" s="39" t="s">
        <v>4021</v>
      </c>
      <c r="E375" s="7">
        <v>4260</v>
      </c>
      <c r="F375" s="7" t="s">
        <v>4017</v>
      </c>
      <c r="G375" s="23">
        <v>0.2</v>
      </c>
      <c r="H375" s="34">
        <f>Tabela1[[#This Row],[PESO UNI]]*Tabela1[[#This Row],[QTE]]</f>
        <v>0.2</v>
      </c>
      <c r="I375" s="7">
        <v>0</v>
      </c>
      <c r="J375" s="8" t="s">
        <v>2276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-1</v>
      </c>
      <c r="R375" s="18">
        <f t="shared" si="67"/>
        <v>0.2</v>
      </c>
      <c r="S375" s="18">
        <f t="shared" si="74"/>
        <v>0.2</v>
      </c>
      <c r="T375" s="19">
        <f t="shared" si="70"/>
        <v>0</v>
      </c>
      <c r="U375" s="16">
        <v>1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0.2</v>
      </c>
      <c r="Y375" s="14">
        <f t="shared" si="71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9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66"/>
        <v>MDE-M-0029-RA/1073-TC-007</v>
      </c>
      <c r="AP375" t="str">
        <f>Tabela1[[#This Row],[TAG]]&amp;Tabela1[[#This Row],[PEDIDO]]&amp;Tabela1[[#This Row],[PRODUTO]]</f>
        <v>1073-TC-007P-188RMF</v>
      </c>
      <c r="AQ375" s="22" t="str">
        <f>Tabela1[[#This Row],[PRODUTO]]&amp;Tabela1[[#This Row],[TAG]]</f>
        <v>RMF1073-TC-007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72"/>
        <v>0.2</v>
      </c>
      <c r="AV375" s="37">
        <f t="shared" si="73"/>
        <v>0.2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4261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2274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67"/>
        <v>7.8</v>
      </c>
      <c r="S376" s="18">
        <f t="shared" si="74"/>
        <v>7.8</v>
      </c>
      <c r="T376" s="19">
        <f t="shared" si="70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71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9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66"/>
        <v>MDE-M-0029-RA/1073-TC-006</v>
      </c>
      <c r="AP376" t="str">
        <f>Tabela1[[#This Row],[TAG]]&amp;Tabela1[[#This Row],[PEDIDO]]&amp;Tabela1[[#This Row],[PRODUTO]]</f>
        <v>1073-TC-006P-188RMF</v>
      </c>
      <c r="AQ376" s="22" t="str">
        <f>Tabela1[[#This Row],[PRODUTO]]&amp;Tabela1[[#This Row],[TAG]]</f>
        <v>RMF1073-TC-006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72"/>
        <v>7.8</v>
      </c>
      <c r="AV376" s="37">
        <f t="shared" si="73"/>
        <v>7.8</v>
      </c>
      <c r="AW376" s="37"/>
    </row>
    <row r="377" spans="1:49" ht="15.75" hidden="1" customHeight="1" x14ac:dyDescent="0.25">
      <c r="A377" s="6" t="s">
        <v>4014</v>
      </c>
      <c r="B377" s="21" t="s">
        <v>4022</v>
      </c>
      <c r="C377" s="7">
        <v>2</v>
      </c>
      <c r="D377" s="39" t="s">
        <v>4023</v>
      </c>
      <c r="E377" s="7">
        <v>4262</v>
      </c>
      <c r="F377" s="7" t="s">
        <v>4017</v>
      </c>
      <c r="G377" s="23">
        <v>3.9</v>
      </c>
      <c r="H377" s="34">
        <f>Tabela1[[#This Row],[PESO UNI]]*Tabela1[[#This Row],[QTE]]</f>
        <v>7.8</v>
      </c>
      <c r="I377" s="7">
        <v>0</v>
      </c>
      <c r="J377" s="8" t="s">
        <v>2276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-2</v>
      </c>
      <c r="R377" s="18">
        <f t="shared" si="67"/>
        <v>7.8</v>
      </c>
      <c r="S377" s="18">
        <f t="shared" si="74"/>
        <v>7.8</v>
      </c>
      <c r="T377" s="19">
        <f t="shared" si="70"/>
        <v>0</v>
      </c>
      <c r="U377" s="16">
        <v>2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7.8</v>
      </c>
      <c r="Y377" s="14">
        <f t="shared" si="71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9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66"/>
        <v>MDE-M-0029-RA/1073-TC-007</v>
      </c>
      <c r="AP377" t="str">
        <f>Tabela1[[#This Row],[TAG]]&amp;Tabela1[[#This Row],[PEDIDO]]&amp;Tabela1[[#This Row],[PRODUTO]]</f>
        <v>1073-TC-007P-188RMF</v>
      </c>
      <c r="AQ377" s="22" t="str">
        <f>Tabela1[[#This Row],[PRODUTO]]&amp;Tabela1[[#This Row],[TAG]]</f>
        <v>RMF1073-TC-007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72"/>
        <v>7.8</v>
      </c>
      <c r="AV377" s="37">
        <f t="shared" si="73"/>
        <v>7.8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4263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2274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67"/>
        <v>9.1999999999999993</v>
      </c>
      <c r="S378" s="18">
        <f t="shared" si="74"/>
        <v>9.1999999999999993</v>
      </c>
      <c r="T378" s="19">
        <f t="shared" si="70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71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9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66"/>
        <v>MDE-M-0029-RA/1073-TC-006</v>
      </c>
      <c r="AP378" t="str">
        <f>Tabela1[[#This Row],[TAG]]&amp;Tabela1[[#This Row],[PEDIDO]]&amp;Tabela1[[#This Row],[PRODUTO]]</f>
        <v>1073-TC-006P-188RMF</v>
      </c>
      <c r="AQ378" s="22" t="str">
        <f>Tabela1[[#This Row],[PRODUTO]]&amp;Tabela1[[#This Row],[TAG]]</f>
        <v>RMF1073-TC-006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72"/>
        <v>9.1999999999999993</v>
      </c>
      <c r="AV378" s="37">
        <f t="shared" si="73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4024</v>
      </c>
      <c r="C379" s="7">
        <v>4</v>
      </c>
      <c r="D379" s="39" t="s">
        <v>4025</v>
      </c>
      <c r="E379" s="7">
        <v>4264</v>
      </c>
      <c r="F379" s="7" t="s">
        <v>4017</v>
      </c>
      <c r="G379" s="23">
        <v>2.2999999999999998</v>
      </c>
      <c r="H379" s="34">
        <f>Tabela1[[#This Row],[PESO UNI]]*Tabela1[[#This Row],[QTE]]</f>
        <v>9.1999999999999993</v>
      </c>
      <c r="I379" s="7">
        <v>0</v>
      </c>
      <c r="J379" s="8" t="s">
        <v>2276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-4</v>
      </c>
      <c r="R379" s="18">
        <f t="shared" si="67"/>
        <v>9.1999999999999993</v>
      </c>
      <c r="S379" s="18">
        <f t="shared" si="74"/>
        <v>9.1999999999999993</v>
      </c>
      <c r="T379" s="19">
        <f t="shared" si="70"/>
        <v>0</v>
      </c>
      <c r="U379" s="16">
        <v>4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9.1999999999999993</v>
      </c>
      <c r="Y379" s="14">
        <f t="shared" si="71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9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66"/>
        <v>MDE-M-0029-RA/1073-TC-007</v>
      </c>
      <c r="AP379" t="str">
        <f>Tabela1[[#This Row],[TAG]]&amp;Tabela1[[#This Row],[PEDIDO]]&amp;Tabela1[[#This Row],[PRODUTO]]</f>
        <v>1073-TC-007P-188RMF</v>
      </c>
      <c r="AQ379" s="22" t="str">
        <f>Tabela1[[#This Row],[PRODUTO]]&amp;Tabela1[[#This Row],[TAG]]</f>
        <v>RMF1073-TC-007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72"/>
        <v>9.1999999999999993</v>
      </c>
      <c r="AV379" s="37">
        <f t="shared" si="73"/>
        <v>9.1999999999999993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4265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2274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67"/>
        <v>4.3</v>
      </c>
      <c r="S380" s="18">
        <f t="shared" si="74"/>
        <v>4.3</v>
      </c>
      <c r="T380" s="19">
        <f t="shared" si="70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71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9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66"/>
        <v>MDE-M-0029-RA/1073-TC-006</v>
      </c>
      <c r="AP380" t="str">
        <f>Tabela1[[#This Row],[TAG]]&amp;Tabela1[[#This Row],[PEDIDO]]&amp;Tabela1[[#This Row],[PRODUTO]]</f>
        <v>1073-TC-006P-188RMF</v>
      </c>
      <c r="AQ380" s="22" t="str">
        <f>Tabela1[[#This Row],[PRODUTO]]&amp;Tabela1[[#This Row],[TAG]]</f>
        <v>RMF1073-TC-006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72"/>
        <v>4.3</v>
      </c>
      <c r="AV380" s="37">
        <f t="shared" si="73"/>
        <v>4.3</v>
      </c>
      <c r="AW380" s="37"/>
    </row>
    <row r="381" spans="1:49" ht="15.75" hidden="1" customHeight="1" x14ac:dyDescent="0.25">
      <c r="A381" s="6" t="s">
        <v>4014</v>
      </c>
      <c r="B381" s="21" t="s">
        <v>4026</v>
      </c>
      <c r="C381" s="7">
        <v>1</v>
      </c>
      <c r="D381" s="39" t="s">
        <v>4027</v>
      </c>
      <c r="E381" s="7">
        <v>4266</v>
      </c>
      <c r="F381" s="7" t="s">
        <v>4017</v>
      </c>
      <c r="G381" s="23">
        <v>4.3</v>
      </c>
      <c r="H381" s="34">
        <f>Tabela1[[#This Row],[PESO UNI]]*Tabela1[[#This Row],[QTE]]</f>
        <v>4.3</v>
      </c>
      <c r="I381" s="7">
        <v>0</v>
      </c>
      <c r="J381" s="8" t="s">
        <v>2276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67"/>
        <v>4.3</v>
      </c>
      <c r="S381" s="18">
        <f t="shared" si="74"/>
        <v>4.3</v>
      </c>
      <c r="T381" s="19">
        <f t="shared" si="70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4.3</v>
      </c>
      <c r="Y381" s="14">
        <f t="shared" si="71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9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66"/>
        <v>MDE-M-0029-RA/1073-TC-007</v>
      </c>
      <c r="AP381" t="str">
        <f>Tabela1[[#This Row],[TAG]]&amp;Tabela1[[#This Row],[PEDIDO]]&amp;Tabela1[[#This Row],[PRODUTO]]</f>
        <v>1073-TC-007P-188RMF</v>
      </c>
      <c r="AQ381" s="22" t="str">
        <f>Tabela1[[#This Row],[PRODUTO]]&amp;Tabela1[[#This Row],[TAG]]</f>
        <v>RMF1073-TC-007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72"/>
        <v>4.3</v>
      </c>
      <c r="AV381" s="37">
        <f t="shared" si="73"/>
        <v>4.3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4267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2274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67"/>
        <v>4</v>
      </c>
      <c r="S382" s="18">
        <f t="shared" si="74"/>
        <v>4</v>
      </c>
      <c r="T382" s="19">
        <f t="shared" si="70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71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9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66"/>
        <v>MDE-M-0029-RA/1073-TC-006</v>
      </c>
      <c r="AP382" t="str">
        <f>Tabela1[[#This Row],[TAG]]&amp;Tabela1[[#This Row],[PEDIDO]]&amp;Tabela1[[#This Row],[PRODUTO]]</f>
        <v>1073-TC-006P-188RMF</v>
      </c>
      <c r="AQ382" s="22" t="str">
        <f>Tabela1[[#This Row],[PRODUTO]]&amp;Tabela1[[#This Row],[TAG]]</f>
        <v>RMF1073-TC-006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72"/>
        <v>4</v>
      </c>
      <c r="AV382" s="37">
        <f t="shared" si="73"/>
        <v>4</v>
      </c>
      <c r="AW382" s="37"/>
    </row>
    <row r="383" spans="1:49" ht="15.75" hidden="1" customHeight="1" x14ac:dyDescent="0.25">
      <c r="A383" s="6" t="s">
        <v>4014</v>
      </c>
      <c r="B383" s="21" t="s">
        <v>4028</v>
      </c>
      <c r="C383" s="7">
        <v>1</v>
      </c>
      <c r="D383" s="39" t="s">
        <v>4027</v>
      </c>
      <c r="E383" s="7">
        <v>4268</v>
      </c>
      <c r="F383" s="7" t="s">
        <v>4017</v>
      </c>
      <c r="G383" s="23">
        <v>4</v>
      </c>
      <c r="H383" s="34">
        <f>Tabela1[[#This Row],[PESO UNI]]*Tabela1[[#This Row],[QTE]]</f>
        <v>4</v>
      </c>
      <c r="I383" s="7">
        <v>0</v>
      </c>
      <c r="J383" s="8" t="s">
        <v>2276</v>
      </c>
      <c r="K383" s="8" t="s">
        <v>327</v>
      </c>
      <c r="L383" s="9" t="s">
        <v>2069</v>
      </c>
      <c r="M383" s="10">
        <v>46150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67"/>
        <v>4</v>
      </c>
      <c r="S383" s="18">
        <f t="shared" si="74"/>
        <v>4</v>
      </c>
      <c r="T383" s="19">
        <f t="shared" si="70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4</v>
      </c>
      <c r="Y383" s="14">
        <f t="shared" si="71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9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66"/>
        <v>MDE-M-0029-RA/1073-TC-007</v>
      </c>
      <c r="AP383" t="str">
        <f>Tabela1[[#This Row],[TAG]]&amp;Tabela1[[#This Row],[PEDIDO]]&amp;Tabela1[[#This Row],[PRODUTO]]</f>
        <v>1073-TC-007P-188RMF</v>
      </c>
      <c r="AQ383" s="22" t="str">
        <f>Tabela1[[#This Row],[PRODUTO]]&amp;Tabela1[[#This Row],[TAG]]</f>
        <v>RMF1073-TC-007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72"/>
        <v>4</v>
      </c>
      <c r="AV383" s="37">
        <f t="shared" si="73"/>
        <v>4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4269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2274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67"/>
        <v>11.8</v>
      </c>
      <c r="S384" s="18">
        <f t="shared" si="74"/>
        <v>11.8</v>
      </c>
      <c r="T384" s="19">
        <f t="shared" si="70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71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9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66"/>
        <v>T-072994-1/1073-TC-006</v>
      </c>
      <c r="AP384" t="str">
        <f>Tabela1[[#This Row],[TAG]]&amp;Tabela1[[#This Row],[PEDIDO]]&amp;Tabela1[[#This Row],[PRODUTO]]</f>
        <v>1073-TC-006P-188RMF</v>
      </c>
      <c r="AQ384" s="22" t="str">
        <f>Tabela1[[#This Row],[PRODUTO]]&amp;Tabela1[[#This Row],[TAG]]</f>
        <v>RMF1073-TC-006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72"/>
        <v>11.8</v>
      </c>
      <c r="AV384" s="37">
        <f t="shared" si="73"/>
        <v>11.8</v>
      </c>
      <c r="AW384" s="37"/>
    </row>
    <row r="385" spans="1:49" ht="15.75" hidden="1" customHeight="1" x14ac:dyDescent="0.25">
      <c r="A385" s="6" t="s">
        <v>4029</v>
      </c>
      <c r="B385" s="21" t="s">
        <v>4030</v>
      </c>
      <c r="C385" s="7">
        <v>1</v>
      </c>
      <c r="D385" s="39" t="s">
        <v>4031</v>
      </c>
      <c r="E385" s="7">
        <v>4270</v>
      </c>
      <c r="F385" s="7" t="s">
        <v>3995</v>
      </c>
      <c r="G385" s="23">
        <v>11.8</v>
      </c>
      <c r="H385" s="34">
        <f>Tabela1[[#This Row],[PESO UNI]]*Tabela1[[#This Row],[QTE]]</f>
        <v>11.8</v>
      </c>
      <c r="I385" s="7">
        <v>0</v>
      </c>
      <c r="J385" s="8" t="s">
        <v>2276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67"/>
        <v>11.8</v>
      </c>
      <c r="S385" s="18">
        <f t="shared" si="74"/>
        <v>11.8</v>
      </c>
      <c r="T385" s="19">
        <f t="shared" si="70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11.8</v>
      </c>
      <c r="Y385" s="14">
        <f t="shared" si="71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9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66"/>
        <v>T-072994-1/1073-TC-007</v>
      </c>
      <c r="AP385" t="str">
        <f>Tabela1[[#This Row],[TAG]]&amp;Tabela1[[#This Row],[PEDIDO]]&amp;Tabela1[[#This Row],[PRODUTO]]</f>
        <v>1073-TC-007P-188RMF</v>
      </c>
      <c r="AQ385" s="22" t="str">
        <f>Tabela1[[#This Row],[PRODUTO]]&amp;Tabela1[[#This Row],[TAG]]</f>
        <v>RMF1073-TC-007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72"/>
        <v>11.8</v>
      </c>
      <c r="AV385" s="37">
        <f t="shared" si="73"/>
        <v>11.8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4271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2274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67"/>
        <v>11.2</v>
      </c>
      <c r="S386" s="18">
        <f t="shared" si="74"/>
        <v>11.2</v>
      </c>
      <c r="T386" s="19">
        <f t="shared" si="70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71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9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66"/>
        <v>T-072994-1/1073-TC-006</v>
      </c>
      <c r="AP386" t="str">
        <f>Tabela1[[#This Row],[TAG]]&amp;Tabela1[[#This Row],[PEDIDO]]&amp;Tabela1[[#This Row],[PRODUTO]]</f>
        <v>1073-TC-006P-188RMF</v>
      </c>
      <c r="AQ386" s="22" t="str">
        <f>Tabela1[[#This Row],[PRODUTO]]&amp;Tabela1[[#This Row],[TAG]]</f>
        <v>RMF1073-TC-006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72"/>
        <v>11.2</v>
      </c>
      <c r="AV386" s="37">
        <f t="shared" si="73"/>
        <v>11.2</v>
      </c>
      <c r="AW386" s="37"/>
    </row>
    <row r="387" spans="1:49" ht="15.75" hidden="1" customHeight="1" x14ac:dyDescent="0.25">
      <c r="A387" s="6" t="s">
        <v>4029</v>
      </c>
      <c r="B387" s="21" t="s">
        <v>4032</v>
      </c>
      <c r="C387" s="7">
        <v>1</v>
      </c>
      <c r="D387" s="39" t="s">
        <v>4031</v>
      </c>
      <c r="E387" s="7">
        <v>4272</v>
      </c>
      <c r="F387" s="7" t="s">
        <v>3995</v>
      </c>
      <c r="G387" s="23">
        <v>11.2</v>
      </c>
      <c r="H387" s="34">
        <f>Tabela1[[#This Row],[PESO UNI]]*Tabela1[[#This Row],[QTE]]</f>
        <v>11.2</v>
      </c>
      <c r="I387" s="7">
        <v>0</v>
      </c>
      <c r="J387" s="8" t="s">
        <v>2276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-1</v>
      </c>
      <c r="R387" s="18">
        <f t="shared" si="67"/>
        <v>11.2</v>
      </c>
      <c r="S387" s="18">
        <f t="shared" si="74"/>
        <v>11.2</v>
      </c>
      <c r="T387" s="19">
        <f t="shared" si="70"/>
        <v>0</v>
      </c>
      <c r="U387" s="16">
        <v>1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11.2</v>
      </c>
      <c r="Y387" s="14">
        <f t="shared" si="71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9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66"/>
        <v>T-072994-1/1073-TC-007</v>
      </c>
      <c r="AP387" t="str">
        <f>Tabela1[[#This Row],[TAG]]&amp;Tabela1[[#This Row],[PEDIDO]]&amp;Tabela1[[#This Row],[PRODUTO]]</f>
        <v>1073-TC-007P-188RMF</v>
      </c>
      <c r="AQ387" s="22" t="str">
        <f>Tabela1[[#This Row],[PRODUTO]]&amp;Tabela1[[#This Row],[TAG]]</f>
        <v>RMF1073-TC-007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72"/>
        <v>11.2</v>
      </c>
      <c r="AV387" s="37">
        <f t="shared" si="73"/>
        <v>11.2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4273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2274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67"/>
        <v>31.8</v>
      </c>
      <c r="S388" s="18">
        <f t="shared" si="74"/>
        <v>31.8</v>
      </c>
      <c r="T388" s="19">
        <f t="shared" si="70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71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9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si="66"/>
        <v>T-072994-1/1073-TC-006</v>
      </c>
      <c r="AP388" t="str">
        <f>Tabela1[[#This Row],[TAG]]&amp;Tabela1[[#This Row],[PEDIDO]]&amp;Tabela1[[#This Row],[PRODUTO]]</f>
        <v>1073-TC-006P-188RMF</v>
      </c>
      <c r="AQ388" s="22" t="str">
        <f>Tabela1[[#This Row],[PRODUTO]]&amp;Tabela1[[#This Row],[TAG]]</f>
        <v>RMF1073-TC-006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72"/>
        <v>31.8</v>
      </c>
      <c r="AV388" s="37">
        <f t="shared" si="73"/>
        <v>31.8</v>
      </c>
      <c r="AW388" s="37"/>
    </row>
    <row r="389" spans="1:49" ht="15.75" hidden="1" customHeight="1" x14ac:dyDescent="0.25">
      <c r="A389" s="6" t="s">
        <v>4029</v>
      </c>
      <c r="B389" s="21" t="s">
        <v>4033</v>
      </c>
      <c r="C389" s="7">
        <v>2</v>
      </c>
      <c r="D389" s="39" t="s">
        <v>4031</v>
      </c>
      <c r="E389" s="7">
        <v>4274</v>
      </c>
      <c r="F389" s="7" t="s">
        <v>3995</v>
      </c>
      <c r="G389" s="23">
        <v>15.9</v>
      </c>
      <c r="H389" s="34">
        <f>Tabela1[[#This Row],[PESO UNI]]*Tabela1[[#This Row],[QTE]]</f>
        <v>31.8</v>
      </c>
      <c r="I389" s="7">
        <v>0</v>
      </c>
      <c r="J389" s="8" t="s">
        <v>2276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-2</v>
      </c>
      <c r="R389" s="18">
        <f t="shared" si="67"/>
        <v>31.8</v>
      </c>
      <c r="S389" s="18">
        <f t="shared" si="74"/>
        <v>31.8</v>
      </c>
      <c r="T389" s="19">
        <f t="shared" si="70"/>
        <v>0</v>
      </c>
      <c r="U389" s="16">
        <v>2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31.8</v>
      </c>
      <c r="Y389" s="14">
        <f t="shared" si="71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9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ref="AO389:AO439" si="75">A389&amp;"/"&amp;J389</f>
        <v>T-072994-1/1073-TC-007</v>
      </c>
      <c r="AP389" t="str">
        <f>Tabela1[[#This Row],[TAG]]&amp;Tabela1[[#This Row],[PEDIDO]]&amp;Tabela1[[#This Row],[PRODUTO]]</f>
        <v>1073-TC-007P-188RMF</v>
      </c>
      <c r="AQ389" s="22" t="str">
        <f>Tabela1[[#This Row],[PRODUTO]]&amp;Tabela1[[#This Row],[TAG]]</f>
        <v>RMF1073-TC-007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72"/>
        <v>31.8</v>
      </c>
      <c r="AV389" s="37">
        <f t="shared" si="73"/>
        <v>31.8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4275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2274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67"/>
        <v>58.199999999999996</v>
      </c>
      <c r="S390" s="18">
        <f t="shared" si="74"/>
        <v>58.199999999999996</v>
      </c>
      <c r="T390" s="19">
        <f t="shared" si="70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71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9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75"/>
        <v>T-072994-1/1073-TC-006</v>
      </c>
      <c r="AP390" t="str">
        <f>Tabela1[[#This Row],[TAG]]&amp;Tabela1[[#This Row],[PEDIDO]]&amp;Tabela1[[#This Row],[PRODUTO]]</f>
        <v>1073-TC-006P-188RMF</v>
      </c>
      <c r="AQ390" s="22" t="str">
        <f>Tabela1[[#This Row],[PRODUTO]]&amp;Tabela1[[#This Row],[TAG]]</f>
        <v>RMF1073-TC-006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72"/>
        <v>58.199999999999996</v>
      </c>
      <c r="AV390" s="37">
        <f t="shared" si="73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4034</v>
      </c>
      <c r="C391" s="7">
        <v>3</v>
      </c>
      <c r="D391" s="39" t="s">
        <v>3780</v>
      </c>
      <c r="E391" s="7">
        <v>4276</v>
      </c>
      <c r="F391" s="7" t="s">
        <v>3995</v>
      </c>
      <c r="G391" s="23">
        <v>19.399999999999999</v>
      </c>
      <c r="H391" s="34">
        <f>Tabela1[[#This Row],[PESO UNI]]*Tabela1[[#This Row],[QTE]]</f>
        <v>58.199999999999996</v>
      </c>
      <c r="I391" s="7">
        <v>0</v>
      </c>
      <c r="J391" s="8" t="s">
        <v>2276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-3</v>
      </c>
      <c r="R391" s="18">
        <f t="shared" si="67"/>
        <v>58.199999999999996</v>
      </c>
      <c r="S391" s="18">
        <f t="shared" si="74"/>
        <v>58.199999999999996</v>
      </c>
      <c r="T391" s="19">
        <f t="shared" si="70"/>
        <v>0</v>
      </c>
      <c r="U391" s="16">
        <v>3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58.199999999999996</v>
      </c>
      <c r="Y391" s="14">
        <f t="shared" si="71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9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75"/>
        <v>T-072994-1/1073-TC-007</v>
      </c>
      <c r="AP391" t="str">
        <f>Tabela1[[#This Row],[TAG]]&amp;Tabela1[[#This Row],[PEDIDO]]&amp;Tabela1[[#This Row],[PRODUTO]]</f>
        <v>1073-TC-007P-188RMF</v>
      </c>
      <c r="AQ391" s="22" t="str">
        <f>Tabela1[[#This Row],[PRODUTO]]&amp;Tabela1[[#This Row],[TAG]]</f>
        <v>RMF1073-TC-007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72"/>
        <v>58.199999999999996</v>
      </c>
      <c r="AV391" s="37">
        <f t="shared" si="73"/>
        <v>58.199999999999996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4277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2274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67"/>
        <v>19.399999999999999</v>
      </c>
      <c r="S392" s="18">
        <f t="shared" si="74"/>
        <v>19.399999999999999</v>
      </c>
      <c r="T392" s="19">
        <f t="shared" si="70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71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9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75"/>
        <v>T-072994-1/1073-TC-006</v>
      </c>
      <c r="AP392" t="str">
        <f>Tabela1[[#This Row],[TAG]]&amp;Tabela1[[#This Row],[PEDIDO]]&amp;Tabela1[[#This Row],[PRODUTO]]</f>
        <v>1073-TC-006P-188RMF</v>
      </c>
      <c r="AQ392" s="22" t="str">
        <f>Tabela1[[#This Row],[PRODUTO]]&amp;Tabela1[[#This Row],[TAG]]</f>
        <v>RMF1073-TC-006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72"/>
        <v>19.399999999999999</v>
      </c>
      <c r="AV392" s="37">
        <f t="shared" si="73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4035</v>
      </c>
      <c r="C393" s="7">
        <v>1</v>
      </c>
      <c r="D393" s="39" t="s">
        <v>3780</v>
      </c>
      <c r="E393" s="7">
        <v>4278</v>
      </c>
      <c r="F393" s="7" t="s">
        <v>3995</v>
      </c>
      <c r="G393" s="23">
        <v>19.399999999999999</v>
      </c>
      <c r="H393" s="34">
        <f>Tabela1[[#This Row],[PESO UNI]]*Tabela1[[#This Row],[QTE]]</f>
        <v>19.399999999999999</v>
      </c>
      <c r="I393" s="7">
        <v>0</v>
      </c>
      <c r="J393" s="8" t="s">
        <v>2276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</v>
      </c>
      <c r="R393" s="18">
        <f t="shared" si="67"/>
        <v>19.399999999999999</v>
      </c>
      <c r="S393" s="18">
        <f t="shared" si="74"/>
        <v>19.399999999999999</v>
      </c>
      <c r="T393" s="19">
        <f t="shared" si="70"/>
        <v>0</v>
      </c>
      <c r="U393" s="16">
        <v>1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19.399999999999999</v>
      </c>
      <c r="Y393" s="14">
        <f t="shared" si="71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9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75"/>
        <v>T-072994-1/1073-TC-007</v>
      </c>
      <c r="AP393" t="str">
        <f>Tabela1[[#This Row],[TAG]]&amp;Tabela1[[#This Row],[PEDIDO]]&amp;Tabela1[[#This Row],[PRODUTO]]</f>
        <v>1073-TC-007P-188RMF</v>
      </c>
      <c r="AQ393" s="22" t="str">
        <f>Tabela1[[#This Row],[PRODUTO]]&amp;Tabela1[[#This Row],[TAG]]</f>
        <v>RMF1073-TC-007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72"/>
        <v>19.399999999999999</v>
      </c>
      <c r="AV393" s="37">
        <f t="shared" si="73"/>
        <v>19.399999999999999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4279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2274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67"/>
        <v>2.6999999999999997</v>
      </c>
      <c r="S394" s="18">
        <f t="shared" si="74"/>
        <v>2.6999999999999997</v>
      </c>
      <c r="T394" s="19">
        <f t="shared" si="70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71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9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75"/>
        <v>T-072994-1/1073-TC-006</v>
      </c>
      <c r="AP394" t="str">
        <f>Tabela1[[#This Row],[TAG]]&amp;Tabela1[[#This Row],[PEDIDO]]&amp;Tabela1[[#This Row],[PRODUTO]]</f>
        <v>1073-TC-006P-188RMF</v>
      </c>
      <c r="AQ394" s="22" t="str">
        <f>Tabela1[[#This Row],[PRODUTO]]&amp;Tabela1[[#This Row],[TAG]]</f>
        <v>RMF1073-TC-006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72"/>
        <v>2.6999999999999997</v>
      </c>
      <c r="AV394" s="37">
        <f t="shared" si="73"/>
        <v>2.6999999999999997</v>
      </c>
      <c r="AW394" s="37"/>
    </row>
    <row r="395" spans="1:49" ht="15.75" hidden="1" customHeight="1" x14ac:dyDescent="0.25">
      <c r="A395" s="6" t="s">
        <v>4029</v>
      </c>
      <c r="B395" s="21" t="s">
        <v>4036</v>
      </c>
      <c r="C395" s="7">
        <v>18</v>
      </c>
      <c r="D395" s="39" t="s">
        <v>3415</v>
      </c>
      <c r="E395" s="7">
        <v>4280</v>
      </c>
      <c r="F395" s="7" t="s">
        <v>3995</v>
      </c>
      <c r="G395" s="23">
        <v>0.15</v>
      </c>
      <c r="H395" s="34">
        <f>Tabela1[[#This Row],[PESO UNI]]*Tabela1[[#This Row],[QTE]]</f>
        <v>2.6999999999999997</v>
      </c>
      <c r="I395" s="7">
        <v>0</v>
      </c>
      <c r="J395" s="8" t="s">
        <v>2276</v>
      </c>
      <c r="K395" s="8" t="s">
        <v>327</v>
      </c>
      <c r="L395" s="9" t="s">
        <v>2069</v>
      </c>
      <c r="M395" s="10">
        <v>46149</v>
      </c>
      <c r="N395" s="8" t="s">
        <v>327</v>
      </c>
      <c r="O395" s="12"/>
      <c r="P395" s="13"/>
      <c r="Q395" s="14">
        <f>Tabela1[[#This Row],[QTDE/ Fabricação]]-Tabela1[[#This Row],[QTE]]</f>
        <v>-18</v>
      </c>
      <c r="R395" s="18">
        <f t="shared" si="67"/>
        <v>2.6999999999999997</v>
      </c>
      <c r="S395" s="18">
        <f t="shared" si="74"/>
        <v>2.6999999999999997</v>
      </c>
      <c r="T395" s="19">
        <f t="shared" si="70"/>
        <v>0</v>
      </c>
      <c r="U395" s="16">
        <v>18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2.6999999999999997</v>
      </c>
      <c r="Y395" s="14">
        <f t="shared" si="71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9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75"/>
        <v>T-072994-1/1073-TC-007</v>
      </c>
      <c r="AP395" t="str">
        <f>Tabela1[[#This Row],[TAG]]&amp;Tabela1[[#This Row],[PEDIDO]]&amp;Tabela1[[#This Row],[PRODUTO]]</f>
        <v>1073-TC-007P-188RMF</v>
      </c>
      <c r="AQ395" s="22" t="str">
        <f>Tabela1[[#This Row],[PRODUTO]]&amp;Tabela1[[#This Row],[TAG]]</f>
        <v>RMF1073-TC-007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72"/>
        <v>2.6999999999999997</v>
      </c>
      <c r="AV395" s="37">
        <f t="shared" si="73"/>
        <v>2.6999999999999997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4281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2274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67"/>
        <v>265.89999999999998</v>
      </c>
      <c r="S396" s="18">
        <f t="shared" si="74"/>
        <v>265.89999999999998</v>
      </c>
      <c r="T396" s="19">
        <f t="shared" si="70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71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9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75"/>
        <v>T-072995-1/1073-TC-006</v>
      </c>
      <c r="AP396" t="str">
        <f>Tabela1[[#This Row],[TAG]]&amp;Tabela1[[#This Row],[PEDIDO]]&amp;Tabela1[[#This Row],[PRODUTO]]</f>
        <v>1073-TC-006P-188RMF</v>
      </c>
      <c r="AQ396" s="22" t="str">
        <f>Tabela1[[#This Row],[PRODUTO]]&amp;Tabela1[[#This Row],[TAG]]</f>
        <v>RMF1073-TC-006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72"/>
        <v>265.89999999999998</v>
      </c>
      <c r="AV396" s="37">
        <f t="shared" si="73"/>
        <v>265.89999999999998</v>
      </c>
      <c r="AW396" s="37"/>
    </row>
    <row r="397" spans="1:49" ht="15.75" hidden="1" customHeight="1" x14ac:dyDescent="0.25">
      <c r="A397" s="6" t="s">
        <v>4037</v>
      </c>
      <c r="B397" s="21" t="s">
        <v>4038</v>
      </c>
      <c r="C397" s="7">
        <v>1</v>
      </c>
      <c r="D397" s="39" t="s">
        <v>4039</v>
      </c>
      <c r="E397" s="7">
        <v>4282</v>
      </c>
      <c r="F397" s="7" t="s">
        <v>4006</v>
      </c>
      <c r="G397" s="23">
        <v>265.89999999999998</v>
      </c>
      <c r="H397" s="34">
        <f>Tabela1[[#This Row],[PESO UNI]]*Tabela1[[#This Row],[QTE]]</f>
        <v>265.89999999999998</v>
      </c>
      <c r="I397" s="7">
        <v>2</v>
      </c>
      <c r="J397" s="8" t="s">
        <v>2276</v>
      </c>
      <c r="K397" s="8" t="s">
        <v>327</v>
      </c>
      <c r="L397" s="9" t="s">
        <v>2069</v>
      </c>
      <c r="M397" s="10">
        <v>46156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67"/>
        <v>265.89999999999998</v>
      </c>
      <c r="S397" s="18">
        <f t="shared" si="74"/>
        <v>265.89999999999998</v>
      </c>
      <c r="T397" s="19">
        <f t="shared" si="70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265.89999999999998</v>
      </c>
      <c r="Y397" s="14">
        <f t="shared" si="71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9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75"/>
        <v>T-072995-1/1073-TC-007</v>
      </c>
      <c r="AP397" t="str">
        <f>Tabela1[[#This Row],[TAG]]&amp;Tabela1[[#This Row],[PEDIDO]]&amp;Tabela1[[#This Row],[PRODUTO]]</f>
        <v>1073-TC-007P-188RMF</v>
      </c>
      <c r="AQ397" s="22" t="str">
        <f>Tabela1[[#This Row],[PRODUTO]]&amp;Tabela1[[#This Row],[TAG]]</f>
        <v>RMF1073-TC-007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72"/>
        <v>265.89999999999998</v>
      </c>
      <c r="AV397" s="37">
        <f t="shared" si="73"/>
        <v>265.89999999999998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4283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2274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67"/>
        <v>15.8</v>
      </c>
      <c r="S398" s="18">
        <f t="shared" si="74"/>
        <v>15.8</v>
      </c>
      <c r="T398" s="19">
        <f t="shared" si="70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71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9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75"/>
        <v>T-072996-1/1073-TC-006</v>
      </c>
      <c r="AP398" t="str">
        <f>Tabela1[[#This Row],[TAG]]&amp;Tabela1[[#This Row],[PEDIDO]]&amp;Tabela1[[#This Row],[PRODUTO]]</f>
        <v>1073-TC-006P-188RMF</v>
      </c>
      <c r="AQ398" s="22" t="str">
        <f>Tabela1[[#This Row],[PRODUTO]]&amp;Tabela1[[#This Row],[TAG]]</f>
        <v>RMF1073-TC-006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72"/>
        <v>15.8</v>
      </c>
      <c r="AV398" s="37">
        <f t="shared" si="73"/>
        <v>15.8</v>
      </c>
      <c r="AW398" s="37"/>
    </row>
    <row r="399" spans="1:49" ht="15.75" hidden="1" customHeight="1" x14ac:dyDescent="0.25">
      <c r="A399" s="6" t="s">
        <v>4040</v>
      </c>
      <c r="B399" s="21" t="s">
        <v>4041</v>
      </c>
      <c r="C399" s="7">
        <v>1</v>
      </c>
      <c r="D399" s="39" t="s">
        <v>4042</v>
      </c>
      <c r="E399" s="7">
        <v>4284</v>
      </c>
      <c r="F399" s="7" t="s">
        <v>4006</v>
      </c>
      <c r="G399" s="23">
        <v>15.8</v>
      </c>
      <c r="H399" s="34">
        <f>Tabela1[[#This Row],[PESO UNI]]*Tabela1[[#This Row],[QTE]]</f>
        <v>15.8</v>
      </c>
      <c r="I399" s="7">
        <v>1</v>
      </c>
      <c r="J399" s="8" t="s">
        <v>2276</v>
      </c>
      <c r="K399" s="8" t="s">
        <v>327</v>
      </c>
      <c r="L399" s="9" t="s">
        <v>2069</v>
      </c>
      <c r="M399" s="10">
        <v>46149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67"/>
        <v>15.8</v>
      </c>
      <c r="S399" s="18">
        <f t="shared" si="74"/>
        <v>15.8</v>
      </c>
      <c r="T399" s="19">
        <f t="shared" si="70"/>
        <v>0</v>
      </c>
      <c r="U399" s="16">
        <v>1</v>
      </c>
      <c r="V399" s="12">
        <v>13</v>
      </c>
      <c r="W399" s="13" t="str">
        <f>IFERROR(VLOOKUP(Tabela1[[#This Row],[COD.MDE]],'LISTA DE EMBARQUE'!B:M,12,0),"")</f>
        <v/>
      </c>
      <c r="X399" s="14">
        <f>IFERROR(Tabela1[[#This Row],[QIANTIDADE EXPEDIDA]]*Tabela1[[#This Row],[PESO UNI]],"")</f>
        <v>15.8</v>
      </c>
      <c r="Y399" s="14">
        <f t="shared" si="71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9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75"/>
        <v>T-072996-1/1073-TC-007</v>
      </c>
      <c r="AP399" t="str">
        <f>Tabela1[[#This Row],[TAG]]&amp;Tabela1[[#This Row],[PEDIDO]]&amp;Tabela1[[#This Row],[PRODUTO]]</f>
        <v>1073-TC-007P-188RMF</v>
      </c>
      <c r="AQ399" s="22" t="str">
        <f>Tabela1[[#This Row],[PRODUTO]]&amp;Tabela1[[#This Row],[TAG]]</f>
        <v>RMF1073-TC-007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72"/>
        <v>15.8</v>
      </c>
      <c r="AV399" s="37">
        <f t="shared" si="73"/>
        <v>15.8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4285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2274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67"/>
        <v>49.5</v>
      </c>
      <c r="S400" s="18">
        <f t="shared" si="74"/>
        <v>49.5</v>
      </c>
      <c r="T400" s="19">
        <f t="shared" si="70"/>
        <v>0</v>
      </c>
      <c r="U400" s="203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71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9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75"/>
        <v>T-072953-1/1073-TC-006</v>
      </c>
      <c r="AP400" t="str">
        <f>Tabela1[[#This Row],[TAG]]&amp;Tabela1[[#This Row],[PEDIDO]]&amp;Tabela1[[#This Row],[PRODUTO]]</f>
        <v>1073-TC-006P-188RMF</v>
      </c>
      <c r="AQ400" s="22" t="str">
        <f>Tabela1[[#This Row],[PRODUTO]]&amp;Tabela1[[#This Row],[TAG]]</f>
        <v>RMF1073-TC-006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72"/>
        <v>49.5</v>
      </c>
      <c r="AV400" s="37">
        <f t="shared" si="73"/>
        <v>49.5</v>
      </c>
      <c r="AW400" s="37"/>
    </row>
    <row r="401" spans="1:49" ht="15.75" hidden="1" customHeight="1" x14ac:dyDescent="0.25">
      <c r="A401" s="6" t="s">
        <v>3772</v>
      </c>
      <c r="B401" s="21" t="s">
        <v>4001</v>
      </c>
      <c r="C401" s="7">
        <v>1</v>
      </c>
      <c r="D401" s="39" t="s">
        <v>4043</v>
      </c>
      <c r="E401" s="7">
        <v>4286</v>
      </c>
      <c r="F401" s="7" t="s">
        <v>3774</v>
      </c>
      <c r="G401" s="23">
        <v>49.5</v>
      </c>
      <c r="H401" s="34">
        <f>Tabela1[[#This Row],[PESO UNI]]*Tabela1[[#This Row],[QTE]]</f>
        <v>49.5</v>
      </c>
      <c r="I401" s="7">
        <v>5</v>
      </c>
      <c r="J401" s="8" t="s">
        <v>2276</v>
      </c>
      <c r="K401" s="8" t="s">
        <v>327</v>
      </c>
      <c r="L401" s="9" t="s">
        <v>2069</v>
      </c>
      <c r="M401" s="10">
        <v>46156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67"/>
        <v>49.5</v>
      </c>
      <c r="S401" s="18">
        <f t="shared" si="74"/>
        <v>49.5</v>
      </c>
      <c r="T401" s="19">
        <f t="shared" si="70"/>
        <v>0</v>
      </c>
      <c r="U401" s="203">
        <v>1</v>
      </c>
      <c r="V401" s="12">
        <v>13</v>
      </c>
      <c r="W401" s="13"/>
      <c r="X401" s="14">
        <f>IFERROR(Tabela1[[#This Row],[QIANTIDADE EXPEDIDA]]*Tabela1[[#This Row],[PESO UNI]],"")</f>
        <v>49.5</v>
      </c>
      <c r="Y401" s="14">
        <f t="shared" si="71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9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75"/>
        <v>T-072953-1/1073-TC-007</v>
      </c>
      <c r="AP401" t="str">
        <f>Tabela1[[#This Row],[TAG]]&amp;Tabela1[[#This Row],[PEDIDO]]&amp;Tabela1[[#This Row],[PRODUTO]]</f>
        <v>1073-TC-007P-188RMF</v>
      </c>
      <c r="AQ401" s="22" t="str">
        <f>Tabela1[[#This Row],[PRODUTO]]&amp;Tabela1[[#This Row],[TAG]]</f>
        <v>RMF1073-TC-007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72"/>
        <v>49.5</v>
      </c>
      <c r="AV401" s="37">
        <f t="shared" si="73"/>
        <v>49.5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4287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2274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67"/>
        <v>282</v>
      </c>
      <c r="S402" s="18">
        <f t="shared" si="74"/>
        <v>282</v>
      </c>
      <c r="T402" s="19">
        <f t="shared" si="70"/>
        <v>0</v>
      </c>
      <c r="U402" s="203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71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9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75"/>
        <v>T-072982-1/1073-TC-006</v>
      </c>
      <c r="AP402" t="str">
        <f>Tabela1[[#This Row],[TAG]]&amp;Tabela1[[#This Row],[PEDIDO]]&amp;Tabela1[[#This Row],[PRODUTO]]</f>
        <v>1073-TC-006P-188RMF</v>
      </c>
      <c r="AQ402" s="22" t="str">
        <f>Tabela1[[#This Row],[PRODUTO]]&amp;Tabela1[[#This Row],[TAG]]</f>
        <v>RMF1073-TC-006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72"/>
        <v>282</v>
      </c>
      <c r="AV402" s="37">
        <f t="shared" si="73"/>
        <v>282</v>
      </c>
      <c r="AW402" s="37"/>
    </row>
    <row r="403" spans="1:49" ht="15.75" hidden="1" customHeight="1" x14ac:dyDescent="0.25">
      <c r="A403" s="6" t="s">
        <v>3903</v>
      </c>
      <c r="B403" s="21" t="s">
        <v>3904</v>
      </c>
      <c r="C403" s="7">
        <v>1</v>
      </c>
      <c r="D403" s="39" t="s">
        <v>3905</v>
      </c>
      <c r="E403" s="7">
        <v>4288</v>
      </c>
      <c r="F403" s="7" t="s">
        <v>3902</v>
      </c>
      <c r="G403" s="23">
        <v>282</v>
      </c>
      <c r="H403" s="34">
        <f>Tabela1[[#This Row],[PESO UNI]]*Tabela1[[#This Row],[QTE]]</f>
        <v>282</v>
      </c>
      <c r="I403" s="7">
        <v>1</v>
      </c>
      <c r="J403" s="8" t="s">
        <v>2276</v>
      </c>
      <c r="K403" s="8" t="s">
        <v>327</v>
      </c>
      <c r="L403" s="9" t="s">
        <v>2069</v>
      </c>
      <c r="M403" s="10">
        <v>46149</v>
      </c>
      <c r="N403" s="8" t="s">
        <v>327</v>
      </c>
      <c r="O403" s="12"/>
      <c r="P403" s="13"/>
      <c r="Q403" s="14">
        <f>Tabela1[[#This Row],[QTDE/ Fabricação]]-Tabela1[[#This Row],[QTE]]</f>
        <v>-1</v>
      </c>
      <c r="R403" s="18">
        <f t="shared" si="67"/>
        <v>282</v>
      </c>
      <c r="S403" s="18">
        <f t="shared" si="74"/>
        <v>282</v>
      </c>
      <c r="T403" s="19">
        <f t="shared" si="70"/>
        <v>0</v>
      </c>
      <c r="U403" s="203">
        <v>1</v>
      </c>
      <c r="V403" s="12">
        <v>13</v>
      </c>
      <c r="W403" s="13"/>
      <c r="X403" s="14">
        <f>IFERROR(Tabela1[[#This Row],[QIANTIDADE EXPEDIDA]]*Tabela1[[#This Row],[PESO UNI]],"")</f>
        <v>282</v>
      </c>
      <c r="Y403" s="14">
        <f t="shared" si="71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9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75"/>
        <v>T-072982-1/1073-TC-007</v>
      </c>
      <c r="AP403" t="str">
        <f>Tabela1[[#This Row],[TAG]]&amp;Tabela1[[#This Row],[PEDIDO]]&amp;Tabela1[[#This Row],[PRODUTO]]</f>
        <v>1073-TC-007P-188RMF</v>
      </c>
      <c r="AQ403" s="22" t="str">
        <f>Tabela1[[#This Row],[PRODUTO]]&amp;Tabela1[[#This Row],[TAG]]</f>
        <v>RMF1073-TC-007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72"/>
        <v>282</v>
      </c>
      <c r="AV403" s="37">
        <f t="shared" si="73"/>
        <v>282</v>
      </c>
      <c r="AW403" s="37"/>
    </row>
    <row r="404" spans="1:49" ht="15.75" hidden="1" customHeight="1" x14ac:dyDescent="0.25">
      <c r="A404" s="6" t="s">
        <v>3811</v>
      </c>
      <c r="B404" s="21" t="s">
        <v>4044</v>
      </c>
      <c r="C404" s="7">
        <v>4</v>
      </c>
      <c r="D404" s="39" t="s">
        <v>4045</v>
      </c>
      <c r="E404" s="7">
        <v>4289</v>
      </c>
      <c r="F404" s="7" t="s">
        <v>3788</v>
      </c>
      <c r="G404" s="23">
        <v>49.87</v>
      </c>
      <c r="H404" s="34">
        <f>Tabela1[[#This Row],[PESO UNI]]*Tabela1[[#This Row],[QTE]]</f>
        <v>199.48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67"/>
        <v>199.48</v>
      </c>
      <c r="S404" s="18">
        <f t="shared" si="74"/>
        <v>199.48</v>
      </c>
      <c r="T404" s="19">
        <f t="shared" si="70"/>
        <v>0</v>
      </c>
      <c r="U404" s="16">
        <f>IFERROR(SUMIF('LISTA DE EMBARQUE'!B:B,MICRO!E:E,'LISTA DE EMBARQUE'!G:G),"")</f>
        <v>4</v>
      </c>
      <c r="V404" s="12">
        <f>IFERROR(VLOOKUP(Tabela1[[#This Row],[COD.MDE]],'LISTA DE EMBARQUE'!B:L,11,0),"")</f>
        <v>14</v>
      </c>
      <c r="W404" s="13">
        <f>IFERROR(VLOOKUP(Tabela1[[#This Row],[COD.MDE]],'LISTA DE EMBARQUE'!B:M,12,0),"")</f>
        <v>46261</v>
      </c>
      <c r="X404" s="14">
        <f>IFERROR(Tabela1[[#This Row],[QIANTIDADE EXPEDIDA]]*Tabela1[[#This Row],[PESO UNI]],"")</f>
        <v>199.48</v>
      </c>
      <c r="Y404" s="14">
        <f t="shared" si="71"/>
        <v>0</v>
      </c>
      <c r="Z404" s="20">
        <f>Tabela1[[#This Row],[PESO TOTAL]]-Tabela1[[#This Row],[Peso Expedido]]</f>
        <v>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>
        <v>1</v>
      </c>
      <c r="AI404" s="33" t="str">
        <f t="shared" si="69"/>
        <v>ok</v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75"/>
        <v>T-072955-1/1073-TC-006/007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72"/>
        <v>199.48</v>
      </c>
      <c r="AV404" s="37">
        <f t="shared" si="73"/>
        <v>199.48</v>
      </c>
      <c r="AW404" s="37"/>
    </row>
    <row r="405" spans="1:49" ht="15.75" hidden="1" customHeight="1" x14ac:dyDescent="0.25">
      <c r="A405" s="6" t="s">
        <v>3827</v>
      </c>
      <c r="B405" s="21" t="s">
        <v>4046</v>
      </c>
      <c r="C405" s="7">
        <v>4</v>
      </c>
      <c r="D405" s="39" t="s">
        <v>4047</v>
      </c>
      <c r="E405" s="7">
        <v>4290</v>
      </c>
      <c r="F405" s="7" t="s">
        <v>3788</v>
      </c>
      <c r="G405" s="23">
        <v>50</v>
      </c>
      <c r="H405" s="34">
        <f>Tabela1[[#This Row],[PESO UNI]]*Tabela1[[#This Row],[QTE]]</f>
        <v>200</v>
      </c>
      <c r="I405" s="7">
        <v>1</v>
      </c>
      <c r="J405" s="8" t="s">
        <v>3789</v>
      </c>
      <c r="K405" s="8" t="s">
        <v>327</v>
      </c>
      <c r="L405" s="9" t="s">
        <v>2069</v>
      </c>
      <c r="M405" s="10">
        <v>46167</v>
      </c>
      <c r="N405" s="8" t="s">
        <v>327</v>
      </c>
      <c r="O405" s="12"/>
      <c r="P405" s="13"/>
      <c r="Q405" s="14">
        <f>Tabela1[[#This Row],[QTDE/ Fabricação]]-Tabela1[[#This Row],[QTE]]</f>
        <v>-4</v>
      </c>
      <c r="R405" s="18">
        <f t="shared" si="67"/>
        <v>200</v>
      </c>
      <c r="S405" s="18">
        <f t="shared" si="74"/>
        <v>200</v>
      </c>
      <c r="T405" s="19">
        <f t="shared" si="70"/>
        <v>0</v>
      </c>
      <c r="U405" s="16">
        <f>IFERROR(SUMIF('LISTA DE EMBARQUE'!B:B,MICRO!E:E,'LISTA DE EMBARQUE'!G:G),"")</f>
        <v>4</v>
      </c>
      <c r="V405" s="12">
        <f>IFERROR(VLOOKUP(Tabela1[[#This Row],[COD.MDE]],'LISTA DE EMBARQUE'!B:L,11,0),"")</f>
        <v>14</v>
      </c>
      <c r="W405" s="13">
        <f>IFERROR(VLOOKUP(Tabela1[[#This Row],[COD.MDE]],'LISTA DE EMBARQUE'!B:M,12,0),"")</f>
        <v>46261</v>
      </c>
      <c r="X405" s="14">
        <f>IFERROR(Tabela1[[#This Row],[QIANTIDADE EXPEDIDA]]*Tabela1[[#This Row],[PESO UNI]],"")</f>
        <v>200</v>
      </c>
      <c r="Y405" s="14">
        <f t="shared" si="71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9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75"/>
        <v>T-072957-1/1073-TC-006/007</v>
      </c>
      <c r="AP405" t="str">
        <f>Tabela1[[#This Row],[TAG]]&amp;Tabela1[[#This Row],[PEDIDO]]&amp;Tabela1[[#This Row],[PRODUTO]]</f>
        <v>1073-TC-006/007P-188RMF</v>
      </c>
      <c r="AQ405" s="22" t="str">
        <f>Tabela1[[#This Row],[PRODUTO]]&amp;Tabela1[[#This Row],[TAG]]</f>
        <v>RMF1073-TC-006/007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72"/>
        <v>200</v>
      </c>
      <c r="AV405" s="37">
        <f t="shared" si="73"/>
        <v>200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4291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2274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67"/>
        <v>57.6</v>
      </c>
      <c r="S406" s="18">
        <f t="shared" si="74"/>
        <v>57.6</v>
      </c>
      <c r="T406" s="19">
        <f t="shared" si="70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71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9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75"/>
        <v>T-072998-1/1073-TC-006</v>
      </c>
      <c r="AP406" t="str">
        <f>Tabela1[[#This Row],[TAG]]&amp;Tabela1[[#This Row],[PEDIDO]]&amp;Tabela1[[#This Row],[PRODUTO]]</f>
        <v>1073-TC-006P-188RMF</v>
      </c>
      <c r="AQ406" s="22" t="str">
        <f>Tabela1[[#This Row],[PRODUTO]]&amp;Tabela1[[#This Row],[TAG]]</f>
        <v>RMF1073-TC-006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72"/>
        <v>57.6</v>
      </c>
      <c r="AV406" s="37">
        <f t="shared" si="73"/>
        <v>57.6</v>
      </c>
      <c r="AW406" s="37"/>
    </row>
    <row r="407" spans="1:49" ht="15.75" hidden="1" customHeight="1" x14ac:dyDescent="0.25">
      <c r="A407" s="6" t="s">
        <v>4048</v>
      </c>
      <c r="B407" s="21" t="s">
        <v>4049</v>
      </c>
      <c r="C407" s="7">
        <v>1</v>
      </c>
      <c r="D407" s="39" t="s">
        <v>4050</v>
      </c>
      <c r="E407" s="7">
        <v>4292</v>
      </c>
      <c r="F407" s="7" t="s">
        <v>4051</v>
      </c>
      <c r="G407" s="23">
        <v>57.6</v>
      </c>
      <c r="H407" s="34">
        <f>Tabela1[[#This Row],[PESO UNI]]*Tabela1[[#This Row],[QTE]]</f>
        <v>57.6</v>
      </c>
      <c r="I407" s="7">
        <v>0</v>
      </c>
      <c r="J407" s="8" t="s">
        <v>2276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67"/>
        <v>57.6</v>
      </c>
      <c r="S407" s="18">
        <f t="shared" si="74"/>
        <v>57.6</v>
      </c>
      <c r="T407" s="19">
        <f t="shared" si="70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57.6</v>
      </c>
      <c r="Y407" s="14">
        <f t="shared" si="71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9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75"/>
        <v>T-072998-1/1073-TC-007</v>
      </c>
      <c r="AP407" t="str">
        <f>Tabela1[[#This Row],[TAG]]&amp;Tabela1[[#This Row],[PEDIDO]]&amp;Tabela1[[#This Row],[PRODUTO]]</f>
        <v>1073-TC-007P-188RMF</v>
      </c>
      <c r="AQ407" s="22" t="str">
        <f>Tabela1[[#This Row],[PRODUTO]]&amp;Tabela1[[#This Row],[TAG]]</f>
        <v>RMF1073-TC-007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72"/>
        <v>57.6</v>
      </c>
      <c r="AV407" s="37">
        <f t="shared" si="73"/>
        <v>57.6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4293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2274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67"/>
        <v>44.8</v>
      </c>
      <c r="S408" s="18">
        <f t="shared" si="74"/>
        <v>44.8</v>
      </c>
      <c r="T408" s="19">
        <f t="shared" si="70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71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9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75"/>
        <v>T-072998-1/1073-TC-006</v>
      </c>
      <c r="AP408" t="str">
        <f>Tabela1[[#This Row],[TAG]]&amp;Tabela1[[#This Row],[PEDIDO]]&amp;Tabela1[[#This Row],[PRODUTO]]</f>
        <v>1073-TC-006P-188RMF</v>
      </c>
      <c r="AQ408" s="22" t="str">
        <f>Tabela1[[#This Row],[PRODUTO]]&amp;Tabela1[[#This Row],[TAG]]</f>
        <v>RMF1073-TC-006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72"/>
        <v>44.8</v>
      </c>
      <c r="AV408" s="37">
        <f t="shared" si="73"/>
        <v>44.8</v>
      </c>
      <c r="AW408" s="37"/>
    </row>
    <row r="409" spans="1:49" ht="15.75" hidden="1" customHeight="1" x14ac:dyDescent="0.25">
      <c r="A409" s="6" t="s">
        <v>4048</v>
      </c>
      <c r="B409" s="21" t="s">
        <v>4052</v>
      </c>
      <c r="C409" s="7">
        <v>1</v>
      </c>
      <c r="D409" s="39" t="s">
        <v>4050</v>
      </c>
      <c r="E409" s="7">
        <v>4294</v>
      </c>
      <c r="F409" s="7" t="s">
        <v>4051</v>
      </c>
      <c r="G409" s="23">
        <v>44.8</v>
      </c>
      <c r="H409" s="34">
        <f>Tabela1[[#This Row],[PESO UNI]]*Tabela1[[#This Row],[QTE]]</f>
        <v>44.8</v>
      </c>
      <c r="I409" s="7">
        <v>0</v>
      </c>
      <c r="J409" s="8" t="s">
        <v>2276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si="67"/>
        <v>44.8</v>
      </c>
      <c r="S409" s="18">
        <f t="shared" si="74"/>
        <v>44.8</v>
      </c>
      <c r="T409" s="19">
        <f t="shared" si="70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44.8</v>
      </c>
      <c r="Y409" s="14">
        <f t="shared" si="71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9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75"/>
        <v>T-072998-1/1073-TC-007</v>
      </c>
      <c r="AP409" t="str">
        <f>Tabela1[[#This Row],[TAG]]&amp;Tabela1[[#This Row],[PEDIDO]]&amp;Tabela1[[#This Row],[PRODUTO]]</f>
        <v>1073-TC-007P-188RMF</v>
      </c>
      <c r="AQ409" s="22" t="str">
        <f>Tabela1[[#This Row],[PRODUTO]]&amp;Tabela1[[#This Row],[TAG]]</f>
        <v>RMF1073-TC-007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72"/>
        <v>44.8</v>
      </c>
      <c r="AV409" s="37">
        <f t="shared" si="73"/>
        <v>44.8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4295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2274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ref="R410:R439" si="76">IFERROR(H410*((AA410*0.25)+(AC410*0.25)+(AD410*0.225)+(AE410*0.225)+(AF410*0.05)),"")</f>
        <v>57.1</v>
      </c>
      <c r="S410" s="18">
        <f t="shared" si="74"/>
        <v>57.1</v>
      </c>
      <c r="T410" s="19">
        <f t="shared" si="70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71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9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75"/>
        <v>T-072998-1/1073-TC-006</v>
      </c>
      <c r="AP410" t="str">
        <f>Tabela1[[#This Row],[TAG]]&amp;Tabela1[[#This Row],[PEDIDO]]&amp;Tabela1[[#This Row],[PRODUTO]]</f>
        <v>1073-TC-006P-188RMF</v>
      </c>
      <c r="AQ410" s="22" t="str">
        <f>Tabela1[[#This Row],[PRODUTO]]&amp;Tabela1[[#This Row],[TAG]]</f>
        <v>RMF1073-TC-006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72"/>
        <v>57.1</v>
      </c>
      <c r="AV410" s="37">
        <f t="shared" si="73"/>
        <v>57.1</v>
      </c>
      <c r="AW410" s="37"/>
    </row>
    <row r="411" spans="1:49" ht="15.75" hidden="1" customHeight="1" x14ac:dyDescent="0.25">
      <c r="A411" s="6" t="s">
        <v>4048</v>
      </c>
      <c r="B411" s="21" t="s">
        <v>4053</v>
      </c>
      <c r="C411" s="7">
        <v>1</v>
      </c>
      <c r="D411" s="39" t="s">
        <v>4050</v>
      </c>
      <c r="E411" s="7">
        <v>4296</v>
      </c>
      <c r="F411" s="7" t="s">
        <v>4051</v>
      </c>
      <c r="G411" s="23">
        <v>57.1</v>
      </c>
      <c r="H411" s="34">
        <f>Tabela1[[#This Row],[PESO UNI]]*Tabela1[[#This Row],[QTE]]</f>
        <v>57.1</v>
      </c>
      <c r="I411" s="7">
        <v>0</v>
      </c>
      <c r="J411" s="8" t="s">
        <v>2276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76"/>
        <v>57.1</v>
      </c>
      <c r="S411" s="18">
        <f t="shared" si="74"/>
        <v>57.1</v>
      </c>
      <c r="T411" s="19">
        <f t="shared" si="70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57.1</v>
      </c>
      <c r="Y411" s="14">
        <f t="shared" si="71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si="69"/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75"/>
        <v>T-072998-1/1073-TC-007</v>
      </c>
      <c r="AP411" t="str">
        <f>Tabela1[[#This Row],[TAG]]&amp;Tabela1[[#This Row],[PEDIDO]]&amp;Tabela1[[#This Row],[PRODUTO]]</f>
        <v>1073-TC-007P-188RMF</v>
      </c>
      <c r="AQ411" s="22" t="str">
        <f>Tabela1[[#This Row],[PRODUTO]]&amp;Tabela1[[#This Row],[TAG]]</f>
        <v>RMF1073-TC-007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72"/>
        <v>57.1</v>
      </c>
      <c r="AV411" s="37">
        <f t="shared" si="73"/>
        <v>57.1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4297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2274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76"/>
        <v>42.4</v>
      </c>
      <c r="S412" s="18">
        <f t="shared" si="74"/>
        <v>42.4</v>
      </c>
      <c r="T412" s="19">
        <f t="shared" si="70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71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ref="AI412:AI459" si="77">IF(Z412&lt;=0,"ok","")</f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75"/>
        <v>T-072998-1/1073-TC-006</v>
      </c>
      <c r="AP412" t="str">
        <f>Tabela1[[#This Row],[TAG]]&amp;Tabela1[[#This Row],[PEDIDO]]&amp;Tabela1[[#This Row],[PRODUTO]]</f>
        <v>1073-TC-006P-188RMF</v>
      </c>
      <c r="AQ412" s="22" t="str">
        <f>Tabela1[[#This Row],[PRODUTO]]&amp;Tabela1[[#This Row],[TAG]]</f>
        <v>RMF1073-TC-006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72"/>
        <v>42.4</v>
      </c>
      <c r="AV412" s="37">
        <f t="shared" si="73"/>
        <v>42.4</v>
      </c>
      <c r="AW412" s="37"/>
    </row>
    <row r="413" spans="1:49" ht="15.75" hidden="1" customHeight="1" x14ac:dyDescent="0.25">
      <c r="A413" s="6" t="s">
        <v>4048</v>
      </c>
      <c r="B413" s="21" t="s">
        <v>4054</v>
      </c>
      <c r="C413" s="7">
        <v>1</v>
      </c>
      <c r="D413" s="39" t="s">
        <v>4050</v>
      </c>
      <c r="E413" s="7">
        <v>4298</v>
      </c>
      <c r="F413" s="7" t="s">
        <v>4051</v>
      </c>
      <c r="G413" s="23">
        <v>42.4</v>
      </c>
      <c r="H413" s="34">
        <f>Tabela1[[#This Row],[PESO UNI]]*Tabela1[[#This Row],[QTE]]</f>
        <v>42.4</v>
      </c>
      <c r="I413" s="7">
        <v>0</v>
      </c>
      <c r="J413" s="8" t="s">
        <v>2276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76"/>
        <v>42.4</v>
      </c>
      <c r="S413" s="18">
        <f t="shared" si="74"/>
        <v>42.4</v>
      </c>
      <c r="T413" s="19">
        <f t="shared" si="70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42.4</v>
      </c>
      <c r="Y413" s="14">
        <f t="shared" si="71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77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75"/>
        <v>T-072998-1/1073-TC-007</v>
      </c>
      <c r="AP413" t="str">
        <f>Tabela1[[#This Row],[TAG]]&amp;Tabela1[[#This Row],[PEDIDO]]&amp;Tabela1[[#This Row],[PRODUTO]]</f>
        <v>1073-TC-007P-188RMF</v>
      </c>
      <c r="AQ413" s="22" t="str">
        <f>Tabela1[[#This Row],[PRODUTO]]&amp;Tabela1[[#This Row],[TAG]]</f>
        <v>RMF1073-TC-007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72"/>
        <v>42.4</v>
      </c>
      <c r="AV413" s="37">
        <f t="shared" si="73"/>
        <v>42.4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4299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2274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76"/>
        <v>40.700000000000003</v>
      </c>
      <c r="S414" s="18">
        <f t="shared" si="74"/>
        <v>40.700000000000003</v>
      </c>
      <c r="T414" s="19">
        <f t="shared" si="70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71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77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75"/>
        <v>T-072998-1/1073-TC-006</v>
      </c>
      <c r="AP414" t="str">
        <f>Tabela1[[#This Row],[TAG]]&amp;Tabela1[[#This Row],[PEDIDO]]&amp;Tabela1[[#This Row],[PRODUTO]]</f>
        <v>1073-TC-006P-188RMF</v>
      </c>
      <c r="AQ414" s="22" t="str">
        <f>Tabela1[[#This Row],[PRODUTO]]&amp;Tabela1[[#This Row],[TAG]]</f>
        <v>RMF1073-TC-006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72"/>
        <v>40.700000000000003</v>
      </c>
      <c r="AV414" s="37">
        <f t="shared" si="73"/>
        <v>40.700000000000003</v>
      </c>
      <c r="AW414" s="37"/>
    </row>
    <row r="415" spans="1:49" ht="15.75" hidden="1" customHeight="1" x14ac:dyDescent="0.25">
      <c r="A415" s="6" t="s">
        <v>4048</v>
      </c>
      <c r="B415" s="21" t="s">
        <v>4055</v>
      </c>
      <c r="C415" s="7">
        <v>1</v>
      </c>
      <c r="D415" s="39" t="s">
        <v>4050</v>
      </c>
      <c r="E415" s="7">
        <v>4300</v>
      </c>
      <c r="F415" s="7" t="s">
        <v>4051</v>
      </c>
      <c r="G415" s="23">
        <v>40.700000000000003</v>
      </c>
      <c r="H415" s="34">
        <f>Tabela1[[#This Row],[PESO UNI]]*Tabela1[[#This Row],[QTE]]</f>
        <v>40.700000000000003</v>
      </c>
      <c r="I415" s="7">
        <v>0</v>
      </c>
      <c r="J415" s="8" t="s">
        <v>2276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76"/>
        <v>40.700000000000003</v>
      </c>
      <c r="S415" s="18">
        <f t="shared" si="74"/>
        <v>40.700000000000003</v>
      </c>
      <c r="T415" s="19">
        <f t="shared" si="70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40.700000000000003</v>
      </c>
      <c r="Y415" s="14">
        <f t="shared" si="71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77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75"/>
        <v>T-072998-1/1073-TC-007</v>
      </c>
      <c r="AP415" t="str">
        <f>Tabela1[[#This Row],[TAG]]&amp;Tabela1[[#This Row],[PEDIDO]]&amp;Tabela1[[#This Row],[PRODUTO]]</f>
        <v>1073-TC-007P-188RMF</v>
      </c>
      <c r="AQ415" s="22" t="str">
        <f>Tabela1[[#This Row],[PRODUTO]]&amp;Tabela1[[#This Row],[TAG]]</f>
        <v>RMF1073-TC-007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72"/>
        <v>40.700000000000003</v>
      </c>
      <c r="AV415" s="37">
        <f t="shared" si="73"/>
        <v>40.700000000000003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4301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2274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76"/>
        <v>57.7</v>
      </c>
      <c r="S416" s="18">
        <f t="shared" si="74"/>
        <v>57.7</v>
      </c>
      <c r="T416" s="19">
        <f t="shared" si="70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71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77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75"/>
        <v>T-072999-1/1073-TC-006</v>
      </c>
      <c r="AP416" t="str">
        <f>Tabela1[[#This Row],[TAG]]&amp;Tabela1[[#This Row],[PEDIDO]]&amp;Tabela1[[#This Row],[PRODUTO]]</f>
        <v>1073-TC-006P-188RMF</v>
      </c>
      <c r="AQ416" s="22" t="str">
        <f>Tabela1[[#This Row],[PRODUTO]]&amp;Tabela1[[#This Row],[TAG]]</f>
        <v>RMF1073-TC-006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72"/>
        <v>57.7</v>
      </c>
      <c r="AV416" s="37">
        <f t="shared" si="73"/>
        <v>57.7</v>
      </c>
      <c r="AW416" s="37"/>
    </row>
    <row r="417" spans="1:49" ht="15.75" hidden="1" customHeight="1" x14ac:dyDescent="0.25">
      <c r="A417" s="6" t="s">
        <v>4056</v>
      </c>
      <c r="B417" s="21" t="s">
        <v>4057</v>
      </c>
      <c r="C417" s="7">
        <v>1</v>
      </c>
      <c r="D417" s="39" t="s">
        <v>4050</v>
      </c>
      <c r="E417" s="7">
        <v>4302</v>
      </c>
      <c r="F417" s="7" t="s">
        <v>4051</v>
      </c>
      <c r="G417" s="23">
        <v>57.7</v>
      </c>
      <c r="H417" s="34">
        <f>Tabela1[[#This Row],[PESO UNI]]*Tabela1[[#This Row],[QTE]]</f>
        <v>57.7</v>
      </c>
      <c r="I417" s="7">
        <v>0</v>
      </c>
      <c r="J417" s="8" t="s">
        <v>2276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76"/>
        <v>57.7</v>
      </c>
      <c r="S417" s="18">
        <f t="shared" si="74"/>
        <v>57.7</v>
      </c>
      <c r="T417" s="19">
        <f t="shared" si="70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57.7</v>
      </c>
      <c r="Y417" s="14">
        <f t="shared" si="71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77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75"/>
        <v>T-072999-1/1073-TC-007</v>
      </c>
      <c r="AP417" t="str">
        <f>Tabela1[[#This Row],[TAG]]&amp;Tabela1[[#This Row],[PEDIDO]]&amp;Tabela1[[#This Row],[PRODUTO]]</f>
        <v>1073-TC-007P-188RMF</v>
      </c>
      <c r="AQ417" s="22" t="str">
        <f>Tabela1[[#This Row],[PRODUTO]]&amp;Tabela1[[#This Row],[TAG]]</f>
        <v>RMF1073-TC-007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72"/>
        <v>57.7</v>
      </c>
      <c r="AV417" s="37">
        <f t="shared" si="73"/>
        <v>57.7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4303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2274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76"/>
        <v>47.2</v>
      </c>
      <c r="S418" s="18">
        <f t="shared" si="74"/>
        <v>47.2</v>
      </c>
      <c r="T418" s="19">
        <f t="shared" si="70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71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77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75"/>
        <v>T-072999-1/1073-TC-006</v>
      </c>
      <c r="AP418" t="str">
        <f>Tabela1[[#This Row],[TAG]]&amp;Tabela1[[#This Row],[PEDIDO]]&amp;Tabela1[[#This Row],[PRODUTO]]</f>
        <v>1073-TC-006P-188RMF</v>
      </c>
      <c r="AQ418" s="22" t="str">
        <f>Tabela1[[#This Row],[PRODUTO]]&amp;Tabela1[[#This Row],[TAG]]</f>
        <v>RMF1073-TC-006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72"/>
        <v>47.2</v>
      </c>
      <c r="AV418" s="37">
        <f t="shared" si="73"/>
        <v>47.2</v>
      </c>
      <c r="AW418" s="37"/>
    </row>
    <row r="419" spans="1:49" ht="15.75" hidden="1" customHeight="1" x14ac:dyDescent="0.25">
      <c r="A419" s="6" t="s">
        <v>4056</v>
      </c>
      <c r="B419" s="21" t="s">
        <v>4058</v>
      </c>
      <c r="C419" s="7">
        <v>1</v>
      </c>
      <c r="D419" s="39" t="s">
        <v>4050</v>
      </c>
      <c r="E419" s="7">
        <v>4304</v>
      </c>
      <c r="F419" s="7" t="s">
        <v>4051</v>
      </c>
      <c r="G419" s="23">
        <v>47.2</v>
      </c>
      <c r="H419" s="34">
        <f>Tabela1[[#This Row],[PESO UNI]]*Tabela1[[#This Row],[QTE]]</f>
        <v>47.2</v>
      </c>
      <c r="I419" s="7">
        <v>0</v>
      </c>
      <c r="J419" s="8" t="s">
        <v>2276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76"/>
        <v>47.2</v>
      </c>
      <c r="S419" s="18">
        <f t="shared" si="74"/>
        <v>47.2</v>
      </c>
      <c r="T419" s="19">
        <f t="shared" si="70"/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47.2</v>
      </c>
      <c r="Y419" s="14">
        <f t="shared" si="71"/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77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75"/>
        <v>T-072999-1/1073-TC-007</v>
      </c>
      <c r="AP419" t="str">
        <f>Tabela1[[#This Row],[TAG]]&amp;Tabela1[[#This Row],[PEDIDO]]&amp;Tabela1[[#This Row],[PRODUTO]]</f>
        <v>1073-TC-007P-188RMF</v>
      </c>
      <c r="AQ419" s="22" t="str">
        <f>Tabela1[[#This Row],[PRODUTO]]&amp;Tabela1[[#This Row],[TAG]]</f>
        <v>RMF1073-TC-007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72"/>
        <v>47.2</v>
      </c>
      <c r="AV419" s="37">
        <f t="shared" si="73"/>
        <v>47.2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4305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2274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76"/>
        <v>38.4</v>
      </c>
      <c r="S420" s="18">
        <f t="shared" si="74"/>
        <v>38.4</v>
      </c>
      <c r="T420" s="19">
        <f t="shared" ref="T420:T439" si="78">IFERROR(S420-H420,"")</f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ref="Y420:Y439" si="79">U420-C420</f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77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75"/>
        <v>T-072999-1/1073-TC-006</v>
      </c>
      <c r="AP420" t="str">
        <f>Tabela1[[#This Row],[TAG]]&amp;Tabela1[[#This Row],[PEDIDO]]&amp;Tabela1[[#This Row],[PRODUTO]]</f>
        <v>1073-TC-006P-188RMF</v>
      </c>
      <c r="AQ420" s="22" t="str">
        <f>Tabela1[[#This Row],[PRODUTO]]&amp;Tabela1[[#This Row],[TAG]]</f>
        <v>RMF1073-TC-006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si="72"/>
        <v>38.4</v>
      </c>
      <c r="AV420" s="37">
        <f t="shared" si="73"/>
        <v>38.4</v>
      </c>
      <c r="AW420" s="37"/>
    </row>
    <row r="421" spans="1:49" ht="15.75" hidden="1" customHeight="1" x14ac:dyDescent="0.25">
      <c r="A421" s="6" t="s">
        <v>4056</v>
      </c>
      <c r="B421" s="21" t="s">
        <v>4059</v>
      </c>
      <c r="C421" s="7">
        <v>1</v>
      </c>
      <c r="D421" s="39" t="s">
        <v>4050</v>
      </c>
      <c r="E421" s="7">
        <v>4306</v>
      </c>
      <c r="F421" s="7" t="s">
        <v>4051</v>
      </c>
      <c r="G421" s="23">
        <v>38.4</v>
      </c>
      <c r="H421" s="34">
        <f>Tabela1[[#This Row],[PESO UNI]]*Tabela1[[#This Row],[QTE]]</f>
        <v>38.4</v>
      </c>
      <c r="I421" s="7">
        <v>0</v>
      </c>
      <c r="J421" s="8" t="s">
        <v>2276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76"/>
        <v>38.4</v>
      </c>
      <c r="S421" s="18">
        <f t="shared" si="74"/>
        <v>38.4</v>
      </c>
      <c r="T421" s="19">
        <f t="shared" si="78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38.4</v>
      </c>
      <c r="Y421" s="14">
        <f t="shared" si="79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77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75"/>
        <v>T-072999-1/1073-TC-007</v>
      </c>
      <c r="AP421" t="str">
        <f>Tabela1[[#This Row],[TAG]]&amp;Tabela1[[#This Row],[PEDIDO]]&amp;Tabela1[[#This Row],[PRODUTO]]</f>
        <v>1073-TC-007P-188RMF</v>
      </c>
      <c r="AQ421" s="22" t="str">
        <f>Tabela1[[#This Row],[PRODUTO]]&amp;Tabela1[[#This Row],[TAG]]</f>
        <v>RMF1073-TC-007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ref="AU421:AU439" si="80">IF(AH421="",0,IF(ISTEXT(AH421),H421*VALUE(SUBSTITUTE(AH421,"%",""))/100,H421*AH421))</f>
        <v>38.4</v>
      </c>
      <c r="AV421" s="37">
        <f t="shared" ref="AV421:AV439" si="81">IF(AG421="",0,IF(ISTEXT(AG421),H421*VALUE(SUBSTITUTE(AG421,"%",""))/100,H421*AG421))</f>
        <v>38.4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4307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2274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76"/>
        <v>42.7</v>
      </c>
      <c r="S422" s="18">
        <f t="shared" si="74"/>
        <v>42.7</v>
      </c>
      <c r="T422" s="19">
        <f t="shared" si="78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9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77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75"/>
        <v>T-072999-1/1073-TC-006</v>
      </c>
      <c r="AP422" t="str">
        <f>Tabela1[[#This Row],[TAG]]&amp;Tabela1[[#This Row],[PEDIDO]]&amp;Tabela1[[#This Row],[PRODUTO]]</f>
        <v>1073-TC-006P-188RMF</v>
      </c>
      <c r="AQ422" s="22" t="str">
        <f>Tabela1[[#This Row],[PRODUTO]]&amp;Tabela1[[#This Row],[TAG]]</f>
        <v>RMF1073-TC-006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80"/>
        <v>42.7</v>
      </c>
      <c r="AV422" s="37">
        <f t="shared" si="81"/>
        <v>42.7</v>
      </c>
      <c r="AW422" s="37"/>
    </row>
    <row r="423" spans="1:49" ht="15.75" hidden="1" customHeight="1" x14ac:dyDescent="0.25">
      <c r="A423" s="6" t="s">
        <v>4056</v>
      </c>
      <c r="B423" s="21" t="s">
        <v>4060</v>
      </c>
      <c r="C423" s="7">
        <v>1</v>
      </c>
      <c r="D423" s="39" t="s">
        <v>4050</v>
      </c>
      <c r="E423" s="7">
        <v>4308</v>
      </c>
      <c r="F423" s="7" t="s">
        <v>4051</v>
      </c>
      <c r="G423" s="23">
        <v>42.7</v>
      </c>
      <c r="H423" s="34">
        <f>Tabela1[[#This Row],[PESO UNI]]*Tabela1[[#This Row],[QTE]]</f>
        <v>42.7</v>
      </c>
      <c r="I423" s="7">
        <v>0</v>
      </c>
      <c r="J423" s="8" t="s">
        <v>2276</v>
      </c>
      <c r="K423" s="8" t="s">
        <v>327</v>
      </c>
      <c r="L423" s="9" t="s">
        <v>2069</v>
      </c>
      <c r="M423" s="10">
        <v>46161</v>
      </c>
      <c r="N423" s="8" t="s">
        <v>327</v>
      </c>
      <c r="O423" s="12"/>
      <c r="P423" s="13"/>
      <c r="Q423" s="14">
        <f>Tabela1[[#This Row],[QTDE/ Fabricação]]-Tabela1[[#This Row],[QTE]]</f>
        <v>-1</v>
      </c>
      <c r="R423" s="18">
        <f t="shared" si="76"/>
        <v>42.7</v>
      </c>
      <c r="S423" s="18">
        <f t="shared" si="74"/>
        <v>42.7</v>
      </c>
      <c r="T423" s="19">
        <f t="shared" si="78"/>
        <v>0</v>
      </c>
      <c r="U423" s="16">
        <v>1</v>
      </c>
      <c r="V423" s="12">
        <v>13</v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42.7</v>
      </c>
      <c r="Y423" s="14">
        <f t="shared" si="79"/>
        <v>0</v>
      </c>
      <c r="Z423" s="20">
        <f>Tabela1[[#This Row],[PESO TOTAL]]-Tabela1[[#This Row],[Peso Expedido]]</f>
        <v>0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tr">
        <f t="shared" si="77"/>
        <v>ok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75"/>
        <v>T-072999-1/1073-TC-007</v>
      </c>
      <c r="AP423" t="str">
        <f>Tabela1[[#This Row],[TAG]]&amp;Tabela1[[#This Row],[PEDIDO]]&amp;Tabela1[[#This Row],[PRODUTO]]</f>
        <v>1073-TC-007P-188RMF</v>
      </c>
      <c r="AQ423" s="22" t="str">
        <f>Tabela1[[#This Row],[PRODUTO]]&amp;Tabela1[[#This Row],[TAG]]</f>
        <v>RMF1073-TC-007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80"/>
        <v>42.7</v>
      </c>
      <c r="AV423" s="37">
        <f t="shared" si="81"/>
        <v>42.7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4309</v>
      </c>
      <c r="F424" s="7" t="s">
        <v>3766</v>
      </c>
      <c r="G424" s="23">
        <v>3</v>
      </c>
      <c r="H424" s="34">
        <f>Tabela1[[#This Row],[PESO UNI]]*Tabela1[[#This Row],[QTE]]</f>
        <v>72</v>
      </c>
      <c r="I424" s="7">
        <v>2</v>
      </c>
      <c r="J424" s="8" t="s">
        <v>2274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76"/>
        <v>72</v>
      </c>
      <c r="S424" s="18">
        <f t="shared" si="74"/>
        <v>72</v>
      </c>
      <c r="T424" s="19">
        <f t="shared" si="78"/>
        <v>0</v>
      </c>
      <c r="U424" s="16">
        <v>24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72</v>
      </c>
      <c r="Y424" s="14">
        <f t="shared" si="79"/>
        <v>0</v>
      </c>
      <c r="Z424" s="20">
        <f>Tabela1[[#This Row],[PESO TOTAL]]-Tabela1[[#This Row],[Peso Expedido]]</f>
        <v>0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75"/>
        <v>T-072974-1/1073-TC-006</v>
      </c>
      <c r="AP424" t="str">
        <f>Tabela1[[#This Row],[TAG]]&amp;Tabela1[[#This Row],[PEDIDO]]&amp;Tabela1[[#This Row],[PRODUTO]]</f>
        <v>1073-TC-006P-188RMF</v>
      </c>
      <c r="AQ424" s="22" t="str">
        <f>Tabela1[[#This Row],[PRODUTO]]&amp;Tabela1[[#This Row],[TAG]]</f>
        <v>RMF1073-TC-006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80"/>
        <v>72</v>
      </c>
      <c r="AV424" s="37">
        <f t="shared" si="81"/>
        <v>72</v>
      </c>
      <c r="AW424" s="37"/>
    </row>
    <row r="425" spans="1:49" ht="15.75" hidden="1" customHeight="1" x14ac:dyDescent="0.25">
      <c r="A425" s="6" t="s">
        <v>3763</v>
      </c>
      <c r="B425" s="21" t="s">
        <v>3770</v>
      </c>
      <c r="C425" s="7">
        <v>24</v>
      </c>
      <c r="D425" s="39" t="s">
        <v>3415</v>
      </c>
      <c r="E425" s="7">
        <v>4310</v>
      </c>
      <c r="F425" s="7" t="s">
        <v>3766</v>
      </c>
      <c r="G425" s="23">
        <v>1.5</v>
      </c>
      <c r="H425" s="34">
        <f>Tabela1[[#This Row],[PESO UNI]]*Tabela1[[#This Row],[QTE]]</f>
        <v>36</v>
      </c>
      <c r="I425" s="7">
        <v>2</v>
      </c>
      <c r="J425" s="8" t="s">
        <v>2276</v>
      </c>
      <c r="K425" s="8" t="s">
        <v>327</v>
      </c>
      <c r="L425" s="9" t="s">
        <v>2069</v>
      </c>
      <c r="M425" s="10">
        <v>46178</v>
      </c>
      <c r="N425" s="8" t="s">
        <v>327</v>
      </c>
      <c r="O425" s="12"/>
      <c r="P425" s="13"/>
      <c r="Q425" s="14">
        <f>Tabela1[[#This Row],[QTDE/ Fabricação]]-Tabela1[[#This Row],[QTE]]</f>
        <v>-24</v>
      </c>
      <c r="R425" s="18">
        <f t="shared" si="76"/>
        <v>36</v>
      </c>
      <c r="S425" s="18">
        <f t="shared" si="74"/>
        <v>36</v>
      </c>
      <c r="T425" s="19">
        <f t="shared" si="78"/>
        <v>0</v>
      </c>
      <c r="U425" s="16">
        <v>24</v>
      </c>
      <c r="V425" s="12" t="str">
        <f>IFERROR(VLOOKUP(Tabela1[[#This Row],[COD.MDE]],'LISTA DE EMBARQUE'!B:L,11,0),"")</f>
        <v/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36</v>
      </c>
      <c r="Y425" s="14">
        <f t="shared" si="79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">
        <v>4412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75"/>
        <v>T-072974-1/1073-TC-007</v>
      </c>
      <c r="AP425" t="str">
        <f>Tabela1[[#This Row],[TAG]]&amp;Tabela1[[#This Row],[PEDIDO]]&amp;Tabela1[[#This Row],[PRODUTO]]</f>
        <v>1073-TC-007P-188RMF</v>
      </c>
      <c r="AQ425" s="22" t="str">
        <f>Tabela1[[#This Row],[PRODUTO]]&amp;Tabela1[[#This Row],[TAG]]</f>
        <v>RMF1073-TC-007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80"/>
        <v>36</v>
      </c>
      <c r="AV425" s="37">
        <f t="shared" si="81"/>
        <v>36</v>
      </c>
      <c r="AW425" s="37"/>
    </row>
    <row r="426" spans="1:49" ht="15.75" hidden="1" customHeight="1" x14ac:dyDescent="0.25">
      <c r="A426" s="6" t="s">
        <v>3848</v>
      </c>
      <c r="B426" s="21" t="s">
        <v>4061</v>
      </c>
      <c r="C426" s="7">
        <v>2</v>
      </c>
      <c r="D426" s="39" t="s">
        <v>3415</v>
      </c>
      <c r="E426" s="7">
        <v>4311</v>
      </c>
      <c r="F426" s="7" t="s">
        <v>3788</v>
      </c>
      <c r="G426" s="23">
        <v>18.8</v>
      </c>
      <c r="H426" s="34">
        <f>Tabela1[[#This Row],[PESO UNI]]*Tabela1[[#This Row],[QTE]]</f>
        <v>37.6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76"/>
        <v>37.6</v>
      </c>
      <c r="S426" s="18">
        <f t="shared" si="74"/>
        <v>37.6</v>
      </c>
      <c r="T426" s="19">
        <f t="shared" si="78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37.6</v>
      </c>
      <c r="Y426" s="14">
        <f t="shared" si="79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77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75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80"/>
        <v>37.6</v>
      </c>
      <c r="AV426" s="37">
        <f t="shared" si="81"/>
        <v>37.6</v>
      </c>
      <c r="AW426" s="37"/>
    </row>
    <row r="427" spans="1:49" ht="15.75" hidden="1" customHeight="1" x14ac:dyDescent="0.25">
      <c r="A427" s="6" t="s">
        <v>3848</v>
      </c>
      <c r="B427" s="21" t="s">
        <v>4062</v>
      </c>
      <c r="C427" s="7">
        <v>2</v>
      </c>
      <c r="D427" s="39" t="s">
        <v>3415</v>
      </c>
      <c r="E427" s="7">
        <v>4312</v>
      </c>
      <c r="F427" s="7" t="s">
        <v>3788</v>
      </c>
      <c r="G427" s="23">
        <v>28.3</v>
      </c>
      <c r="H427" s="34">
        <f>Tabela1[[#This Row],[PESO UNI]]*Tabela1[[#This Row],[QTE]]</f>
        <v>56.6</v>
      </c>
      <c r="I427" s="7">
        <v>1</v>
      </c>
      <c r="J427" s="8" t="s">
        <v>3789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-2</v>
      </c>
      <c r="R427" s="18">
        <f t="shared" si="76"/>
        <v>56.6</v>
      </c>
      <c r="S427" s="18">
        <f t="shared" si="74"/>
        <v>56.6</v>
      </c>
      <c r="T427" s="19">
        <f t="shared" si="78"/>
        <v>0</v>
      </c>
      <c r="U427" s="16">
        <v>2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56.6</v>
      </c>
      <c r="Y427" s="14">
        <f t="shared" si="79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77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75"/>
        <v>T-072966-1/1073-TC-006/007</v>
      </c>
      <c r="AP427" t="str">
        <f>Tabela1[[#This Row],[TAG]]&amp;Tabela1[[#This Row],[PEDIDO]]&amp;Tabela1[[#This Row],[PRODUTO]]</f>
        <v>1073-TC-006/007P-188RMF</v>
      </c>
      <c r="AQ427" s="22" t="str">
        <f>Tabela1[[#This Row],[PRODUTO]]&amp;Tabela1[[#This Row],[TAG]]</f>
        <v>RMF1073-TC-006/007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80"/>
        <v>56.6</v>
      </c>
      <c r="AV427" s="37">
        <f t="shared" si="81"/>
        <v>56.6</v>
      </c>
      <c r="AW427" s="37"/>
    </row>
    <row r="428" spans="1:49" ht="15.75" hidden="1" customHeight="1" x14ac:dyDescent="0.25">
      <c r="A428" s="6" t="s">
        <v>4063</v>
      </c>
      <c r="B428" s="21" t="s">
        <v>3773</v>
      </c>
      <c r="C428" s="7">
        <v>1</v>
      </c>
      <c r="D428" s="39" t="s">
        <v>3776</v>
      </c>
      <c r="E428" s="7">
        <v>4313</v>
      </c>
      <c r="F428" s="7" t="s">
        <v>4064</v>
      </c>
      <c r="G428" s="23">
        <v>43.8</v>
      </c>
      <c r="H428" s="34">
        <f>Tabela1[[#This Row],[PESO UNI]]*Tabela1[[#This Row],[QTE]]</f>
        <v>43.8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-1</v>
      </c>
      <c r="R428" s="18">
        <f t="shared" si="76"/>
        <v>43.8</v>
      </c>
      <c r="S428" s="18">
        <f t="shared" si="74"/>
        <v>43.8</v>
      </c>
      <c r="T428" s="19">
        <f t="shared" si="78"/>
        <v>0</v>
      </c>
      <c r="U428" s="16">
        <v>1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43.8</v>
      </c>
      <c r="Y428" s="14">
        <f t="shared" si="79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77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75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80"/>
        <v>43.8</v>
      </c>
      <c r="AV428" s="37">
        <f t="shared" si="81"/>
        <v>43.8</v>
      </c>
      <c r="AW428" s="37"/>
    </row>
    <row r="429" spans="1:49" ht="15.75" hidden="1" customHeight="1" x14ac:dyDescent="0.25">
      <c r="A429" s="6" t="s">
        <v>4063</v>
      </c>
      <c r="B429" s="21" t="s">
        <v>3775</v>
      </c>
      <c r="C429" s="7">
        <v>4</v>
      </c>
      <c r="D429" s="39" t="s">
        <v>4065</v>
      </c>
      <c r="E429" s="7">
        <v>4314</v>
      </c>
      <c r="F429" s="7" t="s">
        <v>4064</v>
      </c>
      <c r="G429" s="23">
        <v>0.4</v>
      </c>
      <c r="H429" s="34">
        <f>Tabela1[[#This Row],[PESO UNI]]*Tabela1[[#This Row],[QTE]]</f>
        <v>1.6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76"/>
        <v>1.6</v>
      </c>
      <c r="S429" s="18">
        <f t="shared" si="74"/>
        <v>1.6</v>
      </c>
      <c r="T429" s="19">
        <f t="shared" si="78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1.6</v>
      </c>
      <c r="Y429" s="14">
        <f t="shared" si="79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77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75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80"/>
        <v>1.6</v>
      </c>
      <c r="AV429" s="37">
        <f t="shared" si="81"/>
        <v>1.6</v>
      </c>
      <c r="AW429" s="37"/>
    </row>
    <row r="430" spans="1:49" ht="15.75" hidden="1" customHeight="1" x14ac:dyDescent="0.25">
      <c r="A430" s="6" t="s">
        <v>4063</v>
      </c>
      <c r="B430" s="21" t="s">
        <v>3777</v>
      </c>
      <c r="C430" s="7">
        <v>4</v>
      </c>
      <c r="D430" s="39" t="s">
        <v>4066</v>
      </c>
      <c r="E430" s="7">
        <v>4315</v>
      </c>
      <c r="F430" s="7" t="s">
        <v>4064</v>
      </c>
      <c r="G430" s="23">
        <v>0.9</v>
      </c>
      <c r="H430" s="34">
        <f>Tabela1[[#This Row],[PESO UNI]]*Tabela1[[#This Row],[QTE]]</f>
        <v>3.6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-4</v>
      </c>
      <c r="R430" s="18">
        <f t="shared" si="76"/>
        <v>3.6</v>
      </c>
      <c r="S430" s="18">
        <f t="shared" si="74"/>
        <v>3.6</v>
      </c>
      <c r="T430" s="19">
        <f t="shared" si="78"/>
        <v>0</v>
      </c>
      <c r="U430" s="16">
        <v>4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3.6</v>
      </c>
      <c r="Y430" s="14">
        <f t="shared" si="79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77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75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80"/>
        <v>3.6</v>
      </c>
      <c r="AV430" s="37">
        <f t="shared" si="81"/>
        <v>3.6</v>
      </c>
      <c r="AW430" s="37"/>
    </row>
    <row r="431" spans="1:49" ht="15.75" hidden="1" customHeight="1" x14ac:dyDescent="0.25">
      <c r="A431" s="6" t="s">
        <v>4063</v>
      </c>
      <c r="B431" s="21" t="s">
        <v>3982</v>
      </c>
      <c r="C431" s="7">
        <v>1</v>
      </c>
      <c r="D431" s="39" t="s">
        <v>4067</v>
      </c>
      <c r="E431" s="7">
        <v>4316</v>
      </c>
      <c r="F431" s="7" t="s">
        <v>4064</v>
      </c>
      <c r="G431" s="23">
        <v>4.4000000000000004</v>
      </c>
      <c r="H431" s="34">
        <f>Tabela1[[#This Row],[PESO UNI]]*Tabela1[[#This Row],[QTE]]</f>
        <v>4.4000000000000004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76"/>
        <v>4.4000000000000004</v>
      </c>
      <c r="S431" s="18">
        <f t="shared" si="74"/>
        <v>4.4000000000000004</v>
      </c>
      <c r="T431" s="19">
        <f t="shared" si="78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4.4000000000000004</v>
      </c>
      <c r="Y431" s="14">
        <f t="shared" si="79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77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75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80"/>
        <v>4.4000000000000004</v>
      </c>
      <c r="AV431" s="37">
        <f t="shared" si="81"/>
        <v>4.4000000000000004</v>
      </c>
      <c r="AW431" s="37"/>
    </row>
    <row r="432" spans="1:49" ht="15.75" hidden="1" customHeight="1" x14ac:dyDescent="0.25">
      <c r="A432" s="6" t="s">
        <v>4063</v>
      </c>
      <c r="B432" s="21" t="s">
        <v>4001</v>
      </c>
      <c r="C432" s="7">
        <v>1</v>
      </c>
      <c r="D432" s="39" t="s">
        <v>4067</v>
      </c>
      <c r="E432" s="7">
        <v>4317</v>
      </c>
      <c r="F432" s="7" t="s">
        <v>4064</v>
      </c>
      <c r="G432" s="23">
        <v>3.9</v>
      </c>
      <c r="H432" s="34">
        <f>Tabela1[[#This Row],[PESO UNI]]*Tabela1[[#This Row],[QTE]]</f>
        <v>3.9</v>
      </c>
      <c r="I432" s="7">
        <v>0</v>
      </c>
      <c r="J432" s="8" t="s">
        <v>2274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76"/>
        <v>3.9</v>
      </c>
      <c r="S432" s="18">
        <f t="shared" si="74"/>
        <v>3.9</v>
      </c>
      <c r="T432" s="19">
        <f t="shared" si="78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3.9</v>
      </c>
      <c r="Y432" s="14">
        <f t="shared" si="79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77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75"/>
        <v>T-073005-1/1073-TC-006</v>
      </c>
      <c r="AP432" t="str">
        <f>Tabela1[[#This Row],[TAG]]&amp;Tabela1[[#This Row],[PEDIDO]]&amp;Tabela1[[#This Row],[PRODUTO]]</f>
        <v>1073-TC-006P-188RMF</v>
      </c>
      <c r="AQ432" s="22" t="str">
        <f>Tabela1[[#This Row],[PRODUTO]]&amp;Tabela1[[#This Row],[TAG]]</f>
        <v>RMF1073-TC-006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80"/>
        <v>3.9</v>
      </c>
      <c r="AV432" s="37">
        <f t="shared" si="81"/>
        <v>3.9</v>
      </c>
      <c r="AW432" s="37"/>
    </row>
    <row r="433" spans="1:49" ht="15.75" hidden="1" customHeight="1" x14ac:dyDescent="0.25">
      <c r="A433" s="6" t="s">
        <v>4063</v>
      </c>
      <c r="B433" s="21" t="s">
        <v>3773</v>
      </c>
      <c r="C433" s="7">
        <v>1</v>
      </c>
      <c r="D433" s="39" t="s">
        <v>3776</v>
      </c>
      <c r="E433" s="7">
        <v>4318</v>
      </c>
      <c r="F433" s="7" t="s">
        <v>4064</v>
      </c>
      <c r="G433" s="23">
        <v>43.8</v>
      </c>
      <c r="H433" s="34">
        <f>Tabela1[[#This Row],[PESO UNI]]*Tabela1[[#This Row],[QTE]]</f>
        <v>43.8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-1</v>
      </c>
      <c r="R433" s="18">
        <f t="shared" si="76"/>
        <v>43.8</v>
      </c>
      <c r="S433" s="18">
        <f t="shared" si="74"/>
        <v>43.8</v>
      </c>
      <c r="T433" s="19">
        <f t="shared" si="78"/>
        <v>0</v>
      </c>
      <c r="U433" s="16">
        <v>1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43.8</v>
      </c>
      <c r="Y433" s="14">
        <f t="shared" si="79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77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75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80"/>
        <v>43.8</v>
      </c>
      <c r="AV433" s="37">
        <f t="shared" si="81"/>
        <v>43.8</v>
      </c>
      <c r="AW433" s="37"/>
    </row>
    <row r="434" spans="1:49" ht="15.75" hidden="1" customHeight="1" x14ac:dyDescent="0.25">
      <c r="A434" s="6" t="s">
        <v>4063</v>
      </c>
      <c r="B434" s="21" t="s">
        <v>3775</v>
      </c>
      <c r="C434" s="7">
        <v>4</v>
      </c>
      <c r="D434" s="39" t="s">
        <v>4065</v>
      </c>
      <c r="E434" s="7">
        <v>4319</v>
      </c>
      <c r="F434" s="7" t="s">
        <v>4064</v>
      </c>
      <c r="G434" s="23">
        <v>0.4</v>
      </c>
      <c r="H434" s="34">
        <f>Tabela1[[#This Row],[PESO UNI]]*Tabela1[[#This Row],[QTE]]</f>
        <v>1.6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76"/>
        <v>1.6</v>
      </c>
      <c r="S434" s="18">
        <f t="shared" si="74"/>
        <v>1.6</v>
      </c>
      <c r="T434" s="19">
        <f t="shared" si="78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1.6</v>
      </c>
      <c r="Y434" s="14">
        <f t="shared" si="79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77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75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80"/>
        <v>1.6</v>
      </c>
      <c r="AV434" s="37">
        <f t="shared" si="81"/>
        <v>1.6</v>
      </c>
      <c r="AW434" s="37"/>
    </row>
    <row r="435" spans="1:49" ht="15.75" hidden="1" customHeight="1" x14ac:dyDescent="0.25">
      <c r="A435" s="6" t="s">
        <v>4063</v>
      </c>
      <c r="B435" s="21" t="s">
        <v>3777</v>
      </c>
      <c r="C435" s="7">
        <v>4</v>
      </c>
      <c r="D435" s="39" t="s">
        <v>4066</v>
      </c>
      <c r="E435" s="7">
        <v>4320</v>
      </c>
      <c r="F435" s="7" t="s">
        <v>4064</v>
      </c>
      <c r="G435" s="23">
        <v>0.9</v>
      </c>
      <c r="H435" s="34">
        <f>Tabela1[[#This Row],[PESO UNI]]*Tabela1[[#This Row],[QTE]]</f>
        <v>3.6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-4</v>
      </c>
      <c r="R435" s="18">
        <f t="shared" si="76"/>
        <v>3.6</v>
      </c>
      <c r="S435" s="18">
        <f t="shared" si="74"/>
        <v>3.6</v>
      </c>
      <c r="T435" s="19">
        <f t="shared" si="78"/>
        <v>0</v>
      </c>
      <c r="U435" s="16">
        <v>4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3.6</v>
      </c>
      <c r="Y435" s="14">
        <f t="shared" si="79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77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75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80"/>
        <v>3.6</v>
      </c>
      <c r="AV435" s="37">
        <f t="shared" si="81"/>
        <v>3.6</v>
      </c>
      <c r="AW435" s="37"/>
    </row>
    <row r="436" spans="1:49" ht="15.75" hidden="1" customHeight="1" x14ac:dyDescent="0.25">
      <c r="A436" s="6" t="s">
        <v>4063</v>
      </c>
      <c r="B436" s="21" t="s">
        <v>3982</v>
      </c>
      <c r="C436" s="7">
        <v>1</v>
      </c>
      <c r="D436" s="39" t="s">
        <v>4067</v>
      </c>
      <c r="E436" s="7">
        <v>4321</v>
      </c>
      <c r="F436" s="7" t="s">
        <v>4064</v>
      </c>
      <c r="G436" s="23">
        <v>4.4000000000000004</v>
      </c>
      <c r="H436" s="34">
        <f>Tabela1[[#This Row],[PESO UNI]]*Tabela1[[#This Row],[QTE]]</f>
        <v>4.4000000000000004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76"/>
        <v>4.4000000000000004</v>
      </c>
      <c r="S436" s="18">
        <f t="shared" si="74"/>
        <v>4.4000000000000004</v>
      </c>
      <c r="T436" s="19">
        <f t="shared" si="78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4.4000000000000004</v>
      </c>
      <c r="Y436" s="14">
        <f t="shared" si="79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77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75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80"/>
        <v>4.4000000000000004</v>
      </c>
      <c r="AV436" s="37">
        <f t="shared" si="81"/>
        <v>4.4000000000000004</v>
      </c>
      <c r="AW436" s="37"/>
    </row>
    <row r="437" spans="1:49" ht="15.75" hidden="1" customHeight="1" x14ac:dyDescent="0.25">
      <c r="A437" s="6" t="s">
        <v>4063</v>
      </c>
      <c r="B437" s="21" t="s">
        <v>4001</v>
      </c>
      <c r="C437" s="7">
        <v>1</v>
      </c>
      <c r="D437" s="39" t="s">
        <v>4067</v>
      </c>
      <c r="E437" s="7">
        <v>4322</v>
      </c>
      <c r="F437" s="7" t="s">
        <v>4064</v>
      </c>
      <c r="G437" s="23">
        <v>3.9</v>
      </c>
      <c r="H437" s="34">
        <f>Tabela1[[#This Row],[PESO UNI]]*Tabela1[[#This Row],[QTE]]</f>
        <v>3.9</v>
      </c>
      <c r="I437" s="7">
        <v>0</v>
      </c>
      <c r="J437" s="8" t="s">
        <v>2276</v>
      </c>
      <c r="K437" s="8" t="s">
        <v>327</v>
      </c>
      <c r="L437" s="9" t="s">
        <v>2069</v>
      </c>
      <c r="M437" s="10">
        <v>46181</v>
      </c>
      <c r="N437" s="8" t="s">
        <v>327</v>
      </c>
      <c r="O437" s="12"/>
      <c r="P437" s="13"/>
      <c r="Q437" s="14">
        <f>Tabela1[[#This Row],[QTDE/ Fabricação]]-Tabela1[[#This Row],[QTE]]</f>
        <v>-1</v>
      </c>
      <c r="R437" s="18">
        <f t="shared" si="76"/>
        <v>3.9</v>
      </c>
      <c r="S437" s="18">
        <f t="shared" si="74"/>
        <v>3.9</v>
      </c>
      <c r="T437" s="19">
        <f t="shared" si="78"/>
        <v>0</v>
      </c>
      <c r="U437" s="16">
        <v>1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3.9</v>
      </c>
      <c r="Y437" s="14">
        <f t="shared" si="79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tr">
        <f t="shared" si="77"/>
        <v>ok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75"/>
        <v>T-073005-1/1073-TC-007</v>
      </c>
      <c r="AP437" t="str">
        <f>Tabela1[[#This Row],[TAG]]&amp;Tabela1[[#This Row],[PEDIDO]]&amp;Tabela1[[#This Row],[PRODUTO]]</f>
        <v>1073-TC-007P-188RMF</v>
      </c>
      <c r="AQ437" s="22" t="str">
        <f>Tabela1[[#This Row],[PRODUTO]]&amp;Tabela1[[#This Row],[TAG]]</f>
        <v>RMF1073-TC-007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80"/>
        <v>3.9</v>
      </c>
      <c r="AV437" s="37">
        <f t="shared" si="81"/>
        <v>3.9</v>
      </c>
      <c r="AW437" s="37"/>
    </row>
    <row r="438" spans="1:49" ht="15.75" hidden="1" customHeight="1" x14ac:dyDescent="0.25">
      <c r="A438" s="6" t="s">
        <v>3863</v>
      </c>
      <c r="B438" s="21" t="s">
        <v>4068</v>
      </c>
      <c r="C438" s="7">
        <v>2</v>
      </c>
      <c r="D438" s="39" t="s">
        <v>4069</v>
      </c>
      <c r="E438" s="7">
        <v>4323</v>
      </c>
      <c r="F438" s="7" t="s">
        <v>3788</v>
      </c>
      <c r="G438" s="23">
        <v>4.4800000000000004</v>
      </c>
      <c r="H438" s="34">
        <f>Tabela1[[#This Row],[PESO UNI]]*Tabela1[[#This Row],[QTE]]</f>
        <v>8.9600000000000009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76"/>
        <v>8.9600000000000009</v>
      </c>
      <c r="S438" s="18">
        <f t="shared" ref="S438:S507" si="82">IFERROR(H438*AG438,"")</f>
        <v>8.9600000000000009</v>
      </c>
      <c r="T438" s="19">
        <f t="shared" si="78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8.9600000000000009</v>
      </c>
      <c r="Y438" s="14">
        <f t="shared" si="79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75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80"/>
        <v>8.9600000000000009</v>
      </c>
      <c r="AV438" s="37">
        <f t="shared" si="81"/>
        <v>8.9600000000000009</v>
      </c>
      <c r="AW438" s="37"/>
    </row>
    <row r="439" spans="1:49" ht="15.75" hidden="1" customHeight="1" x14ac:dyDescent="0.25">
      <c r="A439" s="6" t="s">
        <v>3863</v>
      </c>
      <c r="B439" s="21" t="s">
        <v>4070</v>
      </c>
      <c r="C439" s="7">
        <v>2</v>
      </c>
      <c r="D439" s="39" t="s">
        <v>4071</v>
      </c>
      <c r="E439" s="7">
        <v>4324</v>
      </c>
      <c r="F439" s="7" t="s">
        <v>3788</v>
      </c>
      <c r="G439" s="23">
        <v>58.694200000000002</v>
      </c>
      <c r="H439" s="34">
        <f>Tabela1[[#This Row],[PESO UNI]]*Tabela1[[#This Row],[QTE]]</f>
        <v>117.3884</v>
      </c>
      <c r="I439" s="7">
        <v>3</v>
      </c>
      <c r="J439" s="8" t="s">
        <v>3789</v>
      </c>
      <c r="K439" s="8" t="s">
        <v>327</v>
      </c>
      <c r="L439" s="9" t="s">
        <v>2069</v>
      </c>
      <c r="M439" s="10">
        <v>46192</v>
      </c>
      <c r="N439" s="8" t="s">
        <v>327</v>
      </c>
      <c r="O439" s="12"/>
      <c r="P439" s="13"/>
      <c r="Q439" s="14">
        <f>Tabela1[[#This Row],[QTDE/ Fabricação]]-Tabela1[[#This Row],[QTE]]</f>
        <v>-2</v>
      </c>
      <c r="R439" s="18">
        <f t="shared" si="76"/>
        <v>117.3884</v>
      </c>
      <c r="S439" s="18">
        <f t="shared" si="82"/>
        <v>117.3884</v>
      </c>
      <c r="T439" s="19">
        <f t="shared" si="78"/>
        <v>0</v>
      </c>
      <c r="U439" s="16">
        <v>2</v>
      </c>
      <c r="V439" s="12">
        <v>13</v>
      </c>
      <c r="W439" s="13" t="str">
        <f>IFERROR(VLOOKUP(Tabela1[[#This Row],[COD.MDE]],'LISTA DE EMBARQUE'!B:M,12,0),"")</f>
        <v/>
      </c>
      <c r="X439" s="14">
        <f>IFERROR(Tabela1[[#This Row],[QIANTIDADE EXPEDIDA]]*Tabela1[[#This Row],[PESO UNI]],"")</f>
        <v>117.3884</v>
      </c>
      <c r="Y439" s="14">
        <f t="shared" si="79"/>
        <v>0</v>
      </c>
      <c r="Z439" s="20">
        <f>Tabela1[[#This Row],[PESO TOTAL]]-Tabela1[[#This Row],[Peso Expedido]]</f>
        <v>0</v>
      </c>
      <c r="AA439" s="17">
        <v>1</v>
      </c>
      <c r="AB439" s="33"/>
      <c r="AC439" s="33">
        <v>1</v>
      </c>
      <c r="AD439" s="33">
        <v>1</v>
      </c>
      <c r="AE439" s="33">
        <v>1</v>
      </c>
      <c r="AF439" s="33">
        <v>1</v>
      </c>
      <c r="AG439" s="33">
        <v>1</v>
      </c>
      <c r="AH439" s="33">
        <v>1</v>
      </c>
      <c r="AI439" s="33" t="s">
        <v>4412</v>
      </c>
      <c r="AJ439" s="5"/>
      <c r="AK439" t="str">
        <f>Tabela1[[#This Row],[Coluna1]]&amp;Tabela1[[#This Row],[PEDIDO]]</f>
        <v>P-188</v>
      </c>
      <c r="AL439"/>
      <c r="AM439"/>
      <c r="AN439"/>
      <c r="AO439" t="str">
        <f t="shared" si="75"/>
        <v>T-072962-1/1073-TC-006/007</v>
      </c>
      <c r="AP439" t="str">
        <f>Tabela1[[#This Row],[TAG]]&amp;Tabela1[[#This Row],[PEDIDO]]&amp;Tabela1[[#This Row],[PRODUTO]]</f>
        <v>1073-TC-006/007P-188RMF</v>
      </c>
      <c r="AQ439" s="22" t="str">
        <f>Tabela1[[#This Row],[PRODUTO]]&amp;Tabela1[[#This Row],[TAG]]</f>
        <v>RMF1073-TC-006/007</v>
      </c>
      <c r="AR439" s="24" t="str">
        <f>Tabela1[[#This Row],[PEDIDO]]&amp;Tabela1[[#This Row],[PRODUTO]]</f>
        <v>P-188RMF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0</v>
      </c>
      <c r="AU439" s="37">
        <f t="shared" si="80"/>
        <v>117.3884</v>
      </c>
      <c r="AV439" s="37">
        <f t="shared" si="81"/>
        <v>117.3884</v>
      </c>
      <c r="AW439" s="37"/>
    </row>
    <row r="440" spans="1:49" ht="15.75" hidden="1" customHeight="1" x14ac:dyDescent="0.25">
      <c r="A440" s="6" t="s">
        <v>79</v>
      </c>
      <c r="B440" s="21"/>
      <c r="C440" s="7">
        <v>6</v>
      </c>
      <c r="D440" s="39" t="s">
        <v>4297</v>
      </c>
      <c r="E440" s="7">
        <v>4325</v>
      </c>
      <c r="F440" s="7">
        <v>1</v>
      </c>
      <c r="G440" s="23">
        <v>10</v>
      </c>
      <c r="H440" s="34">
        <f>Tabela1[[#This Row],[PESO UNI]]*Tabela1[[#This Row],[QTE]]</f>
        <v>60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" si="83">IFERROR(H440*((AA440*0.25)+(AC440*0.25)+(AD440*0.225)+(AE440*0.225)+(AF440*0.05)),"")</f>
        <v>60</v>
      </c>
      <c r="S440" s="18">
        <f t="shared" si="82"/>
        <v>60</v>
      </c>
      <c r="T440" s="19">
        <f t="shared" ref="T440" si="84">IFERROR(S440-H440,"")</f>
        <v>0</v>
      </c>
      <c r="U440" s="16">
        <f>IFERROR(SUMIF('LISTA DE EMBARQUE'!B:B,MICRO!E:E,'LISTA DE EMBARQUE'!G:G),"")</f>
        <v>12</v>
      </c>
      <c r="V440" s="12">
        <f>IFERROR(VLOOKUP(Tabela1[[#This Row],[COD.MDE]],'LISTA DE EMBARQUE'!B:L,11,0),"")</f>
        <v>1</v>
      </c>
      <c r="W440" s="13" t="str">
        <f>IFERROR(COUNTIF(#REF!,Tabela1[[#This Row],[Colunas5]]),"")</f>
        <v/>
      </c>
      <c r="X440" s="14">
        <f>Tabela1[[#This Row],[QIANTIDADE EXPEDIDA]]*Tabela1[[#This Row],[PESO UNI]]</f>
        <v>120</v>
      </c>
      <c r="Y440" s="14">
        <f t="shared" ref="Y440" si="85">U440-C440</f>
        <v>6</v>
      </c>
      <c r="Z440" s="20">
        <f>Tabela1[[#This Row],[PESO TOTAL]]-Tabela1[[#This Row],[Peso Expedido]]</f>
        <v>-60</v>
      </c>
      <c r="AA440" s="17">
        <v>1</v>
      </c>
      <c r="AB440" s="33"/>
      <c r="AC440" s="33">
        <v>1</v>
      </c>
      <c r="AD440" s="33">
        <v>1</v>
      </c>
      <c r="AE440" s="33">
        <v>1</v>
      </c>
      <c r="AF440" s="33">
        <v>1</v>
      </c>
      <c r="AG440" s="33">
        <v>1</v>
      </c>
      <c r="AH440" s="33">
        <v>1</v>
      </c>
      <c r="AI440" s="33" t="str">
        <f t="shared" si="77"/>
        <v>ok</v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" si="86">A440&amp;"/"&amp;J440</f>
        <v>R-1-4-10993/P208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0</v>
      </c>
      <c r="AU440" s="37">
        <f t="shared" ref="AU440" si="87">IF(AH440="",0,IF(ISTEXT(AH440),H440*VALUE(SUBSTITUTE(AH440,"%",""))/100,H440*AH440))</f>
        <v>60</v>
      </c>
      <c r="AV440" s="37">
        <f t="shared" ref="AV440" si="88">IF(AG440="",0,IF(ISTEXT(AG440),H440*VALUE(SUBSTITUTE(AG440,"%",""))/100,H440*AG440))</f>
        <v>60</v>
      </c>
      <c r="AW440" s="37"/>
    </row>
    <row r="441" spans="1:49" ht="15.75" hidden="1" customHeight="1" x14ac:dyDescent="0.25">
      <c r="A441" s="6" t="s">
        <v>80</v>
      </c>
      <c r="B441" s="21"/>
      <c r="C441" s="7">
        <v>6</v>
      </c>
      <c r="D441" s="39" t="s">
        <v>4300</v>
      </c>
      <c r="E441" s="7">
        <v>4326</v>
      </c>
      <c r="F441" s="7">
        <v>1</v>
      </c>
      <c r="G441" s="23">
        <v>12.5</v>
      </c>
      <c r="H441" s="34">
        <f>Tabela1[[#This Row],[PESO UNI]]*Tabela1[[#This Row],[QTE]]</f>
        <v>75</v>
      </c>
      <c r="I441" s="7">
        <v>0</v>
      </c>
      <c r="J441" s="8" t="s">
        <v>4298</v>
      </c>
      <c r="K441" s="8" t="s">
        <v>23</v>
      </c>
      <c r="L441" s="9" t="s">
        <v>4299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-6</v>
      </c>
      <c r="R441" s="18">
        <f t="shared" ref="R441:R510" si="89">IFERROR(H441*((AA441*0.25)+(AC441*0.25)+(AD441*0.225)+(AE441*0.225)+(AF441*0.05)),"")</f>
        <v>75</v>
      </c>
      <c r="S441" s="18">
        <f t="shared" si="82"/>
        <v>75</v>
      </c>
      <c r="T441" s="19">
        <f t="shared" ref="T441:T510" si="90">IFERROR(S441-H441,"")</f>
        <v>0</v>
      </c>
      <c r="U441" s="16">
        <f>IFERROR(SUMIF('LISTA DE EMBARQUE'!B:B,MICRO!E:E,'LISTA DE EMBARQUE'!G:G),"")</f>
        <v>12</v>
      </c>
      <c r="V441" s="12">
        <f>IFERROR(VLOOKUP(Tabela1[[#This Row],[COD.MDE]],'LISTA DE EMBARQUE'!B:L,11,0),"")</f>
        <v>1</v>
      </c>
      <c r="W441" s="13" t="str">
        <f>IFERROR(COUNTIF(#REF!,Tabela1[[#This Row],[Colunas5]]),"")</f>
        <v/>
      </c>
      <c r="X441" s="14">
        <f>Tabela1[[#This Row],[QIANTIDADE EXPEDIDA]]*Tabela1[[#This Row],[PESO UNI]]</f>
        <v>150</v>
      </c>
      <c r="Y441" s="14">
        <f t="shared" ref="Y441:Y510" si="91">U441-C441</f>
        <v>6</v>
      </c>
      <c r="Z441" s="20">
        <f>Tabela1[[#This Row],[PESO TOTAL]]-Tabela1[[#This Row],[Peso Expedido]]</f>
        <v>-75</v>
      </c>
      <c r="AA441" s="17">
        <v>1</v>
      </c>
      <c r="AB441" s="33"/>
      <c r="AC441" s="33">
        <v>1</v>
      </c>
      <c r="AD441" s="33">
        <v>1</v>
      </c>
      <c r="AE441" s="33">
        <v>1</v>
      </c>
      <c r="AF441" s="33">
        <v>1</v>
      </c>
      <c r="AG441" s="33">
        <v>1</v>
      </c>
      <c r="AH441" s="33">
        <v>1</v>
      </c>
      <c r="AI441" s="33" t="str">
        <f t="shared" si="77"/>
        <v>ok</v>
      </c>
      <c r="AJ441" s="5"/>
      <c r="AK441" t="str">
        <f>Tabela1[[#This Row],[Coluna1]]&amp;Tabela1[[#This Row],[PEDIDO]]</f>
        <v>P-208</v>
      </c>
      <c r="AL441"/>
      <c r="AM441"/>
      <c r="AN441"/>
      <c r="AO441" t="str">
        <f t="shared" ref="AO441:AO510" si="92">A441&amp;"/"&amp;J441</f>
        <v>R-1-4-10996/P208</v>
      </c>
      <c r="AP441" t="str">
        <f>Tabela1[[#This Row],[TAG]]&amp;Tabela1[[#This Row],[PEDIDO]]&amp;Tabela1[[#This Row],[PRODUTO]]</f>
        <v>P208P-208ROLOS</v>
      </c>
      <c r="AQ441" s="22" t="str">
        <f>Tabela1[[#This Row],[PRODUTO]]&amp;Tabela1[[#This Row],[TAG]]</f>
        <v>ROLOSP208</v>
      </c>
      <c r="AR441" s="24" t="str">
        <f>Tabela1[[#This Row],[PEDIDO]]&amp;Tabela1[[#This Row],[PRODUTO]]</f>
        <v>P-208ROLOS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ref="AU441:AU510" si="93">IF(AH441="",0,IF(ISTEXT(AH441),H441*VALUE(SUBSTITUTE(AH441,"%",""))/100,H441*AH441))</f>
        <v>75</v>
      </c>
      <c r="AV441" s="37">
        <f t="shared" ref="AV441:AV510" si="94">IF(AG441="",0,IF(ISTEXT(AG441),H441*VALUE(SUBSTITUTE(AG441,"%",""))/100,H441*AG441))</f>
        <v>75</v>
      </c>
      <c r="AW441" s="37"/>
    </row>
    <row r="442" spans="1:49" ht="15.75" hidden="1" customHeight="1" x14ac:dyDescent="0.25">
      <c r="A442" s="6" t="s">
        <v>4302</v>
      </c>
      <c r="B442" s="21" t="s">
        <v>4303</v>
      </c>
      <c r="C442" s="7">
        <v>4</v>
      </c>
      <c r="D442" s="39" t="s">
        <v>4304</v>
      </c>
      <c r="E442" s="7">
        <v>4327</v>
      </c>
      <c r="F442" s="7">
        <v>1</v>
      </c>
      <c r="G442" s="23">
        <v>29.9</v>
      </c>
      <c r="H442" s="34">
        <f>Tabela1[[#This Row],[PESO UNI]]*Tabela1[[#This Row],[QTE]]</f>
        <v>119.6</v>
      </c>
      <c r="I442" s="7">
        <v>0</v>
      </c>
      <c r="J442" s="8" t="s">
        <v>4305</v>
      </c>
      <c r="K442" s="8" t="s">
        <v>32</v>
      </c>
      <c r="L442" s="9" t="s">
        <v>4306</v>
      </c>
      <c r="M442" s="10">
        <v>46212</v>
      </c>
      <c r="N442" s="8" t="s">
        <v>38</v>
      </c>
      <c r="O442" s="12"/>
      <c r="P442" s="13"/>
      <c r="Q442" s="14">
        <f>Tabela1[[#This Row],[QTDE/ Fabricação]]-Tabela1[[#This Row],[QTE]]</f>
        <v>-4</v>
      </c>
      <c r="R442" s="18">
        <f t="shared" si="89"/>
        <v>119.6</v>
      </c>
      <c r="S442" s="18">
        <f t="shared" si="82"/>
        <v>119.6</v>
      </c>
      <c r="T442" s="19">
        <f t="shared" si="90"/>
        <v>0</v>
      </c>
      <c r="U442" s="16">
        <f>IFERROR(SUMIF('LISTA DE EMBARQUE'!B:B,MICRO!E:E,'LISTA DE EMBARQUE'!G:G),"")</f>
        <v>4</v>
      </c>
      <c r="V442" s="12">
        <f>IFERROR(VLOOKUP(Tabela1[[#This Row],[COD.MDE]],'LISTA DE EMBARQUE'!B:L,11,0),"")</f>
        <v>1</v>
      </c>
      <c r="W442" s="13" t="str">
        <f>IFERROR(COUNTIF(#REF!,Tabela1[[#This Row],[Colunas5]]),"")</f>
        <v/>
      </c>
      <c r="X442" s="14">
        <f>Tabela1[[#This Row],[QIANTIDADE EXPEDIDA]]*Tabela1[[#This Row],[PESO UNI]]</f>
        <v>119.6</v>
      </c>
      <c r="Y442" s="14">
        <f t="shared" si="91"/>
        <v>0</v>
      </c>
      <c r="Z442" s="20">
        <f>Tabela1[[#This Row],[PESO TOTAL]]-Tabela1[[#This Row],[Peso Expedido]]</f>
        <v>0</v>
      </c>
      <c r="AA442" s="17">
        <v>1</v>
      </c>
      <c r="AB442" s="33"/>
      <c r="AC442" s="33">
        <v>1</v>
      </c>
      <c r="AD442" s="33">
        <v>1</v>
      </c>
      <c r="AE442" s="33">
        <v>1</v>
      </c>
      <c r="AF442" s="33">
        <v>1</v>
      </c>
      <c r="AG442" s="33">
        <v>1</v>
      </c>
      <c r="AH442" s="33">
        <v>1</v>
      </c>
      <c r="AI442" s="33" t="str">
        <f t="shared" si="77"/>
        <v>ok</v>
      </c>
      <c r="AJ442" s="5"/>
      <c r="AK442" t="str">
        <f>Tabela1[[#This Row],[Coluna1]]&amp;Tabela1[[#This Row],[PEDIDO]]</f>
        <v>P-209</v>
      </c>
      <c r="AL442"/>
      <c r="AM442"/>
      <c r="AN442"/>
      <c r="AO442" t="str">
        <f t="shared" si="92"/>
        <v>T-009591-1/P209</v>
      </c>
      <c r="AP442" t="str">
        <f>Tabela1[[#This Row],[TAG]]&amp;Tabela1[[#This Row],[PEDIDO]]&amp;Tabela1[[#This Row],[PRODUTO]]</f>
        <v>P209P-209USINAGEM</v>
      </c>
      <c r="AQ442" s="22" t="str">
        <f>Tabela1[[#This Row],[PRODUTO]]&amp;Tabela1[[#This Row],[TAG]]</f>
        <v>USINAGEMP209</v>
      </c>
      <c r="AR442" s="24" t="str">
        <f>Tabela1[[#This Row],[PEDIDO]]&amp;Tabela1[[#This Row],[PRODUTO]]</f>
        <v>P-209USINAGEM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93"/>
        <v>119.6</v>
      </c>
      <c r="AV442" s="37">
        <f t="shared" si="94"/>
        <v>119.6</v>
      </c>
      <c r="AW442" s="37"/>
    </row>
    <row r="443" spans="1:49" ht="15.75" hidden="1" customHeight="1" x14ac:dyDescent="0.25">
      <c r="A443" s="253" t="s">
        <v>4310</v>
      </c>
      <c r="B443" s="239" t="s">
        <v>4311</v>
      </c>
      <c r="C443" s="237">
        <v>8</v>
      </c>
      <c r="D443" s="254" t="s">
        <v>4313</v>
      </c>
      <c r="E443" s="237">
        <v>4328</v>
      </c>
      <c r="F443" s="237">
        <v>32</v>
      </c>
      <c r="G443" s="255">
        <v>1.2</v>
      </c>
      <c r="H443" s="240">
        <f>Tabela1[[#This Row],[PESO UNI]]*Tabela1[[#This Row],[QTE]]</f>
        <v>9.6</v>
      </c>
      <c r="I443" s="237" t="s">
        <v>4841</v>
      </c>
      <c r="J443" s="241" t="s">
        <v>3045</v>
      </c>
      <c r="K443" s="241" t="s">
        <v>4320</v>
      </c>
      <c r="L443" s="242" t="s">
        <v>2984</v>
      </c>
      <c r="M443" s="243">
        <v>46211</v>
      </c>
      <c r="N443" s="241" t="s">
        <v>38</v>
      </c>
      <c r="O443" s="244"/>
      <c r="P443" s="245"/>
      <c r="Q443" s="14">
        <f>Tabela1[[#This Row],[QTDE/ Fabricação]]-Tabela1[[#This Row],[QTE]]</f>
        <v>-8</v>
      </c>
      <c r="R443" s="247">
        <f t="shared" ref="R443:R452" si="95">IFERROR(H443*((AA443*0.25)+(AC443*0.25)+(AD443*0.225)+(AE443*0.225)+(AF443*0.05)),"")</f>
        <v>9.6</v>
      </c>
      <c r="S443" s="247">
        <f t="shared" ref="S443:S452" si="96">IFERROR(H443*AG443,"")</f>
        <v>9.6</v>
      </c>
      <c r="T443" s="248">
        <f t="shared" ref="T443:T452" si="97">IFERROR(S443-H443,"")</f>
        <v>0</v>
      </c>
      <c r="U443" s="249">
        <f>IFERROR(SUMIF('LISTA DE EMBARQUE'!B:B,MICRO!E:E,'LISTA DE EMBARQUE'!G:G),"")</f>
        <v>8</v>
      </c>
      <c r="V443" s="244">
        <f>IFERROR(VLOOKUP(Tabela1[[#This Row],[COD.MDE]],'LISTA DE EMBARQUE'!B:L,11,0),"")</f>
        <v>6</v>
      </c>
      <c r="W443" s="245" t="str">
        <f>IFERROR(COUNTIF(#REF!,Tabela1[[#This Row],[Colunas5]]),"")</f>
        <v/>
      </c>
      <c r="X443" s="246">
        <f>Tabela1[[#This Row],[QIANTIDADE EXPEDIDA]]*Tabela1[[#This Row],[PESO UNI]]</f>
        <v>9.6</v>
      </c>
      <c r="Y443" s="246">
        <f t="shared" ref="Y443:Y452" si="98">U443-C443</f>
        <v>0</v>
      </c>
      <c r="Z443" s="250">
        <f>Tabela1[[#This Row],[PESO TOTAL]]-Tabela1[[#This Row],[Peso Expedido]]</f>
        <v>0</v>
      </c>
      <c r="AA443" s="251">
        <v>1</v>
      </c>
      <c r="AB443" s="252"/>
      <c r="AC443" s="251">
        <v>1</v>
      </c>
      <c r="AD443" s="251">
        <v>1</v>
      </c>
      <c r="AE443" s="251">
        <v>1</v>
      </c>
      <c r="AF443" s="251">
        <v>1</v>
      </c>
      <c r="AG443" s="251">
        <v>1</v>
      </c>
      <c r="AH443" s="251">
        <v>1</v>
      </c>
      <c r="AI443" s="252" t="str">
        <f t="shared" ref="AI443:AI452" si="99">IF(Z443&lt;=0,"ok","")</f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92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93"/>
        <v>9.6</v>
      </c>
      <c r="AV443" s="37">
        <f t="shared" si="94"/>
        <v>9.6</v>
      </c>
      <c r="AW443" s="37"/>
    </row>
    <row r="444" spans="1:49" ht="15.75" hidden="1" customHeight="1" x14ac:dyDescent="0.25">
      <c r="A444" s="253" t="s">
        <v>4310</v>
      </c>
      <c r="B444" s="239" t="s">
        <v>4311</v>
      </c>
      <c r="C444" s="237">
        <v>8</v>
      </c>
      <c r="D444" s="254" t="s">
        <v>4312</v>
      </c>
      <c r="E444" s="237">
        <v>4329</v>
      </c>
      <c r="F444" s="237">
        <v>32</v>
      </c>
      <c r="G444" s="255">
        <v>11.4</v>
      </c>
      <c r="H444" s="240">
        <f>Tabela1[[#This Row],[PESO UNI]]*Tabela1[[#This Row],[QTE]]</f>
        <v>91.2</v>
      </c>
      <c r="I444" s="237" t="s">
        <v>4841</v>
      </c>
      <c r="J444" s="241" t="s">
        <v>3045</v>
      </c>
      <c r="K444" s="241" t="s">
        <v>4320</v>
      </c>
      <c r="L444" s="242" t="s">
        <v>2984</v>
      </c>
      <c r="M444" s="243">
        <v>46211</v>
      </c>
      <c r="N444" s="241" t="s">
        <v>38</v>
      </c>
      <c r="O444" s="244"/>
      <c r="P444" s="245"/>
      <c r="Q444" s="14">
        <f>Tabela1[[#This Row],[QTDE/ Fabricação]]-Tabela1[[#This Row],[QTE]]</f>
        <v>-8</v>
      </c>
      <c r="R444" s="247">
        <f t="shared" si="95"/>
        <v>91.2</v>
      </c>
      <c r="S444" s="247">
        <f t="shared" si="96"/>
        <v>91.2</v>
      </c>
      <c r="T444" s="248">
        <f t="shared" si="97"/>
        <v>0</v>
      </c>
      <c r="U444" s="249">
        <f>IFERROR(SUMIF('LISTA DE EMBARQUE'!B:B,MICRO!E:E,'LISTA DE EMBARQUE'!G:G),"")</f>
        <v>8</v>
      </c>
      <c r="V444" s="244">
        <f>IFERROR(VLOOKUP(Tabela1[[#This Row],[COD.MDE]],'LISTA DE EMBARQUE'!B:L,11,0),"")</f>
        <v>3</v>
      </c>
      <c r="W444" s="245" t="str">
        <f>IFERROR(COUNTIF(#REF!,Tabela1[[#This Row],[Colunas5]]),"")</f>
        <v/>
      </c>
      <c r="X444" s="246">
        <f>Tabela1[[#This Row],[QIANTIDADE EXPEDIDA]]*Tabela1[[#This Row],[PESO UNI]]</f>
        <v>91.2</v>
      </c>
      <c r="Y444" s="246">
        <f t="shared" si="98"/>
        <v>0</v>
      </c>
      <c r="Z444" s="250">
        <f>Tabela1[[#This Row],[PESO TOTAL]]-Tabela1[[#This Row],[Peso Expedido]]</f>
        <v>0</v>
      </c>
      <c r="AA444" s="251">
        <v>1</v>
      </c>
      <c r="AB444" s="252"/>
      <c r="AC444" s="252">
        <v>1</v>
      </c>
      <c r="AD444" s="252">
        <v>1</v>
      </c>
      <c r="AE444" s="252">
        <v>1</v>
      </c>
      <c r="AF444" s="252">
        <v>1</v>
      </c>
      <c r="AG444" s="252">
        <v>1</v>
      </c>
      <c r="AH444" s="252">
        <v>1</v>
      </c>
      <c r="AI444" s="252" t="str">
        <f t="shared" si="99"/>
        <v>ok</v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92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93"/>
        <v>91.2</v>
      </c>
      <c r="AV444" s="37">
        <f t="shared" si="94"/>
        <v>91.2</v>
      </c>
      <c r="AW444" s="37"/>
    </row>
    <row r="445" spans="1:49" ht="15.75" hidden="1" customHeight="1" x14ac:dyDescent="0.25">
      <c r="A445" s="253" t="s">
        <v>4310</v>
      </c>
      <c r="B445" s="239" t="s">
        <v>4311</v>
      </c>
      <c r="C445" s="237">
        <v>4</v>
      </c>
      <c r="D445" s="254" t="s">
        <v>4314</v>
      </c>
      <c r="E445" s="237">
        <v>4330</v>
      </c>
      <c r="F445" s="237">
        <v>32</v>
      </c>
      <c r="G445" s="255">
        <v>51.3</v>
      </c>
      <c r="H445" s="240">
        <f>Tabela1[[#This Row],[PESO UNI]]*Tabela1[[#This Row],[QTE]]</f>
        <v>205.2</v>
      </c>
      <c r="I445" s="237" t="s">
        <v>4841</v>
      </c>
      <c r="J445" s="241" t="s">
        <v>3045</v>
      </c>
      <c r="K445" s="241" t="s">
        <v>4320</v>
      </c>
      <c r="L445" s="242" t="s">
        <v>2984</v>
      </c>
      <c r="M445" s="243">
        <v>46211</v>
      </c>
      <c r="N445" s="241" t="s">
        <v>38</v>
      </c>
      <c r="O445" s="244"/>
      <c r="P445" s="245"/>
      <c r="Q445" s="14">
        <f>Tabela1[[#This Row],[QTDE/ Fabricação]]-Tabela1[[#This Row],[QTE]]</f>
        <v>-4</v>
      </c>
      <c r="R445" s="247">
        <f t="shared" si="95"/>
        <v>205.2</v>
      </c>
      <c r="S445" s="247">
        <f t="shared" si="96"/>
        <v>205.2</v>
      </c>
      <c r="T445" s="248">
        <f t="shared" si="97"/>
        <v>0</v>
      </c>
      <c r="U445" s="249">
        <f>IFERROR(SUMIF('LISTA DE EMBARQUE'!B:B,MICRO!E:E,'LISTA DE EMBARQUE'!G:G),"")</f>
        <v>4</v>
      </c>
      <c r="V445" s="244">
        <f>IFERROR(VLOOKUP(Tabela1[[#This Row],[COD.MDE]],'LISTA DE EMBARQUE'!B:L,11,0),"")</f>
        <v>5</v>
      </c>
      <c r="W445" s="245" t="str">
        <f>IFERROR(COUNTIF(#REF!,Tabela1[[#This Row],[Colunas5]]),"")</f>
        <v/>
      </c>
      <c r="X445" s="246">
        <f>Tabela1[[#This Row],[QIANTIDADE EXPEDIDA]]*Tabela1[[#This Row],[PESO UNI]]</f>
        <v>205.2</v>
      </c>
      <c r="Y445" s="246">
        <f t="shared" si="98"/>
        <v>0</v>
      </c>
      <c r="Z445" s="250">
        <f>Tabela1[[#This Row],[PESO TOTAL]]-Tabela1[[#This Row],[Peso Expedido]]</f>
        <v>0</v>
      </c>
      <c r="AA445" s="251">
        <v>1</v>
      </c>
      <c r="AB445" s="252"/>
      <c r="AC445" s="252">
        <v>1</v>
      </c>
      <c r="AD445" s="252">
        <v>1</v>
      </c>
      <c r="AE445" s="252">
        <v>1</v>
      </c>
      <c r="AF445" s="252">
        <v>1</v>
      </c>
      <c r="AG445" s="252">
        <v>1</v>
      </c>
      <c r="AH445" s="252">
        <v>1</v>
      </c>
      <c r="AI445" s="252" t="str">
        <f t="shared" si="99"/>
        <v>ok</v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92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93"/>
        <v>205.2</v>
      </c>
      <c r="AV445" s="37">
        <f t="shared" si="94"/>
        <v>205.2</v>
      </c>
      <c r="AW445" s="37"/>
    </row>
    <row r="446" spans="1:49" ht="15.75" hidden="1" customHeight="1" x14ac:dyDescent="0.25">
      <c r="A446" s="253" t="s">
        <v>4310</v>
      </c>
      <c r="B446" s="239" t="s">
        <v>4311</v>
      </c>
      <c r="C446" s="237">
        <v>8</v>
      </c>
      <c r="D446" s="254" t="s">
        <v>4315</v>
      </c>
      <c r="E446" s="237">
        <v>4331</v>
      </c>
      <c r="F446" s="237">
        <v>32</v>
      </c>
      <c r="G446" s="255">
        <v>4.8</v>
      </c>
      <c r="H446" s="240">
        <f>Tabela1[[#This Row],[PESO UNI]]*Tabela1[[#This Row],[QTE]]</f>
        <v>38.4</v>
      </c>
      <c r="I446" s="237" t="s">
        <v>4841</v>
      </c>
      <c r="J446" s="241" t="s">
        <v>3045</v>
      </c>
      <c r="K446" s="241" t="s">
        <v>4320</v>
      </c>
      <c r="L446" s="242" t="s">
        <v>2984</v>
      </c>
      <c r="M446" s="243">
        <v>46211</v>
      </c>
      <c r="N446" s="241" t="s">
        <v>38</v>
      </c>
      <c r="O446" s="244"/>
      <c r="P446" s="245"/>
      <c r="Q446" s="14">
        <f>Tabela1[[#This Row],[QTDE/ Fabricação]]-Tabela1[[#This Row],[QTE]]</f>
        <v>-8</v>
      </c>
      <c r="R446" s="247">
        <f t="shared" si="95"/>
        <v>38.4</v>
      </c>
      <c r="S446" s="247">
        <f t="shared" si="96"/>
        <v>38.4</v>
      </c>
      <c r="T446" s="248">
        <f t="shared" si="97"/>
        <v>0</v>
      </c>
      <c r="U446" s="249">
        <f>IFERROR(SUMIF('LISTA DE EMBARQUE'!B:B,MICRO!E:E,'LISTA DE EMBARQUE'!G:G),"")</f>
        <v>8</v>
      </c>
      <c r="V446" s="244">
        <f>IFERROR(VLOOKUP(Tabela1[[#This Row],[COD.MDE]],'LISTA DE EMBARQUE'!B:L,11,0),"")</f>
        <v>6</v>
      </c>
      <c r="W446" s="245" t="str">
        <f>IFERROR(COUNTIF(#REF!,Tabela1[[#This Row],[Colunas5]]),"")</f>
        <v/>
      </c>
      <c r="X446" s="246">
        <f>Tabela1[[#This Row],[QIANTIDADE EXPEDIDA]]*Tabela1[[#This Row],[PESO UNI]]</f>
        <v>38.4</v>
      </c>
      <c r="Y446" s="246">
        <f t="shared" si="98"/>
        <v>0</v>
      </c>
      <c r="Z446" s="250">
        <f>Tabela1[[#This Row],[PESO TOTAL]]-Tabela1[[#This Row],[Peso Expedido]]</f>
        <v>0</v>
      </c>
      <c r="AA446" s="251">
        <v>1</v>
      </c>
      <c r="AB446" s="252"/>
      <c r="AC446" s="251">
        <v>1</v>
      </c>
      <c r="AD446" s="251">
        <v>1</v>
      </c>
      <c r="AE446" s="251">
        <v>1</v>
      </c>
      <c r="AF446" s="251">
        <v>1</v>
      </c>
      <c r="AG446" s="251">
        <v>1</v>
      </c>
      <c r="AH446" s="251">
        <v>1</v>
      </c>
      <c r="AI446" s="252" t="str">
        <f t="shared" si="99"/>
        <v>ok</v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92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93"/>
        <v>38.4</v>
      </c>
      <c r="AV446" s="37">
        <f t="shared" si="94"/>
        <v>38.4</v>
      </c>
      <c r="AW446" s="37"/>
    </row>
    <row r="447" spans="1:49" ht="15.75" hidden="1" customHeight="1" x14ac:dyDescent="0.25">
      <c r="A447" s="253" t="s">
        <v>4310</v>
      </c>
      <c r="B447" s="239" t="s">
        <v>4311</v>
      </c>
      <c r="C447" s="237">
        <v>22</v>
      </c>
      <c r="D447" s="254" t="s">
        <v>4316</v>
      </c>
      <c r="E447" s="237">
        <v>4333</v>
      </c>
      <c r="F447" s="237">
        <v>32</v>
      </c>
      <c r="G447" s="255">
        <v>7.6</v>
      </c>
      <c r="H447" s="240">
        <f>Tabela1[[#This Row],[PESO UNI]]*Tabela1[[#This Row],[QTE]]</f>
        <v>167.2</v>
      </c>
      <c r="I447" s="237" t="s">
        <v>4841</v>
      </c>
      <c r="J447" s="241" t="s">
        <v>3045</v>
      </c>
      <c r="K447" s="241" t="s">
        <v>4320</v>
      </c>
      <c r="L447" s="242" t="s">
        <v>2984</v>
      </c>
      <c r="M447" s="243">
        <v>46211</v>
      </c>
      <c r="N447" s="241" t="s">
        <v>38</v>
      </c>
      <c r="O447" s="244"/>
      <c r="P447" s="245"/>
      <c r="Q447" s="14">
        <f>Tabela1[[#This Row],[QTDE/ Fabricação]]-Tabela1[[#This Row],[QTE]]</f>
        <v>-22</v>
      </c>
      <c r="R447" s="247">
        <f t="shared" si="95"/>
        <v>167.2</v>
      </c>
      <c r="S447" s="247">
        <f t="shared" si="96"/>
        <v>167.2</v>
      </c>
      <c r="T447" s="248">
        <f t="shared" si="97"/>
        <v>0</v>
      </c>
      <c r="U447" s="249">
        <f>IFERROR(SUMIF('LISTA DE EMBARQUE'!B:B,MICRO!E:E,'LISTA DE EMBARQUE'!G:G),"")</f>
        <v>22</v>
      </c>
      <c r="V447" s="244">
        <f>IFERROR(VLOOKUP(Tabela1[[#This Row],[COD.MDE]],'LISTA DE EMBARQUE'!B:L,11,0),"")</f>
        <v>5</v>
      </c>
      <c r="W447" s="245" t="str">
        <f>IFERROR(COUNTIF(#REF!,Tabela1[[#This Row],[Colunas5]]),"")</f>
        <v/>
      </c>
      <c r="X447" s="246">
        <f>Tabela1[[#This Row],[QIANTIDADE EXPEDIDA]]*Tabela1[[#This Row],[PESO UNI]]</f>
        <v>167.2</v>
      </c>
      <c r="Y447" s="246">
        <f t="shared" si="98"/>
        <v>0</v>
      </c>
      <c r="Z447" s="250">
        <f>Tabela1[[#This Row],[PESO TOTAL]]-Tabela1[[#This Row],[Peso Expedido]]</f>
        <v>0</v>
      </c>
      <c r="AA447" s="251">
        <v>1</v>
      </c>
      <c r="AB447" s="252"/>
      <c r="AC447" s="252">
        <v>1</v>
      </c>
      <c r="AD447" s="252">
        <v>1</v>
      </c>
      <c r="AE447" s="252">
        <v>1</v>
      </c>
      <c r="AF447" s="252">
        <v>1</v>
      </c>
      <c r="AG447" s="252">
        <v>1</v>
      </c>
      <c r="AH447" s="252">
        <v>1</v>
      </c>
      <c r="AI447" s="252" t="str">
        <f t="shared" si="99"/>
        <v>ok</v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92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93"/>
        <v>167.2</v>
      </c>
      <c r="AV447" s="37">
        <f t="shared" si="94"/>
        <v>167.2</v>
      </c>
      <c r="AW447" s="37"/>
    </row>
    <row r="448" spans="1:49" ht="15.75" hidden="1" customHeight="1" x14ac:dyDescent="0.25">
      <c r="A448" s="253" t="s">
        <v>4310</v>
      </c>
      <c r="B448" s="239" t="s">
        <v>4311</v>
      </c>
      <c r="C448" s="237">
        <v>1</v>
      </c>
      <c r="D448" s="254" t="s">
        <v>4317</v>
      </c>
      <c r="E448" s="237">
        <v>4334</v>
      </c>
      <c r="F448" s="237">
        <v>32</v>
      </c>
      <c r="G448" s="255">
        <v>25.9</v>
      </c>
      <c r="H448" s="240">
        <f>Tabela1[[#This Row],[PESO UNI]]*Tabela1[[#This Row],[QTE]]</f>
        <v>25.9</v>
      </c>
      <c r="I448" s="237" t="s">
        <v>4841</v>
      </c>
      <c r="J448" s="241" t="s">
        <v>3045</v>
      </c>
      <c r="K448" s="241" t="s">
        <v>4320</v>
      </c>
      <c r="L448" s="242" t="s">
        <v>2984</v>
      </c>
      <c r="M448" s="243">
        <v>46211</v>
      </c>
      <c r="N448" s="241" t="s">
        <v>38</v>
      </c>
      <c r="O448" s="244"/>
      <c r="P448" s="245"/>
      <c r="Q448" s="14">
        <f>Tabela1[[#This Row],[QTDE/ Fabricação]]-Tabela1[[#This Row],[QTE]]</f>
        <v>-1</v>
      </c>
      <c r="R448" s="247">
        <f t="shared" si="95"/>
        <v>25.9</v>
      </c>
      <c r="S448" s="247">
        <f t="shared" si="96"/>
        <v>25.9</v>
      </c>
      <c r="T448" s="248">
        <f t="shared" si="97"/>
        <v>0</v>
      </c>
      <c r="U448" s="249">
        <f>IFERROR(SUMIF('LISTA DE EMBARQUE'!B:B,MICRO!E:E,'LISTA DE EMBARQUE'!G:G),"")</f>
        <v>1</v>
      </c>
      <c r="V448" s="244">
        <f>IFERROR(VLOOKUP(Tabela1[[#This Row],[COD.MDE]],'LISTA DE EMBARQUE'!B:L,11,0),"")</f>
        <v>5</v>
      </c>
      <c r="W448" s="245" t="str">
        <f>IFERROR(COUNTIF(#REF!,Tabela1[[#This Row],[Colunas5]]),"")</f>
        <v/>
      </c>
      <c r="X448" s="246">
        <f>Tabela1[[#This Row],[QIANTIDADE EXPEDIDA]]*Tabela1[[#This Row],[PESO UNI]]</f>
        <v>25.9</v>
      </c>
      <c r="Y448" s="246">
        <f t="shared" si="98"/>
        <v>0</v>
      </c>
      <c r="Z448" s="250">
        <f>Tabela1[[#This Row],[PESO TOTAL]]-Tabela1[[#This Row],[Peso Expedido]]</f>
        <v>0</v>
      </c>
      <c r="AA448" s="251">
        <v>1</v>
      </c>
      <c r="AB448" s="252"/>
      <c r="AC448" s="252">
        <v>1</v>
      </c>
      <c r="AD448" s="252">
        <v>1</v>
      </c>
      <c r="AE448" s="252">
        <v>1</v>
      </c>
      <c r="AF448" s="252">
        <v>1</v>
      </c>
      <c r="AG448" s="252">
        <v>1</v>
      </c>
      <c r="AH448" s="252">
        <v>1</v>
      </c>
      <c r="AI448" s="252" t="str">
        <f t="shared" si="99"/>
        <v>ok</v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92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93"/>
        <v>25.9</v>
      </c>
      <c r="AV448" s="37">
        <f t="shared" si="94"/>
        <v>25.9</v>
      </c>
      <c r="AW448" s="37"/>
    </row>
    <row r="449" spans="1:49" ht="15.75" hidden="1" customHeight="1" x14ac:dyDescent="0.25">
      <c r="A449" s="253" t="s">
        <v>4310</v>
      </c>
      <c r="B449" s="239" t="s">
        <v>4311</v>
      </c>
      <c r="C449" s="237">
        <v>1</v>
      </c>
      <c r="D449" s="254" t="s">
        <v>4318</v>
      </c>
      <c r="E449" s="237">
        <v>4335</v>
      </c>
      <c r="F449" s="237">
        <v>32</v>
      </c>
      <c r="G449" s="255">
        <v>2.6</v>
      </c>
      <c r="H449" s="240">
        <f>Tabela1[[#This Row],[PESO UNI]]*Tabela1[[#This Row],[QTE]]</f>
        <v>2.6</v>
      </c>
      <c r="I449" s="237" t="s">
        <v>4841</v>
      </c>
      <c r="J449" s="241" t="s">
        <v>3045</v>
      </c>
      <c r="K449" s="241" t="s">
        <v>4320</v>
      </c>
      <c r="L449" s="242" t="s">
        <v>2984</v>
      </c>
      <c r="M449" s="243">
        <v>46211</v>
      </c>
      <c r="N449" s="241" t="s">
        <v>38</v>
      </c>
      <c r="O449" s="244"/>
      <c r="P449" s="245"/>
      <c r="Q449" s="14">
        <f>Tabela1[[#This Row],[QTDE/ Fabricação]]-Tabela1[[#This Row],[QTE]]</f>
        <v>-1</v>
      </c>
      <c r="R449" s="247">
        <f t="shared" si="95"/>
        <v>2.6</v>
      </c>
      <c r="S449" s="247">
        <f t="shared" si="96"/>
        <v>2.6</v>
      </c>
      <c r="T449" s="248">
        <f t="shared" si="97"/>
        <v>0</v>
      </c>
      <c r="U449" s="249">
        <f>IFERROR(SUMIF('LISTA DE EMBARQUE'!B:B,MICRO!E:E,'LISTA DE EMBARQUE'!G:G),"")</f>
        <v>1</v>
      </c>
      <c r="V449" s="244">
        <f>IFERROR(VLOOKUP(Tabela1[[#This Row],[COD.MDE]],'LISTA DE EMBARQUE'!B:L,11,0),"")</f>
        <v>6</v>
      </c>
      <c r="W449" s="245" t="str">
        <f>IFERROR(COUNTIF(#REF!,Tabela1[[#This Row],[Colunas5]]),"")</f>
        <v/>
      </c>
      <c r="X449" s="246">
        <f>Tabela1[[#This Row],[QIANTIDADE EXPEDIDA]]*Tabela1[[#This Row],[PESO UNI]]</f>
        <v>2.6</v>
      </c>
      <c r="Y449" s="246">
        <f t="shared" si="98"/>
        <v>0</v>
      </c>
      <c r="Z449" s="250">
        <f>Tabela1[[#This Row],[PESO TOTAL]]-Tabela1[[#This Row],[Peso Expedido]]</f>
        <v>0</v>
      </c>
      <c r="AA449" s="251">
        <v>1</v>
      </c>
      <c r="AB449" s="252"/>
      <c r="AC449" s="251">
        <v>1</v>
      </c>
      <c r="AD449" s="251">
        <v>1</v>
      </c>
      <c r="AE449" s="251">
        <v>1</v>
      </c>
      <c r="AF449" s="251">
        <v>1</v>
      </c>
      <c r="AG449" s="251">
        <v>1</v>
      </c>
      <c r="AH449" s="251">
        <v>1</v>
      </c>
      <c r="AI449" s="252" t="str">
        <f t="shared" si="99"/>
        <v>ok</v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 t="shared" si="92"/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 t="shared" si="93"/>
        <v>2.6</v>
      </c>
      <c r="AV449" s="37">
        <f t="shared" si="94"/>
        <v>2.6</v>
      </c>
      <c r="AW449" s="37"/>
    </row>
    <row r="450" spans="1:49" ht="15.75" hidden="1" customHeight="1" x14ac:dyDescent="0.25">
      <c r="A450" s="6" t="s">
        <v>4310</v>
      </c>
      <c r="B450" s="21" t="s">
        <v>4311</v>
      </c>
      <c r="C450" s="7">
        <v>2</v>
      </c>
      <c r="D450" s="39" t="s">
        <v>4319</v>
      </c>
      <c r="E450" s="7">
        <v>4337</v>
      </c>
      <c r="F450" s="7">
        <v>32</v>
      </c>
      <c r="G450" s="23">
        <v>12</v>
      </c>
      <c r="H450" s="34">
        <f>Tabela1[[#This Row],[PESO UNI]]*Tabela1[[#This Row],[QTE]]</f>
        <v>24</v>
      </c>
      <c r="I450" s="7" t="s">
        <v>4841</v>
      </c>
      <c r="J450" s="8" t="s">
        <v>3045</v>
      </c>
      <c r="K450" s="8" t="s">
        <v>4320</v>
      </c>
      <c r="L450" s="9" t="s">
        <v>2984</v>
      </c>
      <c r="M450" s="10">
        <v>46211</v>
      </c>
      <c r="N450" s="8" t="s">
        <v>38</v>
      </c>
      <c r="O450" s="12"/>
      <c r="P450" s="13"/>
      <c r="Q450" s="14">
        <f>Tabela1[[#This Row],[QTDE/ Fabricação]]-Tabela1[[#This Row],[QTE]]</f>
        <v>-2</v>
      </c>
      <c r="R450" s="18">
        <f t="shared" si="95"/>
        <v>22.799999999999997</v>
      </c>
      <c r="S450" s="18">
        <f t="shared" si="96"/>
        <v>0</v>
      </c>
      <c r="T450" s="19">
        <f t="shared" si="97"/>
        <v>-24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 t="str">
        <f>IFERROR(COUNTIF(#REF!,Tabela1[[#This Row],[Colunas5]]),"")</f>
        <v/>
      </c>
      <c r="X450" s="14">
        <f>Tabela1[[#This Row],[QIANTIDADE EXPEDIDA]]*Tabela1[[#This Row],[PESO UNI]]</f>
        <v>0</v>
      </c>
      <c r="Y450" s="14">
        <f t="shared" si="98"/>
        <v>-2</v>
      </c>
      <c r="Z450" s="20">
        <f>Tabela1[[#This Row],[PESO TOTAL]]-Tabela1[[#This Row],[Peso Expedido]]</f>
        <v>24</v>
      </c>
      <c r="AA450" s="17">
        <v>1</v>
      </c>
      <c r="AB450" s="33"/>
      <c r="AC450" s="33">
        <v>1</v>
      </c>
      <c r="AD450" s="33">
        <v>1</v>
      </c>
      <c r="AE450" s="33">
        <v>1</v>
      </c>
      <c r="AF450" s="33"/>
      <c r="AG450" s="33"/>
      <c r="AH450" s="33"/>
      <c r="AI450" s="33" t="str">
        <f t="shared" si="99"/>
        <v/>
      </c>
      <c r="AJ450" s="5"/>
      <c r="AK450" t="str">
        <f>Tabela1[[#This Row],[Coluna1]]&amp;Tabela1[[#This Row],[PEDIDO]]</f>
        <v>P-198</v>
      </c>
      <c r="AL450"/>
      <c r="AM450"/>
      <c r="AN450"/>
      <c r="AO450" t="str">
        <f>A450&amp;"/"&amp;J450</f>
        <v>T-073242-1/14-CV-0001</v>
      </c>
      <c r="AP450" t="str">
        <f>Tabela1[[#This Row],[TAG]]&amp;Tabela1[[#This Row],[PEDIDO]]&amp;Tabela1[[#This Row],[PRODUTO]]</f>
        <v xml:space="preserve">14-CV-0001P-198ESTRUTURA </v>
      </c>
      <c r="AQ450" s="22" t="str">
        <f>Tabela1[[#This Row],[PRODUTO]]&amp;Tabela1[[#This Row],[TAG]]</f>
        <v>ESTRUTURA 14-CV-0001</v>
      </c>
      <c r="AR450" s="24" t="str">
        <f>Tabela1[[#This Row],[PEDIDO]]&amp;Tabela1[[#This Row],[PRODUTO]]</f>
        <v xml:space="preserve">P-198ESTRUTURA </v>
      </c>
      <c r="AS450" s="37">
        <f>IF(AF450="",0,IF(ISTEXT(AF450),H450*VALUE(SUBSTITUTE(AF450,"%",""))/100,H450*AF450))-Tabela1[[#This Row],[PRONTO ACABADO2]]</f>
        <v>0</v>
      </c>
      <c r="AT450" s="37">
        <f>IF(AG450="",0,IF(ISTEXT(AG450),H450*VALUE(SUBSTITUTE(AG450,"%",""))/100,H450*AG450))-Tabela1[[#This Row],[PESO EXPEDIDO2]]</f>
        <v>0</v>
      </c>
      <c r="AU450" s="37">
        <f>IF(AH450="",0,IF(ISTEXT(AH450),H450*VALUE(SUBSTITUTE(AH450,"%",""))/100,H450*AH450))</f>
        <v>0</v>
      </c>
      <c r="AV450" s="37">
        <f>IF(AG450="",0,IF(ISTEXT(AG450),H450*VALUE(SUBSTITUTE(AG450,"%",""))/100,H450*AG450))</f>
        <v>0</v>
      </c>
      <c r="AW450" s="37"/>
    </row>
    <row r="451" spans="1:49" ht="15.75" hidden="1" customHeight="1" x14ac:dyDescent="0.25">
      <c r="A451" s="253" t="s">
        <v>4417</v>
      </c>
      <c r="B451" s="239" t="s">
        <v>4418</v>
      </c>
      <c r="C451" s="237">
        <v>1</v>
      </c>
      <c r="D451" s="254" t="s">
        <v>4419</v>
      </c>
      <c r="E451" s="237">
        <v>4338</v>
      </c>
      <c r="F451" s="237">
        <v>35</v>
      </c>
      <c r="G451" s="255">
        <v>748.2</v>
      </c>
      <c r="H451" s="240">
        <f>Tabela1[[#This Row],[PESO UNI]]*Tabela1[[#This Row],[QTE]]</f>
        <v>748.2</v>
      </c>
      <c r="I451" s="237" t="s">
        <v>4949</v>
      </c>
      <c r="J451" s="241" t="s">
        <v>3045</v>
      </c>
      <c r="K451" s="241" t="s">
        <v>31</v>
      </c>
      <c r="L451" s="242" t="s">
        <v>2984</v>
      </c>
      <c r="M451" s="243">
        <v>46218</v>
      </c>
      <c r="N451" s="241" t="s">
        <v>38</v>
      </c>
      <c r="O451" s="246"/>
      <c r="P451" s="247"/>
      <c r="Q451" s="14">
        <f>Tabela1[[#This Row],[QTDE/ Fabricação]]-Tabela1[[#This Row],[QTE]]</f>
        <v>-1</v>
      </c>
      <c r="R451" s="247">
        <f t="shared" si="95"/>
        <v>748.2</v>
      </c>
      <c r="S451" s="247">
        <f t="shared" si="96"/>
        <v>748.2</v>
      </c>
      <c r="T451" s="248">
        <f t="shared" si="97"/>
        <v>0</v>
      </c>
      <c r="U451" s="249">
        <f>IFERROR(SUMIF('LISTA DE EMBARQUE'!B:B,MICRO!E:E,'LISTA DE EMBARQUE'!G:G),"")</f>
        <v>1</v>
      </c>
      <c r="V451" s="244">
        <f>IFERROR(VLOOKUP(Tabela1[[#This Row],[COD.MDE]],'LISTA DE EMBARQUE'!B:L,11,0),"")</f>
        <v>4</v>
      </c>
      <c r="W451" s="245"/>
      <c r="X451" s="246">
        <f>IFERROR(Tabela1[[#This Row],[QIANTIDADE EXPEDIDA]]*Tabela1[[#This Row],[PESO UNI]],"")</f>
        <v>748.2</v>
      </c>
      <c r="Y451" s="246">
        <f t="shared" si="98"/>
        <v>0</v>
      </c>
      <c r="Z451" s="250">
        <f>Tabela1[[#This Row],[PESO TOTAL]]-Tabela1[[#This Row],[Peso Expedido]]</f>
        <v>0</v>
      </c>
      <c r="AA451" s="252">
        <v>1</v>
      </c>
      <c r="AB451" s="252"/>
      <c r="AC451" s="252">
        <v>1</v>
      </c>
      <c r="AD451" s="252">
        <v>1</v>
      </c>
      <c r="AE451" s="252">
        <v>1</v>
      </c>
      <c r="AF451" s="252">
        <v>1</v>
      </c>
      <c r="AG451" s="252">
        <v>1</v>
      </c>
      <c r="AH451" s="252">
        <v>1</v>
      </c>
      <c r="AI451" s="252" t="str">
        <f t="shared" si="99"/>
        <v>ok</v>
      </c>
    </row>
    <row r="452" spans="1:49" ht="15.75" hidden="1" customHeight="1" x14ac:dyDescent="0.25">
      <c r="A452" s="253" t="s">
        <v>4420</v>
      </c>
      <c r="B452" s="239" t="s">
        <v>4421</v>
      </c>
      <c r="C452" s="237">
        <v>5</v>
      </c>
      <c r="D452" s="254" t="s">
        <v>4422</v>
      </c>
      <c r="E452" s="237">
        <v>4339</v>
      </c>
      <c r="F452" s="237">
        <v>35</v>
      </c>
      <c r="G452" s="255">
        <v>730.2</v>
      </c>
      <c r="H452" s="240">
        <f>Tabela1[[#This Row],[PESO UNI]]*Tabela1[[#This Row],[QTE]]</f>
        <v>3651</v>
      </c>
      <c r="I452" s="237" t="s">
        <v>4441</v>
      </c>
      <c r="J452" s="241" t="s">
        <v>3045</v>
      </c>
      <c r="K452" s="241" t="s">
        <v>31</v>
      </c>
      <c r="L452" s="242" t="s">
        <v>2984</v>
      </c>
      <c r="M452" s="243">
        <v>46218</v>
      </c>
      <c r="N452" s="241" t="s">
        <v>38</v>
      </c>
      <c r="O452" s="246"/>
      <c r="P452" s="247"/>
      <c r="Q452" s="14">
        <f>Tabela1[[#This Row],[QTDE/ Fabricação]]-Tabela1[[#This Row],[QTE]]</f>
        <v>-5</v>
      </c>
      <c r="R452" s="247">
        <f t="shared" si="95"/>
        <v>3651</v>
      </c>
      <c r="S452" s="247">
        <f t="shared" si="96"/>
        <v>3651</v>
      </c>
      <c r="T452" s="248">
        <f t="shared" si="97"/>
        <v>0</v>
      </c>
      <c r="U452" s="249">
        <f>IFERROR(SUMIF('LISTA DE EMBARQUE'!B:B,MICRO!E:E,'LISTA DE EMBARQUE'!G:G),"")</f>
        <v>5</v>
      </c>
      <c r="V452" s="244">
        <f>IFERROR(VLOOKUP(Tabela1[[#This Row],[COD.MDE]],'LISTA DE EMBARQUE'!B:L,11,0),"")</f>
        <v>4</v>
      </c>
      <c r="W452" s="245"/>
      <c r="X452" s="246">
        <f>IFERROR(Tabela1[[#This Row],[QIANTIDADE EXPEDIDA]]*Tabela1[[#This Row],[PESO UNI]],"")</f>
        <v>3651</v>
      </c>
      <c r="Y452" s="246">
        <f t="shared" si="98"/>
        <v>0</v>
      </c>
      <c r="Z452" s="250">
        <f>Tabela1[[#This Row],[PESO TOTAL]]-Tabela1[[#This Row],[Peso Expedido]]</f>
        <v>0</v>
      </c>
      <c r="AA452" s="252">
        <v>1</v>
      </c>
      <c r="AB452" s="252"/>
      <c r="AC452" s="252">
        <v>1</v>
      </c>
      <c r="AD452" s="252">
        <v>1</v>
      </c>
      <c r="AE452" s="252">
        <v>1</v>
      </c>
      <c r="AF452" s="252">
        <v>1</v>
      </c>
      <c r="AG452" s="252">
        <v>1</v>
      </c>
      <c r="AH452" s="252">
        <v>1</v>
      </c>
      <c r="AI452" s="252" t="str">
        <f t="shared" si="99"/>
        <v>ok</v>
      </c>
    </row>
    <row r="453" spans="1:49" ht="15.75" hidden="1" customHeight="1" x14ac:dyDescent="0.25">
      <c r="A453" s="6" t="s">
        <v>101</v>
      </c>
      <c r="B453" s="21"/>
      <c r="C453" s="7">
        <v>18</v>
      </c>
      <c r="D453" s="39" t="s">
        <v>146</v>
      </c>
      <c r="E453" s="7">
        <v>4340</v>
      </c>
      <c r="F453" s="7">
        <v>1</v>
      </c>
      <c r="G453" s="233">
        <v>1</v>
      </c>
      <c r="H453" s="34">
        <f>Tabela1[[#This Row],[PESO UNI]]*Tabela1[[#This Row],[QTE]]</f>
        <v>18</v>
      </c>
      <c r="I453" s="7" t="s">
        <v>2</v>
      </c>
      <c r="J453" s="8" t="s">
        <v>4423</v>
      </c>
      <c r="K453" s="7" t="s">
        <v>23</v>
      </c>
      <c r="L453" s="7" t="s">
        <v>4424</v>
      </c>
      <c r="M453" s="7">
        <v>46218</v>
      </c>
      <c r="N453" s="7" t="s">
        <v>38</v>
      </c>
      <c r="O453" s="14"/>
      <c r="P453" s="18"/>
      <c r="Q453" s="7">
        <f>Tabela1[[#This Row],[QTDE/ Fabricação]]-Tabela1[[#This Row],[QTE]]</f>
        <v>-18</v>
      </c>
      <c r="R453" s="18">
        <f t="shared" si="89"/>
        <v>18</v>
      </c>
      <c r="S453" s="18">
        <f t="shared" ref="S453:S459" si="100">IFERROR(H453*AG453,"")</f>
        <v>18</v>
      </c>
      <c r="T453" s="19">
        <f t="shared" ref="T453:T459" si="101">IFERROR(S453-H453,"")</f>
        <v>0</v>
      </c>
      <c r="U453" s="16">
        <f>IFERROR(SUMIF('LISTA DE EMBARQUE'!B:B,MICRO!E:E,'LISTA DE EMBARQUE'!G:G),"")</f>
        <v>18</v>
      </c>
      <c r="V453" s="12">
        <f>IFERROR(VLOOKUP(Tabela1[[#This Row],[COD.MDE]],'LISTA DE EMBARQUE'!B:L,11,0),"")</f>
        <v>1</v>
      </c>
      <c r="W453" s="13"/>
      <c r="X453" s="14">
        <f>IFERROR(Tabela1[[#This Row],[QIANTIDADE EXPEDIDA]]*Tabela1[[#This Row],[PESO UNI]],"")</f>
        <v>18</v>
      </c>
      <c r="Y453" s="14">
        <f t="shared" ref="Y453:Y459" si="102">U453-C453</f>
        <v>0</v>
      </c>
      <c r="Z453" s="20">
        <f>Tabela1[[#This Row],[PESO TOTAL]]-Tabela1[[#This Row],[Peso Expedido]]</f>
        <v>0</v>
      </c>
      <c r="AA453" s="33">
        <v>1</v>
      </c>
      <c r="AB453" s="33">
        <v>1</v>
      </c>
      <c r="AC453" s="33">
        <v>1</v>
      </c>
      <c r="AD453" s="33">
        <v>1</v>
      </c>
      <c r="AE453" s="33">
        <v>1</v>
      </c>
      <c r="AF453" s="33">
        <v>1</v>
      </c>
      <c r="AG453" s="33">
        <v>1</v>
      </c>
      <c r="AH453" s="33">
        <v>1</v>
      </c>
      <c r="AI453" s="33" t="str">
        <f t="shared" si="77"/>
        <v>ok</v>
      </c>
    </row>
    <row r="454" spans="1:49" ht="15.75" hidden="1" customHeight="1" x14ac:dyDescent="0.25">
      <c r="A454" s="6" t="s">
        <v>814</v>
      </c>
      <c r="B454" s="21"/>
      <c r="C454" s="7">
        <v>53</v>
      </c>
      <c r="D454" s="39" t="s">
        <v>4425</v>
      </c>
      <c r="E454" s="7">
        <v>4341</v>
      </c>
      <c r="F454" s="7">
        <v>1</v>
      </c>
      <c r="G454" s="233">
        <v>5.2</v>
      </c>
      <c r="H454" s="34">
        <f>Tabela1[[#This Row],[PESO UNI]]*Tabela1[[#This Row],[QTE]]</f>
        <v>275.60000000000002</v>
      </c>
      <c r="I454" s="7" t="s">
        <v>2</v>
      </c>
      <c r="J454" s="8" t="s">
        <v>4423</v>
      </c>
      <c r="K454" s="7" t="s">
        <v>23</v>
      </c>
      <c r="L454" s="7" t="s">
        <v>4424</v>
      </c>
      <c r="M454" s="7">
        <v>46218</v>
      </c>
      <c r="N454" s="7" t="s">
        <v>38</v>
      </c>
      <c r="O454" s="14"/>
      <c r="P454" s="18"/>
      <c r="Q454" s="7">
        <f>Tabela1[[#This Row],[QTDE/ Fabricação]]-Tabela1[[#This Row],[QTE]]</f>
        <v>-53</v>
      </c>
      <c r="R454" s="18">
        <f>IFERROR(H454*((AA454*0.25)+(AC454*0.25)+(AD454*0.225)+(AE454*0.225)+(AF454*0.05)),"")</f>
        <v>275.60000000000002</v>
      </c>
      <c r="S454" s="18">
        <f t="shared" si="100"/>
        <v>275.60000000000002</v>
      </c>
      <c r="T454" s="19">
        <f t="shared" si="101"/>
        <v>0</v>
      </c>
      <c r="U454" s="16">
        <f>IFERROR(SUMIF('LISTA DE EMBARQUE'!B:B,MICRO!E:E,'LISTA DE EMBARQUE'!G:G),"")</f>
        <v>53</v>
      </c>
      <c r="V454" s="12">
        <f>IFERROR(VLOOKUP(Tabela1[[#This Row],[COD.MDE]],'LISTA DE EMBARQUE'!B:L,11,0),"")</f>
        <v>1</v>
      </c>
      <c r="W454" s="13"/>
      <c r="X454" s="14">
        <f>IFERROR(Tabela1[[#This Row],[QIANTIDADE EXPEDIDA]]*Tabela1[[#This Row],[PESO UNI]],"")</f>
        <v>275.60000000000002</v>
      </c>
      <c r="Y454" s="14">
        <f t="shared" si="102"/>
        <v>0</v>
      </c>
      <c r="Z454" s="20">
        <f>Tabela1[[#This Row],[PESO TOTAL]]-Tabela1[[#This Row],[Peso Expedido]]</f>
        <v>0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33">
        <v>1</v>
      </c>
      <c r="AI454" s="33" t="str">
        <f t="shared" si="77"/>
        <v>ok</v>
      </c>
    </row>
    <row r="455" spans="1:49" ht="15.75" hidden="1" customHeight="1" x14ac:dyDescent="0.25">
      <c r="A455" s="6" t="s">
        <v>4426</v>
      </c>
      <c r="B455" s="21" t="s">
        <v>4427</v>
      </c>
      <c r="C455" s="7">
        <v>7</v>
      </c>
      <c r="D455" s="39" t="s">
        <v>4428</v>
      </c>
      <c r="E455" s="7">
        <v>4342</v>
      </c>
      <c r="F455" s="7">
        <v>1</v>
      </c>
      <c r="G455" s="233">
        <v>19.100000000000001</v>
      </c>
      <c r="H455" s="34">
        <f>Tabela1[[#This Row],[PESO UNI]]*Tabela1[[#This Row],[QTE]]</f>
        <v>133.70000000000002</v>
      </c>
      <c r="I455" s="7" t="s">
        <v>746</v>
      </c>
      <c r="J455" s="8" t="s">
        <v>4423</v>
      </c>
      <c r="K455" s="7" t="s">
        <v>33</v>
      </c>
      <c r="L455" s="7" t="s">
        <v>4424</v>
      </c>
      <c r="M455" s="7">
        <v>46218</v>
      </c>
      <c r="N455" s="7" t="s">
        <v>38</v>
      </c>
      <c r="O455" s="14"/>
      <c r="P455" s="18"/>
      <c r="Q455" s="7">
        <f>Tabela1[[#This Row],[QTDE/ Fabricação]]-Tabela1[[#This Row],[QTE]]</f>
        <v>-7</v>
      </c>
      <c r="R455" s="18">
        <f>IFERROR(H455*((AA455*0.25)+(AB455*0.25)+(AD455*0.225)+(AE455*0.225)+(AF455*0.05)),"")</f>
        <v>133.70000000000002</v>
      </c>
      <c r="S455" s="18">
        <f t="shared" si="100"/>
        <v>133.70000000000002</v>
      </c>
      <c r="T455" s="19">
        <f t="shared" si="101"/>
        <v>0</v>
      </c>
      <c r="U455" s="16">
        <f>IFERROR(SUMIF('LISTA DE EMBARQUE'!B:B,MICRO!E:E,'LISTA DE EMBARQUE'!G:G),"")</f>
        <v>7</v>
      </c>
      <c r="V455" s="12">
        <f>IFERROR(VLOOKUP(Tabela1[[#This Row],[COD.MDE]],'LISTA DE EMBARQUE'!B:L,11,0),"")</f>
        <v>1</v>
      </c>
      <c r="W455" s="13"/>
      <c r="X455" s="14">
        <f>IFERROR(Tabela1[[#This Row],[QIANTIDADE EXPEDIDA]]*Tabela1[[#This Row],[PESO UNI]],"")</f>
        <v>133.70000000000002</v>
      </c>
      <c r="Y455" s="14">
        <f t="shared" si="102"/>
        <v>0</v>
      </c>
      <c r="Z455" s="20">
        <f>Tabela1[[#This Row],[PESO TOTAL]]-Tabela1[[#This Row],[Peso Expedido]]</f>
        <v>0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33">
        <v>1</v>
      </c>
      <c r="AI455" s="33" t="str">
        <f t="shared" si="77"/>
        <v>ok</v>
      </c>
    </row>
    <row r="456" spans="1:49" ht="15.75" hidden="1" customHeight="1" x14ac:dyDescent="0.25">
      <c r="A456" s="6" t="s">
        <v>4429</v>
      </c>
      <c r="B456" s="21" t="s">
        <v>4430</v>
      </c>
      <c r="C456" s="7">
        <v>6</v>
      </c>
      <c r="D456" s="39" t="s">
        <v>4431</v>
      </c>
      <c r="E456" s="7">
        <v>4343</v>
      </c>
      <c r="F456" s="7">
        <v>1</v>
      </c>
      <c r="G456" s="233">
        <v>18.2</v>
      </c>
      <c r="H456" s="34">
        <f>Tabela1[[#This Row],[PESO UNI]]*Tabela1[[#This Row],[QTE]]</f>
        <v>109.19999999999999</v>
      </c>
      <c r="I456" s="7" t="s">
        <v>746</v>
      </c>
      <c r="J456" s="8" t="s">
        <v>4423</v>
      </c>
      <c r="K456" s="7" t="s">
        <v>33</v>
      </c>
      <c r="L456" s="7" t="s">
        <v>4424</v>
      </c>
      <c r="M456" s="7">
        <v>46218</v>
      </c>
      <c r="N456" s="7" t="s">
        <v>38</v>
      </c>
      <c r="O456" s="14"/>
      <c r="P456" s="18"/>
      <c r="Q456" s="7">
        <f>Tabela1[[#This Row],[QTDE/ Fabricação]]-Tabela1[[#This Row],[QTE]]</f>
        <v>-6</v>
      </c>
      <c r="R456" s="18">
        <f>IFERROR(H456*((AA456*0.25)+(AB456*0.25)+(AD456*0.225)+(AE456*0.225)+(AF456*0.05)),"")</f>
        <v>109.19999999999999</v>
      </c>
      <c r="S456" s="18">
        <f t="shared" si="100"/>
        <v>109.19999999999999</v>
      </c>
      <c r="T456" s="19">
        <f t="shared" si="101"/>
        <v>0</v>
      </c>
      <c r="U456" s="16">
        <f>IFERROR(SUMIF('LISTA DE EMBARQUE'!B:B,MICRO!E:E,'LISTA DE EMBARQUE'!G:G),"")</f>
        <v>6</v>
      </c>
      <c r="V456" s="12">
        <f>IFERROR(VLOOKUP(Tabela1[[#This Row],[COD.MDE]],'LISTA DE EMBARQUE'!B:L,11,0),"")</f>
        <v>1</v>
      </c>
      <c r="W456" s="13"/>
      <c r="X456" s="14">
        <f>IFERROR(Tabela1[[#This Row],[QIANTIDADE EXPEDIDA]]*Tabela1[[#This Row],[PESO UNI]],"")</f>
        <v>109.19999999999999</v>
      </c>
      <c r="Y456" s="14">
        <f t="shared" si="102"/>
        <v>0</v>
      </c>
      <c r="Z456" s="20">
        <f>Tabela1[[#This Row],[PESO TOTAL]]-Tabela1[[#This Row],[Peso Expedido]]</f>
        <v>0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33">
        <v>1</v>
      </c>
      <c r="AI456" s="33" t="str">
        <f t="shared" si="77"/>
        <v>ok</v>
      </c>
    </row>
    <row r="457" spans="1:49" ht="15.75" hidden="1" customHeight="1" x14ac:dyDescent="0.25">
      <c r="A457" s="6" t="s">
        <v>4432</v>
      </c>
      <c r="B457" s="21" t="s">
        <v>4433</v>
      </c>
      <c r="C457" s="7">
        <v>8</v>
      </c>
      <c r="D457" s="39" t="s">
        <v>4437</v>
      </c>
      <c r="E457" s="7">
        <v>4344</v>
      </c>
      <c r="F457" s="7">
        <v>1</v>
      </c>
      <c r="G457" s="233">
        <v>6</v>
      </c>
      <c r="H457" s="34">
        <f>Tabela1[[#This Row],[PESO UNI]]*Tabela1[[#This Row],[QTE]]</f>
        <v>48</v>
      </c>
      <c r="I457" s="7" t="s">
        <v>746</v>
      </c>
      <c r="J457" s="8" t="s">
        <v>4423</v>
      </c>
      <c r="K457" s="7" t="s">
        <v>33</v>
      </c>
      <c r="L457" s="7" t="s">
        <v>4424</v>
      </c>
      <c r="M457" s="7">
        <v>46218</v>
      </c>
      <c r="N457" s="7" t="s">
        <v>38</v>
      </c>
      <c r="O457" s="14"/>
      <c r="P457" s="18"/>
      <c r="Q457" s="7">
        <f>Tabela1[[#This Row],[QTDE/ Fabricação]]-Tabela1[[#This Row],[QTE]]</f>
        <v>-8</v>
      </c>
      <c r="R457" s="18">
        <f>IFERROR(H457*((AA457*0.25)+(AB457*0.25)+(AD457*0.225)+(AE457*0.225)+(AF457*0.05)),"")</f>
        <v>48</v>
      </c>
      <c r="S457" s="18">
        <f t="shared" si="100"/>
        <v>48</v>
      </c>
      <c r="T457" s="19">
        <f t="shared" si="101"/>
        <v>0</v>
      </c>
      <c r="U457" s="16">
        <f>IFERROR(SUMIF('LISTA DE EMBARQUE'!B:B,MICRO!E:E,'LISTA DE EMBARQUE'!G:G),"")</f>
        <v>8</v>
      </c>
      <c r="V457" s="12">
        <f>IFERROR(VLOOKUP(Tabela1[[#This Row],[COD.MDE]],'LISTA DE EMBARQUE'!B:L,11,0),"")</f>
        <v>1</v>
      </c>
      <c r="W457" s="13"/>
      <c r="X457" s="14">
        <f>IFERROR(Tabela1[[#This Row],[QIANTIDADE EXPEDIDA]]*Tabela1[[#This Row],[PESO UNI]],"")</f>
        <v>48</v>
      </c>
      <c r="Y457" s="14">
        <f t="shared" si="102"/>
        <v>0</v>
      </c>
      <c r="Z457" s="20">
        <f>Tabela1[[#This Row],[PESO TOTAL]]-Tabela1[[#This Row],[Peso Expedido]]</f>
        <v>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33">
        <v>1</v>
      </c>
      <c r="AI457" s="33" t="str">
        <f t="shared" si="77"/>
        <v>ok</v>
      </c>
    </row>
    <row r="458" spans="1:49" ht="15.75" hidden="1" customHeight="1" x14ac:dyDescent="0.25">
      <c r="A458" s="6" t="s">
        <v>4434</v>
      </c>
      <c r="B458" s="21" t="s">
        <v>4435</v>
      </c>
      <c r="C458" s="7">
        <v>14</v>
      </c>
      <c r="D458" s="39" t="s">
        <v>4436</v>
      </c>
      <c r="E458" s="7">
        <v>4345</v>
      </c>
      <c r="F458" s="7">
        <v>1</v>
      </c>
      <c r="G458" s="233">
        <v>5</v>
      </c>
      <c r="H458" s="34">
        <f>Tabela1[[#This Row],[PESO UNI]]*Tabela1[[#This Row],[QTE]]</f>
        <v>70</v>
      </c>
      <c r="I458" s="7" t="s">
        <v>746</v>
      </c>
      <c r="J458" s="8" t="s">
        <v>4423</v>
      </c>
      <c r="K458" s="7" t="s">
        <v>33</v>
      </c>
      <c r="L458" s="7" t="s">
        <v>4424</v>
      </c>
      <c r="M458" s="7">
        <v>46218</v>
      </c>
      <c r="N458" s="7" t="s">
        <v>38</v>
      </c>
      <c r="O458" s="14"/>
      <c r="P458" s="18"/>
      <c r="Q458" s="7">
        <f>Tabela1[[#This Row],[QTDE/ Fabricação]]-Tabela1[[#This Row],[QTE]]</f>
        <v>-14</v>
      </c>
      <c r="R458" s="18">
        <f>IFERROR(H458*((AA458*0.25)+(AB458*0.25)+(AD458*0.225)+(AE458*0.225)+(AF458*0.05)),"")</f>
        <v>70</v>
      </c>
      <c r="S458" s="18">
        <f t="shared" si="100"/>
        <v>70</v>
      </c>
      <c r="T458" s="19">
        <f t="shared" si="101"/>
        <v>0</v>
      </c>
      <c r="U458" s="16">
        <f>IFERROR(SUMIF('LISTA DE EMBARQUE'!B:B,MICRO!E:E,'LISTA DE EMBARQUE'!G:G),"")</f>
        <v>14</v>
      </c>
      <c r="V458" s="12">
        <f>IFERROR(VLOOKUP(Tabela1[[#This Row],[COD.MDE]],'LISTA DE EMBARQUE'!B:L,11,0),"")</f>
        <v>1</v>
      </c>
      <c r="W458" s="13"/>
      <c r="X458" s="14">
        <f>IFERROR(Tabela1[[#This Row],[QIANTIDADE EXPEDIDA]]*Tabela1[[#This Row],[PESO UNI]],"")</f>
        <v>70</v>
      </c>
      <c r="Y458" s="14">
        <f t="shared" si="102"/>
        <v>0</v>
      </c>
      <c r="Z458" s="20">
        <f>Tabela1[[#This Row],[PESO TOTAL]]-Tabela1[[#This Row],[Peso Expedido]]</f>
        <v>0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33">
        <v>1</v>
      </c>
      <c r="AI458" s="33" t="str">
        <f t="shared" si="77"/>
        <v>ok</v>
      </c>
    </row>
    <row r="459" spans="1:49" ht="15.75" hidden="1" customHeight="1" x14ac:dyDescent="0.25">
      <c r="A459" s="6" t="s">
        <v>4438</v>
      </c>
      <c r="B459" s="21" t="s">
        <v>4439</v>
      </c>
      <c r="C459" s="7">
        <v>23</v>
      </c>
      <c r="D459" s="39" t="s">
        <v>4440</v>
      </c>
      <c r="E459" s="7">
        <v>4346</v>
      </c>
      <c r="F459" s="7">
        <v>1</v>
      </c>
      <c r="G459" s="233">
        <v>6</v>
      </c>
      <c r="H459" s="34">
        <f>Tabela1[[#This Row],[PESO UNI]]*Tabela1[[#This Row],[QTE]]</f>
        <v>138</v>
      </c>
      <c r="I459" s="7" t="s">
        <v>746</v>
      </c>
      <c r="J459" s="8" t="s">
        <v>4423</v>
      </c>
      <c r="K459" s="7" t="s">
        <v>33</v>
      </c>
      <c r="L459" s="7" t="s">
        <v>4424</v>
      </c>
      <c r="M459" s="7">
        <v>46218</v>
      </c>
      <c r="N459" s="7" t="s">
        <v>38</v>
      </c>
      <c r="O459" s="14"/>
      <c r="P459" s="18"/>
      <c r="Q459" s="7">
        <f>Tabela1[[#This Row],[QTDE/ Fabricação]]-Tabela1[[#This Row],[QTE]]</f>
        <v>-23</v>
      </c>
      <c r="R459" s="18" t="str">
        <f>IFERROR(H459*((AA459*0.25)+(AB459*0.25)+(AD459*0.225)+(#REF!*0.225)+(AF459*0.05)),"")</f>
        <v/>
      </c>
      <c r="S459" s="18">
        <f t="shared" si="100"/>
        <v>138</v>
      </c>
      <c r="T459" s="19">
        <f t="shared" si="101"/>
        <v>0</v>
      </c>
      <c r="U459" s="16">
        <f>IFERROR(SUMIF('LISTA DE EMBARQUE'!B:B,MICRO!E:E,'LISTA DE EMBARQUE'!G:G),"")</f>
        <v>23</v>
      </c>
      <c r="V459" s="12">
        <f>IFERROR(VLOOKUP(Tabela1[[#This Row],[COD.MDE]],'LISTA DE EMBARQUE'!B:L,11,0),"")</f>
        <v>1</v>
      </c>
      <c r="W459" s="13"/>
      <c r="X459" s="14">
        <f>IFERROR(Tabela1[[#This Row],[QIANTIDADE EXPEDIDA]]*Tabela1[[#This Row],[PESO UNI]],"")</f>
        <v>138</v>
      </c>
      <c r="Y459" s="14">
        <f t="shared" si="102"/>
        <v>0</v>
      </c>
      <c r="Z459" s="20">
        <f>Tabela1[[#This Row],[PESO TOTAL]]-Tabela1[[#This Row],[Peso Expedido]]</f>
        <v>0</v>
      </c>
      <c r="AA459" s="33">
        <v>1</v>
      </c>
      <c r="AB459" s="33">
        <v>1</v>
      </c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tr">
        <f t="shared" si="77"/>
        <v>ok</v>
      </c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2547</v>
      </c>
      <c r="E460" s="7">
        <v>3419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9"/>
        <v>13.1</v>
      </c>
      <c r="S460" s="18">
        <f t="shared" si="82"/>
        <v>13.1</v>
      </c>
      <c r="T460" s="19">
        <f t="shared" si="90"/>
        <v>0</v>
      </c>
      <c r="U460" s="16"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91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92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93"/>
        <v>13.1</v>
      </c>
      <c r="AV460" s="37">
        <f t="shared" si="94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2548</v>
      </c>
      <c r="E461" s="7">
        <v>3420</v>
      </c>
      <c r="F461" s="7">
        <v>27</v>
      </c>
      <c r="G461" s="23">
        <v>13.1</v>
      </c>
      <c r="H461" s="34">
        <f>Tabela1[[#This Row],[PESO UNI]]*Tabela1[[#This Row],[QTE]]</f>
        <v>13.1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9"/>
        <v>13.1</v>
      </c>
      <c r="S461" s="18">
        <f t="shared" si="82"/>
        <v>13.1</v>
      </c>
      <c r="T461" s="19">
        <f t="shared" si="90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13.1</v>
      </c>
      <c r="Y461" s="14">
        <f t="shared" si="91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92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93"/>
        <v>13.1</v>
      </c>
      <c r="AV461" s="37">
        <f t="shared" si="94"/>
        <v>13.1</v>
      </c>
      <c r="AW461" s="37"/>
    </row>
    <row r="462" spans="1:49" ht="15.75" hidden="1" customHeight="1" x14ac:dyDescent="0.25">
      <c r="A462" s="6" t="s">
        <v>2546</v>
      </c>
      <c r="B462" s="21"/>
      <c r="C462" s="7">
        <v>1</v>
      </c>
      <c r="D462" s="39" t="s">
        <v>2549</v>
      </c>
      <c r="E462" s="7">
        <v>3421</v>
      </c>
      <c r="F462" s="7">
        <v>27</v>
      </c>
      <c r="G462" s="23">
        <v>6.2</v>
      </c>
      <c r="H462" s="34">
        <f>Tabela1[[#This Row],[PESO UNI]]*Tabela1[[#This Row],[QTE]]</f>
        <v>6.2</v>
      </c>
      <c r="I462" s="7">
        <v>0</v>
      </c>
      <c r="J462" s="8" t="s">
        <v>2550</v>
      </c>
      <c r="K462" s="8" t="s">
        <v>46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9"/>
        <v>6.2</v>
      </c>
      <c r="S462" s="18">
        <f t="shared" si="82"/>
        <v>6.2</v>
      </c>
      <c r="T462" s="19">
        <f t="shared" si="90"/>
        <v>0</v>
      </c>
      <c r="U462" s="16">
        <f>IFERROR(SUMIF('LISTA DE EMBARQUE'!B:B,MICRO!E:E,'LISTA DE EMBARQUE'!G:G),"")</f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6.2</v>
      </c>
      <c r="Y462" s="14">
        <f t="shared" si="91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92"/>
        <v>P-073081-1/P190</v>
      </c>
      <c r="AP462" t="str">
        <f>Tabela1[[#This Row],[TAG]]&amp;Tabela1[[#This Row],[PEDIDO]]&amp;Tabela1[[#This Row],[PRODUTO]]</f>
        <v>P190P-190TECMETAL</v>
      </c>
      <c r="AQ462" s="22" t="str">
        <f>Tabela1[[#This Row],[PRODUTO]]&amp;Tabela1[[#This Row],[TAG]]</f>
        <v>TECMETALP190</v>
      </c>
      <c r="AR462" s="24" t="str">
        <f>Tabela1[[#This Row],[PEDIDO]]&amp;Tabela1[[#This Row],[PRODUTO]]</f>
        <v>P-190TECMETAL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93"/>
        <v>6.2</v>
      </c>
      <c r="AV462" s="37">
        <f t="shared" si="94"/>
        <v>6.2</v>
      </c>
      <c r="AW462" s="37"/>
    </row>
    <row r="463" spans="1:49" ht="15.75" hidden="1" customHeight="1" x14ac:dyDescent="0.25">
      <c r="A463" s="6" t="s">
        <v>4327</v>
      </c>
      <c r="B463" s="21"/>
      <c r="C463" s="7">
        <v>1</v>
      </c>
      <c r="D463" s="39" t="s">
        <v>4328</v>
      </c>
      <c r="E463" s="7">
        <v>3422</v>
      </c>
      <c r="F463" s="7">
        <v>26</v>
      </c>
      <c r="G463" s="23">
        <v>17.5</v>
      </c>
      <c r="H463" s="34">
        <f>Tabela1[[#This Row],[PESO UNI]]*Tabela1[[#This Row],[QTE]]</f>
        <v>17.5</v>
      </c>
      <c r="I463" s="7">
        <v>0</v>
      </c>
      <c r="J463" s="8" t="s">
        <v>2550</v>
      </c>
      <c r="K463" s="8" t="s">
        <v>31</v>
      </c>
      <c r="L463" s="9" t="s">
        <v>2551</v>
      </c>
      <c r="M463" s="10">
        <v>46125</v>
      </c>
      <c r="N463" s="11" t="s">
        <v>38</v>
      </c>
      <c r="O463" s="12"/>
      <c r="P463" s="13"/>
      <c r="Q463" s="14">
        <f>Tabela1[[#This Row],[QTDE/ Fabricação]]-Tabela1[[#This Row],[QTE]]</f>
        <v>-1</v>
      </c>
      <c r="R463" s="18">
        <f t="shared" si="89"/>
        <v>17.5</v>
      </c>
      <c r="S463" s="18">
        <f t="shared" si="82"/>
        <v>17.5</v>
      </c>
      <c r="T463" s="19">
        <f t="shared" si="90"/>
        <v>0</v>
      </c>
      <c r="U463" s="16">
        <v>1</v>
      </c>
      <c r="V463" s="12">
        <f>IFERROR(VLOOKUP(Tabela1[[#This Row],[COD.MDE]],'LISTA DE EMBARQUE'!B:L,11,0),"")</f>
        <v>4</v>
      </c>
      <c r="W463" s="13" t="str">
        <f>IFERROR(COUNTIF(#REF!,Tabela1[[#This Row],[Colunas5]]),"")</f>
        <v/>
      </c>
      <c r="X463" s="14">
        <f>Tabela1[[#This Row],[QIANTIDADE EXPEDIDA]]*Tabela1[[#This Row],[PESO UNI]]</f>
        <v>17.5</v>
      </c>
      <c r="Y463" s="14">
        <f t="shared" si="91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92"/>
        <v>P-073080-1/P190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93"/>
        <v>17.5</v>
      </c>
      <c r="AV463" s="37">
        <f t="shared" si="94"/>
        <v>17.5</v>
      </c>
      <c r="AW463" s="37"/>
    </row>
    <row r="464" spans="1:49" ht="15.75" hidden="1" customHeight="1" x14ac:dyDescent="0.25">
      <c r="A464" s="6" t="s">
        <v>2552</v>
      </c>
      <c r="B464" s="21"/>
      <c r="C464" s="7">
        <v>4</v>
      </c>
      <c r="D464" s="39" t="s">
        <v>4329</v>
      </c>
      <c r="E464" s="7">
        <v>3424</v>
      </c>
      <c r="F464" s="7">
        <v>23</v>
      </c>
      <c r="G464" s="23">
        <v>86.1</v>
      </c>
      <c r="H464" s="34">
        <f>Tabela1[[#This Row],[PESO UNI]]*Tabela1[[#This Row],[QTE]]</f>
        <v>344.4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-4</v>
      </c>
      <c r="R464" s="18">
        <f t="shared" si="89"/>
        <v>344.4</v>
      </c>
      <c r="S464" s="18">
        <f t="shared" si="82"/>
        <v>344.4</v>
      </c>
      <c r="T464" s="19">
        <f t="shared" si="90"/>
        <v>0</v>
      </c>
      <c r="U464" s="16">
        <v>4</v>
      </c>
      <c r="V464" s="12">
        <f>IFERROR(VLOOKUP(Tabela1[[#This Row],[COD.MDE]],'LISTA DE EMBARQUE'!B:L,11,0),"")</f>
        <v>3</v>
      </c>
      <c r="W464" s="13" t="str">
        <f>IFERROR(COUNTIF(#REF!,Tabela1[[#This Row],[Colunas5]]),"")</f>
        <v/>
      </c>
      <c r="X464" s="14">
        <f>Tabela1[[#This Row],[QIANTIDADE EXPEDIDA]]*Tabela1[[#This Row],[PESO UNI]]</f>
        <v>344.4</v>
      </c>
      <c r="Y464" s="14">
        <f t="shared" si="91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92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93"/>
        <v>344.4</v>
      </c>
      <c r="AV464" s="37">
        <f t="shared" si="94"/>
        <v>344.4</v>
      </c>
      <c r="AW464" s="37"/>
    </row>
    <row r="465" spans="1:49" ht="15.75" hidden="1" customHeight="1" x14ac:dyDescent="0.25">
      <c r="A465" s="6" t="s">
        <v>2552</v>
      </c>
      <c r="B465" s="21"/>
      <c r="C465" s="7">
        <v>1</v>
      </c>
      <c r="D465" s="39" t="s">
        <v>4330</v>
      </c>
      <c r="E465" s="7">
        <v>3425</v>
      </c>
      <c r="F465" s="7">
        <v>23</v>
      </c>
      <c r="G465" s="23">
        <v>1.4</v>
      </c>
      <c r="H465" s="34">
        <f>Tabela1[[#This Row],[PESO UNI]]*Tabela1[[#This Row],[QTE]]</f>
        <v>1.4</v>
      </c>
      <c r="I465" s="7" t="s">
        <v>2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9"/>
        <v>1.4</v>
      </c>
      <c r="S465" s="18">
        <f t="shared" si="82"/>
        <v>1.4</v>
      </c>
      <c r="T465" s="19">
        <f t="shared" si="90"/>
        <v>0</v>
      </c>
      <c r="U465" s="16">
        <v>1</v>
      </c>
      <c r="V465" s="12" t="str">
        <f>IFERROR(VLOOKUP(Tabela1[[#This Row],[COD.MDE]],'LISTA DE EMBARQUE'!B:L,11,0),"")</f>
        <v/>
      </c>
      <c r="W465" s="13" t="str">
        <f>IFERROR(COUNTIF(#REF!,Tabela1[[#This Row],[Colunas5]]),"")</f>
        <v/>
      </c>
      <c r="X465" s="14">
        <f>Tabela1[[#This Row],[QIANTIDADE EXPEDIDA]]*Tabela1[[#This Row],[PESO UNI]]</f>
        <v>1.4</v>
      </c>
      <c r="Y465" s="14">
        <f t="shared" si="91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92"/>
        <v>P-073061-1/P190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93"/>
        <v>1.4</v>
      </c>
      <c r="AV465" s="37">
        <f t="shared" si="94"/>
        <v>1.4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4331</v>
      </c>
      <c r="E466" s="7">
        <v>3426</v>
      </c>
      <c r="F466" s="7">
        <v>22</v>
      </c>
      <c r="G466" s="23">
        <v>4.5999999999999996</v>
      </c>
      <c r="H466" s="34">
        <f>Tabela1[[#This Row],[PESO UNI]]*Tabela1[[#This Row],[QTE]]</f>
        <v>4.5999999999999996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9"/>
        <v>4.5999999999999996</v>
      </c>
      <c r="S466" s="18">
        <f t="shared" si="82"/>
        <v>4.5999999999999996</v>
      </c>
      <c r="T466" s="19">
        <f t="shared" si="90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4.5999999999999996</v>
      </c>
      <c r="Y466" s="14">
        <f t="shared" si="91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92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93"/>
        <v>4.5999999999999996</v>
      </c>
      <c r="AV466" s="37">
        <f t="shared" si="94"/>
        <v>4.5999999999999996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4332</v>
      </c>
      <c r="E467" s="7">
        <v>3427</v>
      </c>
      <c r="F467" s="7">
        <v>22</v>
      </c>
      <c r="G467" s="23">
        <v>50.8</v>
      </c>
      <c r="H467" s="34">
        <f>Tabela1[[#This Row],[PESO UNI]]*Tabela1[[#This Row],[QTE]]</f>
        <v>50.8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9"/>
        <v>50.8</v>
      </c>
      <c r="S467" s="18">
        <f t="shared" si="82"/>
        <v>50.8</v>
      </c>
      <c r="T467" s="19">
        <f t="shared" si="90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50.8</v>
      </c>
      <c r="Y467" s="14">
        <f t="shared" si="91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92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93"/>
        <v>50.8</v>
      </c>
      <c r="AV467" s="37">
        <f t="shared" si="94"/>
        <v>50.8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4333</v>
      </c>
      <c r="E468" s="7">
        <v>3428</v>
      </c>
      <c r="F468" s="7">
        <v>22</v>
      </c>
      <c r="G468" s="23">
        <v>1.1000000000000001</v>
      </c>
      <c r="H468" s="34">
        <f>Tabela1[[#This Row],[PESO UNI]]*Tabela1[[#This Row],[QTE]]</f>
        <v>1.1000000000000001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9"/>
        <v>1.1000000000000001</v>
      </c>
      <c r="S468" s="18">
        <f t="shared" si="82"/>
        <v>1.1000000000000001</v>
      </c>
      <c r="T468" s="19">
        <f t="shared" si="90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1.1000000000000001</v>
      </c>
      <c r="Y468" s="14">
        <f t="shared" si="91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92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93"/>
        <v>1.1000000000000001</v>
      </c>
      <c r="AV468" s="37">
        <f t="shared" si="94"/>
        <v>1.1000000000000001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4334</v>
      </c>
      <c r="E469" s="7">
        <v>3429</v>
      </c>
      <c r="F469" s="7">
        <v>22</v>
      </c>
      <c r="G469" s="23">
        <v>23.6</v>
      </c>
      <c r="H469" s="34">
        <f>Tabela1[[#This Row],[PESO UNI]]*Tabela1[[#This Row],[QTE]]</f>
        <v>23.6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9"/>
        <v>23.6</v>
      </c>
      <c r="S469" s="18">
        <f t="shared" si="82"/>
        <v>23.6</v>
      </c>
      <c r="T469" s="19">
        <f t="shared" si="90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23.6</v>
      </c>
      <c r="Y469" s="14">
        <f t="shared" si="91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92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93"/>
        <v>23.6</v>
      </c>
      <c r="AV469" s="37">
        <f t="shared" si="94"/>
        <v>23.6</v>
      </c>
      <c r="AW469" s="37"/>
    </row>
    <row r="470" spans="1:49" ht="15.75" hidden="1" customHeight="1" x14ac:dyDescent="0.25">
      <c r="A470" s="6" t="s">
        <v>2553</v>
      </c>
      <c r="B470" s="21"/>
      <c r="C470" s="7">
        <v>1</v>
      </c>
      <c r="D470" s="39" t="s">
        <v>4335</v>
      </c>
      <c r="E470" s="7">
        <v>3430</v>
      </c>
      <c r="F470" s="7">
        <v>22</v>
      </c>
      <c r="G470" s="23">
        <v>1.1000000000000001</v>
      </c>
      <c r="H470" s="34">
        <f>Tabela1[[#This Row],[PESO UNI]]*Tabela1[[#This Row],[QTE]]</f>
        <v>1.1000000000000001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</v>
      </c>
      <c r="R470" s="18">
        <f t="shared" si="89"/>
        <v>1.1000000000000001</v>
      </c>
      <c r="S470" s="18">
        <f t="shared" si="82"/>
        <v>1.1000000000000001</v>
      </c>
      <c r="T470" s="19">
        <f t="shared" si="90"/>
        <v>0</v>
      </c>
      <c r="U470" s="16">
        <f>IFERROR(SUMIF('LISTA DE EMBARQUE'!B:B,MICRO!E:E,'LISTA DE EMBARQUE'!G:G),"")</f>
        <v>1</v>
      </c>
      <c r="V470" s="12">
        <f>IFERROR(VLOOKUP(Tabela1[[#This Row],[COD.MDE]],'LISTA DE EMBARQUE'!B:L,11,0),"")</f>
        <v>4</v>
      </c>
      <c r="W470" s="13" t="str">
        <f>IFERROR(COUNTIF(#REF!,Tabela1[[#This Row],[Colunas5]]),"")</f>
        <v/>
      </c>
      <c r="X470" s="14">
        <f>Tabela1[[#This Row],[QIANTIDADE EXPEDIDA]]*Tabela1[[#This Row],[PESO UNI]]</f>
        <v>1.1000000000000001</v>
      </c>
      <c r="Y470" s="14">
        <f t="shared" si="91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92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93"/>
        <v>1.1000000000000001</v>
      </c>
      <c r="AV470" s="37">
        <f t="shared" si="94"/>
        <v>1.1000000000000001</v>
      </c>
      <c r="AW470" s="37"/>
    </row>
    <row r="471" spans="1:49" ht="15.75" hidden="1" customHeight="1" x14ac:dyDescent="0.25">
      <c r="A471" s="6" t="s">
        <v>2553</v>
      </c>
      <c r="B471" s="21"/>
      <c r="C471" s="7">
        <v>19</v>
      </c>
      <c r="D471" s="39" t="s">
        <v>2554</v>
      </c>
      <c r="E471" s="7">
        <v>3431</v>
      </c>
      <c r="F471" s="7">
        <v>22</v>
      </c>
      <c r="G471" s="23">
        <v>7</v>
      </c>
      <c r="H471" s="34">
        <f>Tabela1[[#This Row],[PESO UNI]]*Tabela1[[#This Row],[QTE]]</f>
        <v>133</v>
      </c>
      <c r="I471" s="7">
        <v>0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-19</v>
      </c>
      <c r="R471" s="18">
        <f t="shared" si="89"/>
        <v>133</v>
      </c>
      <c r="S471" s="18">
        <f t="shared" si="82"/>
        <v>133</v>
      </c>
      <c r="T471" s="19">
        <f t="shared" si="90"/>
        <v>0</v>
      </c>
      <c r="U471" s="16">
        <f>IFERROR(SUMIF('LISTA DE EMBARQUE'!B:B,MICRO!E:E,'LISTA DE EMBARQUE'!G:G),"")</f>
        <v>19</v>
      </c>
      <c r="V471" s="12">
        <f>IFERROR(VLOOKUP(Tabela1[[#This Row],[COD.MDE]],'LISTA DE EMBARQUE'!B:L,11,0),"")</f>
        <v>3</v>
      </c>
      <c r="W471" s="13" t="str">
        <f>IFERROR(COUNTIF(#REF!,Tabela1[[#This Row],[Colunas5]]),"")</f>
        <v/>
      </c>
      <c r="X471" s="14">
        <f>Tabela1[[#This Row],[QIANTIDADE EXPEDIDA]]*Tabela1[[#This Row],[PESO UNI]]</f>
        <v>133</v>
      </c>
      <c r="Y471" s="14">
        <f t="shared" si="91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92"/>
        <v>P-073076-1/P190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93"/>
        <v>133</v>
      </c>
      <c r="AV471" s="37">
        <f t="shared" si="94"/>
        <v>133</v>
      </c>
      <c r="AW471" s="37"/>
    </row>
    <row r="472" spans="1:49" ht="15.75" hidden="1" customHeight="1" x14ac:dyDescent="0.25">
      <c r="A472" s="6" t="s">
        <v>2555</v>
      </c>
      <c r="B472" s="21"/>
      <c r="C472" s="7">
        <v>2</v>
      </c>
      <c r="D472" s="39" t="s">
        <v>2548</v>
      </c>
      <c r="E472" s="7">
        <v>3433</v>
      </c>
      <c r="F472" s="7">
        <v>21</v>
      </c>
      <c r="G472" s="23">
        <v>4</v>
      </c>
      <c r="H472" s="34">
        <f>Tabela1[[#This Row],[PESO UNI]]*Tabela1[[#This Row],[QTE]]</f>
        <v>8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-2</v>
      </c>
      <c r="R472" s="18">
        <f t="shared" si="89"/>
        <v>8</v>
      </c>
      <c r="S472" s="18">
        <f t="shared" si="82"/>
        <v>8</v>
      </c>
      <c r="T472" s="19">
        <f t="shared" si="90"/>
        <v>0</v>
      </c>
      <c r="U472" s="16">
        <v>2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8</v>
      </c>
      <c r="Y472" s="14">
        <f t="shared" si="91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92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93"/>
        <v>8</v>
      </c>
      <c r="AV472" s="37">
        <f t="shared" si="94"/>
        <v>8</v>
      </c>
      <c r="AW472" s="37"/>
    </row>
    <row r="473" spans="1:49" ht="15.75" hidden="1" customHeight="1" x14ac:dyDescent="0.25">
      <c r="A473" s="6" t="s">
        <v>2555</v>
      </c>
      <c r="B473" s="21"/>
      <c r="C473" s="7">
        <v>4</v>
      </c>
      <c r="D473" s="39" t="s">
        <v>2549</v>
      </c>
      <c r="E473" s="7">
        <v>3434</v>
      </c>
      <c r="F473" s="7">
        <v>21</v>
      </c>
      <c r="G473" s="23">
        <v>4</v>
      </c>
      <c r="H473" s="34">
        <f>Tabela1[[#This Row],[PESO UNI]]*Tabela1[[#This Row],[QTE]]</f>
        <v>16</v>
      </c>
      <c r="I473" s="7">
        <v>1</v>
      </c>
      <c r="J473" s="8" t="s">
        <v>2550</v>
      </c>
      <c r="K473" s="8" t="s">
        <v>31</v>
      </c>
      <c r="L473" s="9" t="s">
        <v>2551</v>
      </c>
      <c r="M473" s="10">
        <v>46120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9"/>
        <v>16</v>
      </c>
      <c r="S473" s="18">
        <f t="shared" si="82"/>
        <v>16</v>
      </c>
      <c r="T473" s="19">
        <f t="shared" si="90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16</v>
      </c>
      <c r="Y473" s="14">
        <f t="shared" si="91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92"/>
        <v>P-024507-1/P190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93"/>
        <v>16</v>
      </c>
      <c r="AV473" s="37">
        <f t="shared" si="94"/>
        <v>16</v>
      </c>
      <c r="AW473" s="37"/>
    </row>
    <row r="474" spans="1:49" ht="15.75" hidden="1" customHeight="1" x14ac:dyDescent="0.25">
      <c r="A474" s="6" t="s">
        <v>4336</v>
      </c>
      <c r="B474" s="21"/>
      <c r="C474" s="7">
        <v>4</v>
      </c>
      <c r="D474" s="39" t="s">
        <v>4337</v>
      </c>
      <c r="E474" s="7">
        <v>3436</v>
      </c>
      <c r="F474" s="7">
        <v>20</v>
      </c>
      <c r="G474" s="23">
        <v>23.8</v>
      </c>
      <c r="H474" s="34">
        <f>Tabela1[[#This Row],[PESO UNI]]*Tabela1[[#This Row],[QTE]]</f>
        <v>95.2</v>
      </c>
      <c r="I474" s="7">
        <v>0</v>
      </c>
      <c r="J474" s="8" t="s">
        <v>2550</v>
      </c>
      <c r="K474" s="8" t="s">
        <v>31</v>
      </c>
      <c r="L474" s="9" t="s">
        <v>2551</v>
      </c>
      <c r="M474" s="10">
        <v>46112</v>
      </c>
      <c r="N474" s="11" t="s">
        <v>38</v>
      </c>
      <c r="O474" s="12"/>
      <c r="P474" s="13"/>
      <c r="Q474" s="14">
        <f>Tabela1[[#This Row],[QTDE/ Fabricação]]-Tabela1[[#This Row],[QTE]]</f>
        <v>-4</v>
      </c>
      <c r="R474" s="18">
        <f t="shared" si="89"/>
        <v>95.2</v>
      </c>
      <c r="S474" s="18">
        <f t="shared" si="82"/>
        <v>95.2</v>
      </c>
      <c r="T474" s="19">
        <f t="shared" si="90"/>
        <v>0</v>
      </c>
      <c r="U474" s="16">
        <v>4</v>
      </c>
      <c r="V474" s="12" t="str">
        <f>IFERROR(VLOOKUP(Tabela1[[#This Row],[COD.MDE]],'LISTA DE EMBARQUE'!B:L,11,0),"")</f>
        <v/>
      </c>
      <c r="W474" s="13" t="str">
        <f>IFERROR(COUNTIF(#REF!,Tabela1[[#This Row],[Colunas5]]),"")</f>
        <v/>
      </c>
      <c r="X474" s="14">
        <f>Tabela1[[#This Row],[QIANTIDADE EXPEDIDA]]*Tabela1[[#This Row],[PESO UNI]]</f>
        <v>95.2</v>
      </c>
      <c r="Y474" s="14">
        <f t="shared" si="91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92"/>
        <v>P-073074-1/P190</v>
      </c>
      <c r="AP474" t="str">
        <f>Tabela1[[#This Row],[TAG]]&amp;Tabela1[[#This Row],[PEDIDO]]&amp;Tabela1[[#This Row],[PRODUTO]]</f>
        <v>P190P-190ESTRUTURA</v>
      </c>
      <c r="AQ474" s="22" t="str">
        <f>Tabela1[[#This Row],[PRODUTO]]&amp;Tabela1[[#This Row],[TAG]]</f>
        <v>ESTRUTURAP190</v>
      </c>
      <c r="AR474" s="24" t="str">
        <f>Tabela1[[#This Row],[PEDIDO]]&amp;Tabela1[[#This Row],[PRODUTO]]</f>
        <v>P-190ESTRUTURA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93"/>
        <v>95.2</v>
      </c>
      <c r="AV474" s="37">
        <f t="shared" si="94"/>
        <v>95.2</v>
      </c>
      <c r="AW474" s="37"/>
    </row>
    <row r="475" spans="1:49" ht="15.75" hidden="1" customHeight="1" x14ac:dyDescent="0.25">
      <c r="A475" s="6" t="s">
        <v>4338</v>
      </c>
      <c r="B475" s="21"/>
      <c r="C475" s="7">
        <v>2</v>
      </c>
      <c r="D475" s="39" t="s">
        <v>4339</v>
      </c>
      <c r="E475" s="7">
        <v>3437</v>
      </c>
      <c r="F475" s="7">
        <v>19</v>
      </c>
      <c r="G475" s="23">
        <v>57</v>
      </c>
      <c r="H475" s="34">
        <f>Tabela1[[#This Row],[PESO UNI]]*Tabela1[[#This Row],[QTE]]</f>
        <v>114</v>
      </c>
      <c r="I475" s="7">
        <v>0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-2</v>
      </c>
      <c r="R475" s="18">
        <f t="shared" si="89"/>
        <v>114</v>
      </c>
      <c r="S475" s="18">
        <f t="shared" si="82"/>
        <v>114</v>
      </c>
      <c r="T475" s="19">
        <f t="shared" si="90"/>
        <v>0</v>
      </c>
      <c r="U475" s="16">
        <f>IFERROR(SUMIF('LISTA DE EMBARQUE'!B:B,MICRO!E:E,'LISTA DE EMBARQUE'!G:G),"")</f>
        <v>2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114</v>
      </c>
      <c r="Y475" s="14">
        <f t="shared" si="91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92"/>
        <v>P-024502-1/P190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93"/>
        <v>114</v>
      </c>
      <c r="AV475" s="37">
        <f t="shared" si="94"/>
        <v>114</v>
      </c>
      <c r="AW475" s="37"/>
    </row>
    <row r="476" spans="1:49" ht="15.75" hidden="1" customHeight="1" x14ac:dyDescent="0.25">
      <c r="A476" s="6" t="s">
        <v>4340</v>
      </c>
      <c r="B476" s="21"/>
      <c r="C476" s="7">
        <v>1</v>
      </c>
      <c r="D476" s="39" t="s">
        <v>4341</v>
      </c>
      <c r="E476" s="7">
        <v>3438</v>
      </c>
      <c r="F476" s="7">
        <v>17</v>
      </c>
      <c r="G476" s="23">
        <v>29.1</v>
      </c>
      <c r="H476" s="34">
        <f>Tabela1[[#This Row],[PESO UNI]]*Tabela1[[#This Row],[QTE]]</f>
        <v>29.1</v>
      </c>
      <c r="I476" s="7">
        <v>1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9"/>
        <v>29.1</v>
      </c>
      <c r="S476" s="18">
        <f t="shared" si="82"/>
        <v>29.1</v>
      </c>
      <c r="T476" s="19">
        <f t="shared" si="90"/>
        <v>0</v>
      </c>
      <c r="U476" s="16"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29.1</v>
      </c>
      <c r="Y476" s="14">
        <f t="shared" si="91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92"/>
        <v>P-024504-1/P190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93"/>
        <v>29.1</v>
      </c>
      <c r="AV476" s="37">
        <f t="shared" si="94"/>
        <v>29.1</v>
      </c>
      <c r="AW476" s="37"/>
    </row>
    <row r="477" spans="1:49" ht="15.75" hidden="1" customHeight="1" x14ac:dyDescent="0.25">
      <c r="A477" s="6" t="s">
        <v>4342</v>
      </c>
      <c r="B477" s="21"/>
      <c r="C477" s="7">
        <v>1</v>
      </c>
      <c r="D477" s="39" t="s">
        <v>4343</v>
      </c>
      <c r="E477" s="7">
        <v>3439</v>
      </c>
      <c r="F477" s="7">
        <v>16</v>
      </c>
      <c r="G477" s="23">
        <v>0.5</v>
      </c>
      <c r="H477" s="34">
        <f>Tabela1[[#This Row],[PESO UNI]]*Tabela1[[#This Row],[QTE]]</f>
        <v>0.5</v>
      </c>
      <c r="I477" s="7">
        <v>0</v>
      </c>
      <c r="J477" s="8" t="s">
        <v>2550</v>
      </c>
      <c r="K477" s="8" t="s">
        <v>32</v>
      </c>
      <c r="L477" s="9" t="s">
        <v>2551</v>
      </c>
      <c r="M477" s="10">
        <v>46134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9"/>
        <v>0.5</v>
      </c>
      <c r="S477" s="18">
        <f t="shared" si="82"/>
        <v>0.5</v>
      </c>
      <c r="T477" s="19">
        <f t="shared" si="90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0.5</v>
      </c>
      <c r="Y477" s="14">
        <f t="shared" si="91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92"/>
        <v>P-024937-1/P190</v>
      </c>
      <c r="AP477" t="str">
        <f>Tabela1[[#This Row],[TAG]]&amp;Tabela1[[#This Row],[PEDIDO]]&amp;Tabela1[[#This Row],[PRODUTO]]</f>
        <v>P190P-190USINAGEM</v>
      </c>
      <c r="AQ477" s="22" t="str">
        <f>Tabela1[[#This Row],[PRODUTO]]&amp;Tabela1[[#This Row],[TAG]]</f>
        <v>USINAGEMP190</v>
      </c>
      <c r="AR477" s="24" t="str">
        <f>Tabela1[[#This Row],[PEDIDO]]&amp;Tabela1[[#This Row],[PRODUTO]]</f>
        <v>P-190USINAGEM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93"/>
        <v>0.5</v>
      </c>
      <c r="AV477" s="37">
        <f t="shared" si="94"/>
        <v>0.5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4345</v>
      </c>
      <c r="E478" s="7">
        <v>3440</v>
      </c>
      <c r="F478" s="7">
        <v>16</v>
      </c>
      <c r="G478" s="23">
        <v>5</v>
      </c>
      <c r="H478" s="34">
        <f>Tabela1[[#This Row],[PESO UNI]]*Tabela1[[#This Row],[QTE]]</f>
        <v>5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9"/>
        <v>5</v>
      </c>
      <c r="S478" s="18">
        <f t="shared" si="82"/>
        <v>5</v>
      </c>
      <c r="T478" s="19">
        <f t="shared" si="90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5</v>
      </c>
      <c r="Y478" s="14">
        <f t="shared" si="91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92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93"/>
        <v>5</v>
      </c>
      <c r="AV478" s="37">
        <f t="shared" si="94"/>
        <v>5</v>
      </c>
      <c r="AW478" s="37"/>
    </row>
    <row r="479" spans="1:49" ht="15.75" hidden="1" customHeight="1" x14ac:dyDescent="0.25">
      <c r="A479" s="6" t="s">
        <v>4344</v>
      </c>
      <c r="B479" s="21"/>
      <c r="C479" s="7">
        <v>1</v>
      </c>
      <c r="D479" s="39" t="s">
        <v>4346</v>
      </c>
      <c r="E479" s="7">
        <v>3441</v>
      </c>
      <c r="F479" s="7">
        <v>16</v>
      </c>
      <c r="G479" s="23">
        <v>2</v>
      </c>
      <c r="H479" s="34">
        <f>Tabela1[[#This Row],[PESO UNI]]*Tabela1[[#This Row],[QTE]]</f>
        <v>2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9"/>
        <v>2</v>
      </c>
      <c r="S479" s="18">
        <f t="shared" si="82"/>
        <v>2</v>
      </c>
      <c r="T479" s="19">
        <f t="shared" si="90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2</v>
      </c>
      <c r="Y479" s="14">
        <f t="shared" si="91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92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93"/>
        <v>2</v>
      </c>
      <c r="AV479" s="37">
        <f t="shared" si="94"/>
        <v>2</v>
      </c>
      <c r="AW479" s="37"/>
    </row>
    <row r="480" spans="1:49" ht="15.75" hidden="1" customHeight="1" x14ac:dyDescent="0.25">
      <c r="A480" s="6" t="s">
        <v>4344</v>
      </c>
      <c r="B480" s="21"/>
      <c r="C480" s="7">
        <v>1</v>
      </c>
      <c r="D480" s="39" t="s">
        <v>4347</v>
      </c>
      <c r="E480" s="7">
        <v>3442</v>
      </c>
      <c r="F480" s="7">
        <v>16</v>
      </c>
      <c r="G480" s="23">
        <v>5.0999999999999996</v>
      </c>
      <c r="H480" s="34">
        <f>Tabela1[[#This Row],[PESO UNI]]*Tabela1[[#This Row],[QTE]]</f>
        <v>5.0999999999999996</v>
      </c>
      <c r="I480" s="7">
        <v>1</v>
      </c>
      <c r="J480" s="8" t="s">
        <v>2550</v>
      </c>
      <c r="K480" s="8" t="s">
        <v>31</v>
      </c>
      <c r="L480" s="9" t="s">
        <v>2551</v>
      </c>
      <c r="M480" s="10">
        <v>46112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9"/>
        <v>5.0999999999999996</v>
      </c>
      <c r="S480" s="18">
        <f t="shared" si="82"/>
        <v>5.0999999999999996</v>
      </c>
      <c r="T480" s="19">
        <f t="shared" si="90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5.0999999999999996</v>
      </c>
      <c r="Y480" s="14">
        <f t="shared" si="91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92"/>
        <v>P-024936-1/P190</v>
      </c>
      <c r="AP480" t="str">
        <f>Tabela1[[#This Row],[TAG]]&amp;Tabela1[[#This Row],[PEDIDO]]&amp;Tabela1[[#This Row],[PRODUTO]]</f>
        <v>P190P-190ESTRUTURA</v>
      </c>
      <c r="AQ480" s="22" t="str">
        <f>Tabela1[[#This Row],[PRODUTO]]&amp;Tabela1[[#This Row],[TAG]]</f>
        <v>ESTRUTURAP190</v>
      </c>
      <c r="AR480" s="24" t="str">
        <f>Tabela1[[#This Row],[PEDIDO]]&amp;Tabela1[[#This Row],[PRODUTO]]</f>
        <v>P-190ESTRUTURA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93"/>
        <v>5.0999999999999996</v>
      </c>
      <c r="AV480" s="37">
        <f t="shared" si="94"/>
        <v>5.0999999999999996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4349</v>
      </c>
      <c r="E481" s="7">
        <v>3443</v>
      </c>
      <c r="F481" s="7">
        <v>15</v>
      </c>
      <c r="G481" s="23">
        <v>628.70000000000005</v>
      </c>
      <c r="H481" s="34">
        <f>Tabela1[[#This Row],[PESO UNI]]*Tabela1[[#This Row],[QTE]]</f>
        <v>628.70000000000005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9"/>
        <v>628.70000000000005</v>
      </c>
      <c r="S481" s="18">
        <f t="shared" si="82"/>
        <v>628.70000000000005</v>
      </c>
      <c r="T481" s="19">
        <f t="shared" si="90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628.70000000000005</v>
      </c>
      <c r="Y481" s="14">
        <f t="shared" si="91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92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93"/>
        <v>628.70000000000005</v>
      </c>
      <c r="AV481" s="37">
        <f t="shared" si="94"/>
        <v>628.70000000000005</v>
      </c>
      <c r="AW481" s="37"/>
    </row>
    <row r="482" spans="1:49" ht="15.75" hidden="1" customHeight="1" x14ac:dyDescent="0.25">
      <c r="A482" s="6" t="s">
        <v>4348</v>
      </c>
      <c r="B482" s="21"/>
      <c r="C482" s="7">
        <v>1</v>
      </c>
      <c r="D482" s="39" t="s">
        <v>4350</v>
      </c>
      <c r="E482" s="7">
        <v>3444</v>
      </c>
      <c r="F482" s="7">
        <v>15</v>
      </c>
      <c r="G482" s="23">
        <v>11.1</v>
      </c>
      <c r="H482" s="34">
        <f>Tabela1[[#This Row],[PESO UNI]]*Tabela1[[#This Row],[QTE]]</f>
        <v>11.1</v>
      </c>
      <c r="I482" s="7">
        <v>1</v>
      </c>
      <c r="J482" s="8" t="s">
        <v>2550</v>
      </c>
      <c r="K482" s="8" t="s">
        <v>22</v>
      </c>
      <c r="L482" s="9" t="s">
        <v>2551</v>
      </c>
      <c r="M482" s="10">
        <v>46119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9"/>
        <v>11.1</v>
      </c>
      <c r="S482" s="18">
        <f t="shared" si="82"/>
        <v>11.1</v>
      </c>
      <c r="T482" s="19">
        <f t="shared" si="90"/>
        <v>0</v>
      </c>
      <c r="U482" s="16">
        <f>IFERROR(SUMIF('LISTA DE EMBARQUE'!B:B,MICRO!E:E,'LISTA DE EMBARQUE'!G:G),"")</f>
        <v>1</v>
      </c>
      <c r="V482" s="12">
        <f>IFERROR(VLOOKUP(Tabela1[[#This Row],[COD.MDE]],'LISTA DE EMBARQUE'!B:L,11,0),"")</f>
        <v>4</v>
      </c>
      <c r="W482" s="13" t="str">
        <f>IFERROR(COUNTIF(#REF!,Tabela1[[#This Row],[Colunas5]]),"")</f>
        <v/>
      </c>
      <c r="X482" s="14">
        <f>Tabela1[[#This Row],[QIANTIDADE EXPEDIDA]]*Tabela1[[#This Row],[PESO UNI]]</f>
        <v>11.1</v>
      </c>
      <c r="Y482" s="14">
        <f t="shared" si="91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92"/>
        <v>P-073062-1/P190</v>
      </c>
      <c r="AP482" t="str">
        <f>Tabela1[[#This Row],[TAG]]&amp;Tabela1[[#This Row],[PEDIDO]]&amp;Tabela1[[#This Row],[PRODUTO]]</f>
        <v>P190P-190TAMBOR</v>
      </c>
      <c r="AQ482" s="22" t="str">
        <f>Tabela1[[#This Row],[PRODUTO]]&amp;Tabela1[[#This Row],[TAG]]</f>
        <v>TAMBORP190</v>
      </c>
      <c r="AR482" s="24" t="str">
        <f>Tabela1[[#This Row],[PEDIDO]]&amp;Tabela1[[#This Row],[PRODUTO]]</f>
        <v>P-190TAMBOR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93"/>
        <v>11.1</v>
      </c>
      <c r="AV482" s="37">
        <f t="shared" si="94"/>
        <v>11.1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4352</v>
      </c>
      <c r="E483" s="7">
        <v>3445</v>
      </c>
      <c r="F483" s="7">
        <v>13</v>
      </c>
      <c r="G483" s="23">
        <v>25.3</v>
      </c>
      <c r="H483" s="34">
        <f>Tabela1[[#This Row],[PESO UNI]]*Tabela1[[#This Row],[QTE]]</f>
        <v>25.3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9"/>
        <v>25.3</v>
      </c>
      <c r="S483" s="18">
        <f t="shared" si="82"/>
        <v>25.3</v>
      </c>
      <c r="T483" s="19">
        <f t="shared" si="90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25.3</v>
      </c>
      <c r="Y483" s="14">
        <f t="shared" si="91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92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93"/>
        <v>25.3</v>
      </c>
      <c r="AV483" s="37">
        <f t="shared" si="94"/>
        <v>25.3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4353</v>
      </c>
      <c r="E484" s="7">
        <v>3446</v>
      </c>
      <c r="F484" s="7">
        <v>13</v>
      </c>
      <c r="G484" s="23">
        <v>12.3</v>
      </c>
      <c r="H484" s="34">
        <f>Tabela1[[#This Row],[PESO UNI]]*Tabela1[[#This Row],[QTE]]</f>
        <v>12.3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9"/>
        <v>12.3</v>
      </c>
      <c r="S484" s="18">
        <f t="shared" si="82"/>
        <v>12.3</v>
      </c>
      <c r="T484" s="19">
        <f t="shared" si="90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12.3</v>
      </c>
      <c r="Y484" s="14">
        <f t="shared" si="91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92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93"/>
        <v>12.3</v>
      </c>
      <c r="AV484" s="37">
        <f t="shared" si="94"/>
        <v>12.3</v>
      </c>
      <c r="AW484" s="37"/>
    </row>
    <row r="485" spans="1:49" ht="15.75" hidden="1" customHeight="1" x14ac:dyDescent="0.25">
      <c r="A485" s="6" t="s">
        <v>4351</v>
      </c>
      <c r="B485" s="21"/>
      <c r="C485" s="7">
        <v>1</v>
      </c>
      <c r="D485" s="39" t="s">
        <v>4354</v>
      </c>
      <c r="E485" s="7">
        <v>3447</v>
      </c>
      <c r="F485" s="7">
        <v>13</v>
      </c>
      <c r="G485" s="23">
        <v>4.2</v>
      </c>
      <c r="H485" s="34">
        <f>Tabela1[[#This Row],[PESO UNI]]*Tabela1[[#This Row],[QTE]]</f>
        <v>4.2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9"/>
        <v>4.2</v>
      </c>
      <c r="S485" s="18">
        <f t="shared" si="82"/>
        <v>4.2</v>
      </c>
      <c r="T485" s="19">
        <f t="shared" si="90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4.2</v>
      </c>
      <c r="Y485" s="14">
        <f t="shared" si="91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92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93"/>
        <v>4.2</v>
      </c>
      <c r="AV485" s="37">
        <f t="shared" si="94"/>
        <v>4.2</v>
      </c>
      <c r="AW485" s="37"/>
    </row>
    <row r="486" spans="1:49" ht="15.75" hidden="1" customHeight="1" x14ac:dyDescent="0.25">
      <c r="A486" s="6" t="s">
        <v>4351</v>
      </c>
      <c r="B486" s="21"/>
      <c r="C486" s="7">
        <v>1</v>
      </c>
      <c r="D486" s="39" t="s">
        <v>4355</v>
      </c>
      <c r="E486" s="7">
        <v>3448</v>
      </c>
      <c r="F486" s="7">
        <v>13</v>
      </c>
      <c r="G486" s="23">
        <v>0.5</v>
      </c>
      <c r="H486" s="34">
        <f>Tabela1[[#This Row],[PESO UNI]]*Tabela1[[#This Row],[QTE]]</f>
        <v>0.5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9"/>
        <v>0.5</v>
      </c>
      <c r="S486" s="18">
        <f t="shared" si="82"/>
        <v>0.5</v>
      </c>
      <c r="T486" s="19">
        <f t="shared" si="90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0.5</v>
      </c>
      <c r="Y486" s="14">
        <f t="shared" si="91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92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93"/>
        <v>0.5</v>
      </c>
      <c r="AV486" s="37">
        <f t="shared" si="94"/>
        <v>0.5</v>
      </c>
      <c r="AW486" s="37"/>
    </row>
    <row r="487" spans="1:49" ht="15.75" hidden="1" customHeight="1" x14ac:dyDescent="0.25">
      <c r="A487" s="6" t="s">
        <v>4351</v>
      </c>
      <c r="B487" s="21"/>
      <c r="C487" s="7">
        <v>1</v>
      </c>
      <c r="D487" s="39" t="s">
        <v>4356</v>
      </c>
      <c r="E487" s="7">
        <v>3449</v>
      </c>
      <c r="F487" s="7">
        <v>13</v>
      </c>
      <c r="G487" s="23">
        <v>0.2</v>
      </c>
      <c r="H487" s="34">
        <f>Tabela1[[#This Row],[PESO UNI]]*Tabela1[[#This Row],[QTE]]</f>
        <v>0.2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-1</v>
      </c>
      <c r="R487" s="18">
        <f t="shared" si="89"/>
        <v>0.2</v>
      </c>
      <c r="S487" s="18">
        <f t="shared" si="82"/>
        <v>0.2</v>
      </c>
      <c r="T487" s="19">
        <f t="shared" si="90"/>
        <v>0</v>
      </c>
      <c r="U487" s="16">
        <v>1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0.2</v>
      </c>
      <c r="Y487" s="14">
        <f t="shared" si="91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92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93"/>
        <v>0.2</v>
      </c>
      <c r="AV487" s="37">
        <f t="shared" si="94"/>
        <v>0.2</v>
      </c>
      <c r="AW487" s="37"/>
    </row>
    <row r="488" spans="1:49" ht="15.75" hidden="1" customHeight="1" x14ac:dyDescent="0.25">
      <c r="A488" s="6" t="s">
        <v>4351</v>
      </c>
      <c r="B488" s="21"/>
      <c r="C488" s="7">
        <v>2</v>
      </c>
      <c r="D488" s="39" t="s">
        <v>4357</v>
      </c>
      <c r="E488" s="7">
        <v>3450</v>
      </c>
      <c r="F488" s="7">
        <v>13</v>
      </c>
      <c r="G488" s="23">
        <v>7</v>
      </c>
      <c r="H488" s="34">
        <f>Tabela1[[#This Row],[PESO UNI]]*Tabela1[[#This Row],[QTE]]</f>
        <v>14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9"/>
        <v>14</v>
      </c>
      <c r="S488" s="18">
        <f t="shared" si="82"/>
        <v>14</v>
      </c>
      <c r="T488" s="19">
        <f t="shared" si="90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14</v>
      </c>
      <c r="Y488" s="14">
        <f t="shared" si="91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92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93"/>
        <v>14</v>
      </c>
      <c r="AV488" s="37">
        <f t="shared" si="94"/>
        <v>14</v>
      </c>
      <c r="AW488" s="37"/>
    </row>
    <row r="489" spans="1:49" ht="15.75" hidden="1" customHeight="1" x14ac:dyDescent="0.25">
      <c r="A489" s="6" t="s">
        <v>4351</v>
      </c>
      <c r="B489" s="21"/>
      <c r="C489" s="7">
        <v>2</v>
      </c>
      <c r="D489" s="39" t="s">
        <v>4358</v>
      </c>
      <c r="E489" s="7">
        <v>3451</v>
      </c>
      <c r="F489" s="7">
        <v>13</v>
      </c>
      <c r="G489" s="23">
        <v>0.8</v>
      </c>
      <c r="H489" s="34">
        <f>Tabela1[[#This Row],[PESO UNI]]*Tabela1[[#This Row],[QTE]]</f>
        <v>1.6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-2</v>
      </c>
      <c r="R489" s="18">
        <f t="shared" si="89"/>
        <v>1.6</v>
      </c>
      <c r="S489" s="18">
        <f t="shared" si="82"/>
        <v>1.6</v>
      </c>
      <c r="T489" s="19">
        <f t="shared" si="90"/>
        <v>0</v>
      </c>
      <c r="U489" s="16">
        <v>2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1.6</v>
      </c>
      <c r="Y489" s="14">
        <f t="shared" si="91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92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93"/>
        <v>1.6</v>
      </c>
      <c r="AV489" s="37">
        <f t="shared" si="94"/>
        <v>1.6</v>
      </c>
      <c r="AW489" s="37"/>
    </row>
    <row r="490" spans="1:49" ht="15.75" hidden="1" customHeight="1" x14ac:dyDescent="0.25">
      <c r="A490" s="6" t="s">
        <v>4351</v>
      </c>
      <c r="B490" s="21"/>
      <c r="C490" s="7">
        <v>1</v>
      </c>
      <c r="D490" s="39" t="s">
        <v>4359</v>
      </c>
      <c r="E490" s="7">
        <v>3452</v>
      </c>
      <c r="F490" s="7">
        <v>13</v>
      </c>
      <c r="G490" s="23">
        <v>0.6</v>
      </c>
      <c r="H490" s="34">
        <f>Tabela1[[#This Row],[PESO UNI]]*Tabela1[[#This Row],[QTE]]</f>
        <v>0.6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9"/>
        <v>0.6</v>
      </c>
      <c r="S490" s="18">
        <f t="shared" si="82"/>
        <v>0.6</v>
      </c>
      <c r="T490" s="19">
        <f t="shared" si="90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0.6</v>
      </c>
      <c r="Y490" s="14">
        <f t="shared" si="91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92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93"/>
        <v>0.6</v>
      </c>
      <c r="AV490" s="37">
        <f t="shared" si="94"/>
        <v>0.6</v>
      </c>
      <c r="AW490" s="37"/>
    </row>
    <row r="491" spans="1:49" ht="15.75" hidden="1" customHeight="1" x14ac:dyDescent="0.25">
      <c r="A491" s="6" t="s">
        <v>4351</v>
      </c>
      <c r="B491" s="21"/>
      <c r="C491" s="7">
        <v>1</v>
      </c>
      <c r="D491" s="39" t="s">
        <v>4360</v>
      </c>
      <c r="E491" s="7">
        <v>3453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9"/>
        <v>0.1</v>
      </c>
      <c r="S491" s="18">
        <f t="shared" si="82"/>
        <v>0.1</v>
      </c>
      <c r="T491" s="19">
        <f t="shared" si="90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91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92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93"/>
        <v>0.1</v>
      </c>
      <c r="AV491" s="37">
        <f t="shared" si="94"/>
        <v>0.1</v>
      </c>
      <c r="AW491" s="37"/>
    </row>
    <row r="492" spans="1:49" ht="15.75" hidden="1" customHeight="1" x14ac:dyDescent="0.25">
      <c r="A492" s="6" t="s">
        <v>4351</v>
      </c>
      <c r="B492" s="21"/>
      <c r="C492" s="7">
        <v>1</v>
      </c>
      <c r="D492" s="39" t="s">
        <v>4361</v>
      </c>
      <c r="E492" s="7">
        <v>3454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9"/>
        <v>0.1</v>
      </c>
      <c r="S492" s="18">
        <f t="shared" si="82"/>
        <v>0.1</v>
      </c>
      <c r="T492" s="19">
        <f t="shared" si="90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91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92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93"/>
        <v>0.1</v>
      </c>
      <c r="AV492" s="37">
        <f t="shared" si="94"/>
        <v>0.1</v>
      </c>
      <c r="AW492" s="37"/>
    </row>
    <row r="493" spans="1:49" ht="15.75" hidden="1" customHeight="1" x14ac:dyDescent="0.25">
      <c r="A493" s="6" t="s">
        <v>4351</v>
      </c>
      <c r="B493" s="21"/>
      <c r="C493" s="7">
        <v>1</v>
      </c>
      <c r="D493" s="39" t="s">
        <v>4362</v>
      </c>
      <c r="E493" s="7">
        <v>3455</v>
      </c>
      <c r="F493" s="7">
        <v>13</v>
      </c>
      <c r="G493" s="23">
        <v>0.1</v>
      </c>
      <c r="H493" s="34">
        <f>Tabela1[[#This Row],[PESO UNI]]*Tabela1[[#This Row],[QTE]]</f>
        <v>0.1</v>
      </c>
      <c r="I493" s="7">
        <v>1</v>
      </c>
      <c r="J493" s="8" t="s">
        <v>2550</v>
      </c>
      <c r="K493" s="8" t="s">
        <v>31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9"/>
        <v>0.1</v>
      </c>
      <c r="S493" s="18">
        <f t="shared" si="82"/>
        <v>0.1</v>
      </c>
      <c r="T493" s="19">
        <f t="shared" si="90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0.1</v>
      </c>
      <c r="Y493" s="14">
        <f t="shared" si="91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92"/>
        <v>P-024506-1/P190</v>
      </c>
      <c r="AP493" t="str">
        <f>Tabela1[[#This Row],[TAG]]&amp;Tabela1[[#This Row],[PEDIDO]]&amp;Tabela1[[#This Row],[PRODUTO]]</f>
        <v>P190P-190ESTRUTURA</v>
      </c>
      <c r="AQ493" s="22" t="str">
        <f>Tabela1[[#This Row],[PRODUTO]]&amp;Tabela1[[#This Row],[TAG]]</f>
        <v>ESTRUTURAP190</v>
      </c>
      <c r="AR493" s="24" t="str">
        <f>Tabela1[[#This Row],[PEDIDO]]&amp;Tabela1[[#This Row],[PRODUTO]]</f>
        <v>P-190ESTRUTURA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93"/>
        <v>0.1</v>
      </c>
      <c r="AV493" s="37">
        <f t="shared" si="94"/>
        <v>0.1</v>
      </c>
      <c r="AW493" s="37"/>
    </row>
    <row r="494" spans="1:49" ht="15.75" hidden="1" customHeight="1" x14ac:dyDescent="0.25">
      <c r="A494" s="6" t="s">
        <v>4363</v>
      </c>
      <c r="B494" s="21"/>
      <c r="C494" s="7">
        <v>1</v>
      </c>
      <c r="D494" s="39" t="s">
        <v>4364</v>
      </c>
      <c r="E494" s="7">
        <v>3456</v>
      </c>
      <c r="F494" s="7">
        <v>12</v>
      </c>
      <c r="G494" s="23">
        <v>0.2</v>
      </c>
      <c r="H494" s="34">
        <f>Tabela1[[#This Row],[PESO UNI]]*Tabela1[[#This Row],[QTE]]</f>
        <v>0.2</v>
      </c>
      <c r="I494" s="7">
        <v>12</v>
      </c>
      <c r="J494" s="8" t="s">
        <v>2550</v>
      </c>
      <c r="K494" s="8" t="s">
        <v>45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9"/>
        <v>0.2</v>
      </c>
      <c r="S494" s="18">
        <f t="shared" si="82"/>
        <v>0.2</v>
      </c>
      <c r="T494" s="19">
        <f t="shared" si="90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0.2</v>
      </c>
      <c r="Y494" s="14">
        <f t="shared" si="91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92"/>
        <v>P-024527-1/P190</v>
      </c>
      <c r="AP494" t="str">
        <f>Tabela1[[#This Row],[TAG]]&amp;Tabela1[[#This Row],[PEDIDO]]&amp;Tabela1[[#This Row],[PRODUTO]]</f>
        <v>P190P-190COMERCIAL</v>
      </c>
      <c r="AQ494" s="22" t="str">
        <f>Tabela1[[#This Row],[PRODUTO]]&amp;Tabela1[[#This Row],[TAG]]</f>
        <v>COMERCIALP190</v>
      </c>
      <c r="AR494" s="24" t="str">
        <f>Tabela1[[#This Row],[PEDIDO]]&amp;Tabela1[[#This Row],[PRODUTO]]</f>
        <v>P-190COMERCIAL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93"/>
        <v>0.2</v>
      </c>
      <c r="AV494" s="37">
        <f t="shared" si="94"/>
        <v>0.2</v>
      </c>
      <c r="AW494" s="37"/>
    </row>
    <row r="495" spans="1:49" ht="15.75" hidden="1" customHeight="1" x14ac:dyDescent="0.25">
      <c r="A495" s="6" t="s">
        <v>4363</v>
      </c>
      <c r="B495" s="21"/>
      <c r="C495" s="7">
        <v>1</v>
      </c>
      <c r="D495" s="39" t="s">
        <v>4365</v>
      </c>
      <c r="E495" s="7">
        <v>3457</v>
      </c>
      <c r="F495" s="7">
        <v>12</v>
      </c>
      <c r="G495" s="23">
        <v>0.4</v>
      </c>
      <c r="H495" s="34">
        <f>Tabela1[[#This Row],[PESO UNI]]*Tabela1[[#This Row],[QTE]]</f>
        <v>0.4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9"/>
        <v>0.4</v>
      </c>
      <c r="S495" s="18">
        <f t="shared" si="82"/>
        <v>0.4</v>
      </c>
      <c r="T495" s="19">
        <f t="shared" si="90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0.4</v>
      </c>
      <c r="Y495" s="14">
        <f t="shared" si="91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92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93"/>
        <v>0.4</v>
      </c>
      <c r="AV495" s="37">
        <f t="shared" si="94"/>
        <v>0.4</v>
      </c>
      <c r="AW495" s="37"/>
    </row>
    <row r="496" spans="1:49" ht="15.75" hidden="1" customHeight="1" x14ac:dyDescent="0.25">
      <c r="A496" s="6" t="s">
        <v>4363</v>
      </c>
      <c r="B496" s="21"/>
      <c r="C496" s="7">
        <v>1</v>
      </c>
      <c r="D496" s="39" t="s">
        <v>2557</v>
      </c>
      <c r="E496" s="7">
        <v>3458</v>
      </c>
      <c r="F496" s="7">
        <v>12</v>
      </c>
      <c r="G496" s="23">
        <v>0.6</v>
      </c>
      <c r="H496" s="34">
        <f>Tabela1[[#This Row],[PESO UNI]]*Tabela1[[#This Row],[QTE]]</f>
        <v>0.6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9"/>
        <v>0.6</v>
      </c>
      <c r="S496" s="18">
        <f t="shared" si="82"/>
        <v>0.6</v>
      </c>
      <c r="T496" s="19">
        <f t="shared" si="90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0.6</v>
      </c>
      <c r="Y496" s="14">
        <f t="shared" si="91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92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93"/>
        <v>0.6</v>
      </c>
      <c r="AV496" s="37">
        <f t="shared" si="94"/>
        <v>0.6</v>
      </c>
      <c r="AW496" s="37"/>
    </row>
    <row r="497" spans="1:49" ht="15.75" hidden="1" customHeight="1" x14ac:dyDescent="0.25">
      <c r="A497" s="6" t="s">
        <v>4363</v>
      </c>
      <c r="B497" s="21"/>
      <c r="C497" s="7">
        <v>1</v>
      </c>
      <c r="D497" s="39" t="s">
        <v>4366</v>
      </c>
      <c r="E497" s="7">
        <v>3459</v>
      </c>
      <c r="F497" s="7">
        <v>12</v>
      </c>
      <c r="G497" s="23">
        <v>0.4</v>
      </c>
      <c r="H497" s="34">
        <f>Tabela1[[#This Row],[PESO UNI]]*Tabela1[[#This Row],[QTE]]</f>
        <v>0.4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9"/>
        <v>0.4</v>
      </c>
      <c r="S497" s="18">
        <f t="shared" si="82"/>
        <v>0.4</v>
      </c>
      <c r="T497" s="19">
        <f t="shared" si="90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0.4</v>
      </c>
      <c r="Y497" s="14">
        <f t="shared" si="91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92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93"/>
        <v>0.4</v>
      </c>
      <c r="AV497" s="37">
        <f t="shared" si="94"/>
        <v>0.4</v>
      </c>
      <c r="AW497" s="37"/>
    </row>
    <row r="498" spans="1:49" ht="15.75" hidden="1" customHeight="1" x14ac:dyDescent="0.25">
      <c r="A498" s="6" t="s">
        <v>4363</v>
      </c>
      <c r="B498" s="21"/>
      <c r="C498" s="7">
        <v>1</v>
      </c>
      <c r="D498" s="39" t="s">
        <v>4367</v>
      </c>
      <c r="E498" s="7">
        <v>3460</v>
      </c>
      <c r="F498" s="7">
        <v>12</v>
      </c>
      <c r="G498" s="23">
        <v>9</v>
      </c>
      <c r="H498" s="34">
        <f>Tabela1[[#This Row],[PESO UNI]]*Tabela1[[#This Row],[QTE]]</f>
        <v>9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-1</v>
      </c>
      <c r="R498" s="18">
        <f t="shared" si="89"/>
        <v>9</v>
      </c>
      <c r="S498" s="18">
        <f t="shared" si="82"/>
        <v>9</v>
      </c>
      <c r="T498" s="19">
        <f t="shared" si="90"/>
        <v>0</v>
      </c>
      <c r="U498" s="16">
        <v>1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9</v>
      </c>
      <c r="Y498" s="14">
        <f t="shared" si="91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92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93"/>
        <v>9</v>
      </c>
      <c r="AV498" s="37">
        <f t="shared" si="94"/>
        <v>9</v>
      </c>
      <c r="AW498" s="37"/>
    </row>
    <row r="499" spans="1:49" ht="15.75" hidden="1" customHeight="1" x14ac:dyDescent="0.25">
      <c r="A499" s="6" t="s">
        <v>4363</v>
      </c>
      <c r="B499" s="21"/>
      <c r="C499" s="7">
        <v>2</v>
      </c>
      <c r="D499" s="39" t="s">
        <v>4368</v>
      </c>
      <c r="E499" s="7">
        <v>3461</v>
      </c>
      <c r="F499" s="7">
        <v>12</v>
      </c>
      <c r="G499" s="23">
        <v>5</v>
      </c>
      <c r="H499" s="34">
        <f>Tabela1[[#This Row],[PESO UNI]]*Tabela1[[#This Row],[QTE]]</f>
        <v>10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-2</v>
      </c>
      <c r="R499" s="18">
        <f t="shared" si="89"/>
        <v>10</v>
      </c>
      <c r="S499" s="18">
        <f t="shared" si="82"/>
        <v>10</v>
      </c>
      <c r="T499" s="19">
        <f t="shared" si="90"/>
        <v>0</v>
      </c>
      <c r="U499" s="16">
        <v>2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10</v>
      </c>
      <c r="Y499" s="14">
        <f t="shared" si="91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92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93"/>
        <v>10</v>
      </c>
      <c r="AV499" s="37">
        <f t="shared" si="94"/>
        <v>10</v>
      </c>
      <c r="AW499" s="37"/>
    </row>
    <row r="500" spans="1:49" ht="15.75" hidden="1" customHeight="1" x14ac:dyDescent="0.25">
      <c r="A500" s="6" t="s">
        <v>4363</v>
      </c>
      <c r="B500" s="21"/>
      <c r="C500" s="7">
        <v>1</v>
      </c>
      <c r="D500" s="39" t="s">
        <v>4369</v>
      </c>
      <c r="E500" s="7">
        <v>3462</v>
      </c>
      <c r="F500" s="7">
        <v>12</v>
      </c>
      <c r="G500" s="23">
        <v>23.4</v>
      </c>
      <c r="H500" s="34">
        <f>Tabela1[[#This Row],[PESO UNI]]*Tabela1[[#This Row],[QTE]]</f>
        <v>23.4</v>
      </c>
      <c r="I500" s="7">
        <v>12</v>
      </c>
      <c r="J500" s="8" t="s">
        <v>2550</v>
      </c>
      <c r="K500" s="8" t="s">
        <v>31</v>
      </c>
      <c r="L500" s="9" t="s">
        <v>2551</v>
      </c>
      <c r="M500" s="10">
        <v>46123</v>
      </c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9"/>
        <v>23.4</v>
      </c>
      <c r="S500" s="18">
        <f t="shared" si="82"/>
        <v>23.4</v>
      </c>
      <c r="T500" s="19">
        <f t="shared" si="90"/>
        <v>0</v>
      </c>
      <c r="U500" s="16">
        <v>1</v>
      </c>
      <c r="V500" s="12" t="str">
        <f>IFERROR(VLOOKUP(Tabela1[[#This Row],[COD.MDE]],'LISTA DE EMBARQUE'!B:L,11,0),"")</f>
        <v/>
      </c>
      <c r="W500" s="13" t="str">
        <f>IFERROR(COUNTIF(#REF!,Tabela1[[#This Row],[Colunas5]]),"")</f>
        <v/>
      </c>
      <c r="X500" s="14">
        <f>Tabela1[[#This Row],[QIANTIDADE EXPEDIDA]]*Tabela1[[#This Row],[PESO UNI]]</f>
        <v>23.4</v>
      </c>
      <c r="Y500" s="14">
        <f t="shared" si="91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92"/>
        <v>P-024527-1/P190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93"/>
        <v>23.4</v>
      </c>
      <c r="AV500" s="37">
        <f t="shared" si="94"/>
        <v>23.4</v>
      </c>
      <c r="AW500" s="37"/>
    </row>
    <row r="501" spans="1:49" ht="15.75" hidden="1" customHeight="1" x14ac:dyDescent="0.25">
      <c r="A501" s="6" t="s">
        <v>4370</v>
      </c>
      <c r="B501" s="21"/>
      <c r="C501" s="7">
        <v>1</v>
      </c>
      <c r="D501" s="39" t="s">
        <v>4371</v>
      </c>
      <c r="E501" s="7">
        <v>3464</v>
      </c>
      <c r="F501" s="7">
        <v>13</v>
      </c>
      <c r="G501" s="23">
        <v>51.7</v>
      </c>
      <c r="H501" s="34">
        <f>Tabela1[[#This Row],[PESO UNI]]*Tabela1[[#This Row],[QTE]]</f>
        <v>51.7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9"/>
        <v>51.7</v>
      </c>
      <c r="S501" s="18">
        <f t="shared" si="82"/>
        <v>51.7</v>
      </c>
      <c r="T501" s="19">
        <f t="shared" si="90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51.7</v>
      </c>
      <c r="Y501" s="14">
        <f t="shared" si="91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92"/>
        <v>P-073059-1/P190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93"/>
        <v>51.7</v>
      </c>
      <c r="AV501" s="37">
        <f t="shared" si="94"/>
        <v>51.7</v>
      </c>
      <c r="AW501" s="37"/>
    </row>
    <row r="502" spans="1:49" ht="15.75" hidden="1" customHeight="1" x14ac:dyDescent="0.25">
      <c r="A502" s="6" t="s">
        <v>4372</v>
      </c>
      <c r="B502" s="21"/>
      <c r="C502" s="7">
        <v>1</v>
      </c>
      <c r="D502" s="39" t="s">
        <v>4373</v>
      </c>
      <c r="E502" s="7">
        <v>3465</v>
      </c>
      <c r="F502" s="7">
        <v>12</v>
      </c>
      <c r="G502" s="23">
        <v>232.8</v>
      </c>
      <c r="H502" s="34">
        <f>Tabela1[[#This Row],[PESO UNI]]*Tabela1[[#This Row],[QTE]]</f>
        <v>232.8</v>
      </c>
      <c r="I502" s="7">
        <v>0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-1</v>
      </c>
      <c r="R502" s="18">
        <f t="shared" si="89"/>
        <v>232.8</v>
      </c>
      <c r="S502" s="18">
        <f t="shared" si="82"/>
        <v>232.8</v>
      </c>
      <c r="T502" s="19">
        <f t="shared" si="90"/>
        <v>0</v>
      </c>
      <c r="U502" s="16">
        <f>IFERROR(SUMIF('LISTA DE EMBARQUE'!B:B,MICRO!E:E,'LISTA DE EMBARQUE'!G:G),"")</f>
        <v>1</v>
      </c>
      <c r="V502" s="12">
        <f>IFERROR(VLOOKUP(Tabela1[[#This Row],[COD.MDE]],'LISTA DE EMBARQUE'!B:L,11,0),"")</f>
        <v>4</v>
      </c>
      <c r="W502" s="13" t="str">
        <f>IFERROR(COUNTIF(#REF!,Tabela1[[#This Row],[Colunas5]]),"")</f>
        <v/>
      </c>
      <c r="X502" s="14">
        <f>Tabela1[[#This Row],[QIANTIDADE EXPEDIDA]]*Tabela1[[#This Row],[PESO UNI]]</f>
        <v>232.8</v>
      </c>
      <c r="Y502" s="14">
        <f t="shared" si="91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92"/>
        <v>P-073058-1/P190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93"/>
        <v>232.8</v>
      </c>
      <c r="AV502" s="37">
        <f t="shared" si="94"/>
        <v>232.8</v>
      </c>
      <c r="AW502" s="37"/>
    </row>
    <row r="503" spans="1:49" ht="15.75" hidden="1" customHeight="1" x14ac:dyDescent="0.25">
      <c r="A503" s="6" t="s">
        <v>4374</v>
      </c>
      <c r="B503" s="21"/>
      <c r="C503" s="7">
        <v>2</v>
      </c>
      <c r="D503" s="39" t="s">
        <v>4375</v>
      </c>
      <c r="E503" s="7">
        <v>3466</v>
      </c>
      <c r="F503" s="7">
        <v>12</v>
      </c>
      <c r="G503" s="23">
        <v>31</v>
      </c>
      <c r="H503" s="34">
        <f>Tabela1[[#This Row],[PESO UNI]]*Tabela1[[#This Row],[QTE]]</f>
        <v>62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-2</v>
      </c>
      <c r="R503" s="18">
        <f t="shared" si="89"/>
        <v>62</v>
      </c>
      <c r="S503" s="18">
        <f t="shared" si="82"/>
        <v>62</v>
      </c>
      <c r="T503" s="19">
        <f t="shared" si="90"/>
        <v>0</v>
      </c>
      <c r="U503" s="16">
        <v>2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62</v>
      </c>
      <c r="Y503" s="14">
        <f t="shared" si="91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92"/>
        <v>P-024529-1/P190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93"/>
        <v>62</v>
      </c>
      <c r="AV503" s="37">
        <f t="shared" si="94"/>
        <v>62</v>
      </c>
      <c r="AW503" s="37"/>
    </row>
    <row r="504" spans="1:49" ht="15.75" hidden="1" customHeight="1" x14ac:dyDescent="0.25">
      <c r="A504" s="6" t="s">
        <v>4376</v>
      </c>
      <c r="B504" s="21"/>
      <c r="C504" s="7">
        <v>1</v>
      </c>
      <c r="D504" s="39" t="s">
        <v>4377</v>
      </c>
      <c r="E504" s="7">
        <v>3467</v>
      </c>
      <c r="F504" s="7">
        <v>12</v>
      </c>
      <c r="G504" s="23">
        <v>45.4</v>
      </c>
      <c r="H504" s="34">
        <f>Tabela1[[#This Row],[PESO UNI]]*Tabela1[[#This Row],[QTE]]</f>
        <v>45.4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-1</v>
      </c>
      <c r="R504" s="18">
        <f t="shared" si="89"/>
        <v>45.4</v>
      </c>
      <c r="S504" s="18">
        <f t="shared" si="82"/>
        <v>45.4</v>
      </c>
      <c r="T504" s="19">
        <f t="shared" si="90"/>
        <v>0</v>
      </c>
      <c r="U504" s="16">
        <v>1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45.4</v>
      </c>
      <c r="Y504" s="14">
        <f t="shared" si="91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92"/>
        <v>P-024526-1/P190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93"/>
        <v>45.4</v>
      </c>
      <c r="AV504" s="37">
        <f t="shared" si="94"/>
        <v>45.4</v>
      </c>
      <c r="AW504" s="37"/>
    </row>
    <row r="505" spans="1:49" ht="15.75" hidden="1" customHeight="1" x14ac:dyDescent="0.25">
      <c r="A505" s="6" t="s">
        <v>4378</v>
      </c>
      <c r="B505" s="21"/>
      <c r="C505" s="7">
        <v>2</v>
      </c>
      <c r="D505" s="39" t="s">
        <v>4379</v>
      </c>
      <c r="E505" s="7">
        <v>3468</v>
      </c>
      <c r="F505" s="7"/>
      <c r="G505" s="23">
        <v>24</v>
      </c>
      <c r="H505" s="34">
        <f>Tabela1[[#This Row],[PESO UNI]]*Tabela1[[#This Row],[QTE]]</f>
        <v>48</v>
      </c>
      <c r="I505" s="7">
        <v>1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-2</v>
      </c>
      <c r="R505" s="18">
        <f t="shared" si="89"/>
        <v>48</v>
      </c>
      <c r="S505" s="18">
        <f t="shared" si="82"/>
        <v>48</v>
      </c>
      <c r="T505" s="19">
        <f t="shared" si="90"/>
        <v>0</v>
      </c>
      <c r="U505" s="16">
        <v>2</v>
      </c>
      <c r="V505" s="12" t="str">
        <f>IFERROR(VLOOKUP(Tabela1[[#This Row],[COD.MDE]],'LISTA DE EMBARQUE'!B:L,11,0),"")</f>
        <v/>
      </c>
      <c r="W505" s="13" t="str">
        <f>IFERROR(COUNTIF(#REF!,Tabela1[[#This Row],[Colunas5]]),"")</f>
        <v/>
      </c>
      <c r="X505" s="14">
        <f>Tabela1[[#This Row],[QIANTIDADE EXPEDIDA]]*Tabela1[[#This Row],[PESO UNI]]</f>
        <v>48</v>
      </c>
      <c r="Y505" s="14">
        <f t="shared" si="91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92"/>
        <v>P-024528-1/P190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93"/>
        <v>48</v>
      </c>
      <c r="AV505" s="37">
        <f t="shared" si="94"/>
        <v>48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4381</v>
      </c>
      <c r="E506" s="7">
        <v>3469</v>
      </c>
      <c r="F506" s="7">
        <v>10</v>
      </c>
      <c r="G506" s="23">
        <v>28.1</v>
      </c>
      <c r="H506" s="34">
        <f>Tabela1[[#This Row],[PESO UNI]]*Tabela1[[#This Row],[QTE]]</f>
        <v>28.1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9"/>
        <v>28.1</v>
      </c>
      <c r="S506" s="18">
        <f t="shared" si="82"/>
        <v>28.1</v>
      </c>
      <c r="T506" s="19">
        <f t="shared" si="90"/>
        <v>0</v>
      </c>
      <c r="U506" s="16"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28.1</v>
      </c>
      <c r="Y506" s="14">
        <f t="shared" si="91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92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93"/>
        <v>28.1</v>
      </c>
      <c r="AV506" s="37">
        <f t="shared" si="94"/>
        <v>28.1</v>
      </c>
      <c r="AW506" s="37"/>
    </row>
    <row r="507" spans="1:49" ht="15.75" hidden="1" customHeight="1" x14ac:dyDescent="0.25">
      <c r="A507" s="6" t="s">
        <v>4380</v>
      </c>
      <c r="B507" s="21"/>
      <c r="C507" s="7">
        <v>1</v>
      </c>
      <c r="D507" s="39" t="s">
        <v>4382</v>
      </c>
      <c r="E507" s="7">
        <v>3470</v>
      </c>
      <c r="F507" s="7">
        <v>10</v>
      </c>
      <c r="G507" s="23">
        <v>2.9</v>
      </c>
      <c r="H507" s="34">
        <f>Tabela1[[#This Row],[PESO UNI]]*Tabela1[[#This Row],[QTE]]</f>
        <v>2.9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9"/>
        <v>2.9</v>
      </c>
      <c r="S507" s="18">
        <f t="shared" si="82"/>
        <v>2.9</v>
      </c>
      <c r="T507" s="19">
        <f t="shared" si="90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2.9</v>
      </c>
      <c r="Y507" s="14">
        <f t="shared" si="91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92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93"/>
        <v>2.9</v>
      </c>
      <c r="AV507" s="37">
        <f t="shared" si="94"/>
        <v>2.9</v>
      </c>
      <c r="AW507" s="37"/>
    </row>
    <row r="508" spans="1:49" ht="15.75" hidden="1" customHeight="1" x14ac:dyDescent="0.25">
      <c r="A508" s="6" t="s">
        <v>4380</v>
      </c>
      <c r="B508" s="21"/>
      <c r="C508" s="7">
        <v>1</v>
      </c>
      <c r="D508" s="39" t="s">
        <v>4383</v>
      </c>
      <c r="E508" s="7">
        <v>3471</v>
      </c>
      <c r="F508" s="7">
        <v>10</v>
      </c>
      <c r="G508" s="23">
        <v>3.3</v>
      </c>
      <c r="H508" s="34">
        <f>Tabela1[[#This Row],[PESO UNI]]*Tabela1[[#This Row],[QTE]]</f>
        <v>3.3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9"/>
        <v>3.3</v>
      </c>
      <c r="S508" s="18">
        <f t="shared" ref="S508:S571" si="103">IFERROR(H508*AG508,"")</f>
        <v>3.3</v>
      </c>
      <c r="T508" s="19">
        <f t="shared" si="90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3.3</v>
      </c>
      <c r="Y508" s="14">
        <f t="shared" si="91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92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93"/>
        <v>3.3</v>
      </c>
      <c r="AV508" s="37">
        <f t="shared" si="94"/>
        <v>3.3</v>
      </c>
      <c r="AW508" s="37"/>
    </row>
    <row r="509" spans="1:49" ht="15.75" hidden="1" customHeight="1" x14ac:dyDescent="0.25">
      <c r="A509" s="6" t="s">
        <v>4380</v>
      </c>
      <c r="B509" s="21"/>
      <c r="C509" s="7">
        <v>1</v>
      </c>
      <c r="D509" s="39" t="s">
        <v>4384</v>
      </c>
      <c r="E509" s="7">
        <v>3472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9"/>
        <v>0.1</v>
      </c>
      <c r="S509" s="18">
        <f t="shared" si="103"/>
        <v>0.1</v>
      </c>
      <c r="T509" s="19">
        <f t="shared" si="90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91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92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93"/>
        <v>0.1</v>
      </c>
      <c r="AV509" s="37">
        <f t="shared" si="94"/>
        <v>0.1</v>
      </c>
      <c r="AW509" s="37"/>
    </row>
    <row r="510" spans="1:49" ht="15.75" hidden="1" customHeight="1" x14ac:dyDescent="0.25">
      <c r="A510" s="6" t="s">
        <v>4380</v>
      </c>
      <c r="B510" s="21"/>
      <c r="C510" s="7">
        <v>1</v>
      </c>
      <c r="D510" s="39" t="s">
        <v>4385</v>
      </c>
      <c r="E510" s="7">
        <v>3473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si="89"/>
        <v>0.1</v>
      </c>
      <c r="S510" s="18">
        <f t="shared" si="103"/>
        <v>0.1</v>
      </c>
      <c r="T510" s="19">
        <f t="shared" si="90"/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si="91"/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si="92"/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si="93"/>
        <v>0.1</v>
      </c>
      <c r="AV510" s="37">
        <f t="shared" si="94"/>
        <v>0.1</v>
      </c>
      <c r="AW510" s="37"/>
    </row>
    <row r="511" spans="1:49" ht="15.75" hidden="1" customHeight="1" x14ac:dyDescent="0.25">
      <c r="A511" s="6" t="s">
        <v>4380</v>
      </c>
      <c r="B511" s="21"/>
      <c r="C511" s="7">
        <v>1</v>
      </c>
      <c r="D511" s="39" t="s">
        <v>4386</v>
      </c>
      <c r="E511" s="7">
        <v>3474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ref="R511:R574" si="104">IFERROR(H511*((AA511*0.25)+(AC511*0.25)+(AD511*0.225)+(AE511*0.225)+(AF511*0.05)),"")</f>
        <v>0.1</v>
      </c>
      <c r="S511" s="18">
        <f t="shared" si="103"/>
        <v>0.1</v>
      </c>
      <c r="T511" s="19">
        <f t="shared" ref="T511:T574" si="105">IFERROR(S511-H511,"")</f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ref="Y511:Y574" si="106">U511-C511</f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ref="AO511:AO574" si="107">A511&amp;"/"&amp;J511</f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ref="AU511:AU574" si="108">IF(AH511="",0,IF(ISTEXT(AH511),H511*VALUE(SUBSTITUTE(AH511,"%",""))/100,H511*AH511))</f>
        <v>0.1</v>
      </c>
      <c r="AV511" s="37">
        <f t="shared" ref="AV511:AV574" si="109">IF(AG511="",0,IF(ISTEXT(AG511),H511*VALUE(SUBSTITUTE(AG511,"%",""))/100,H511*AG511))</f>
        <v>0.1</v>
      </c>
      <c r="AW511" s="37"/>
    </row>
    <row r="512" spans="1:49" ht="15.75" hidden="1" customHeight="1" x14ac:dyDescent="0.25">
      <c r="A512" s="6" t="s">
        <v>4380</v>
      </c>
      <c r="B512" s="21"/>
      <c r="C512" s="7">
        <v>1</v>
      </c>
      <c r="D512" s="39" t="s">
        <v>4387</v>
      </c>
      <c r="E512" s="7">
        <v>3475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104"/>
        <v>0.1</v>
      </c>
      <c r="S512" s="18">
        <f t="shared" si="103"/>
        <v>0.1</v>
      </c>
      <c r="T512" s="19">
        <f t="shared" si="105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106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107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108"/>
        <v>0.1</v>
      </c>
      <c r="AV512" s="37">
        <f t="shared" si="109"/>
        <v>0.1</v>
      </c>
      <c r="AW512" s="37"/>
    </row>
    <row r="513" spans="1:49" ht="15.75" hidden="1" customHeight="1" x14ac:dyDescent="0.25">
      <c r="A513" s="6" t="s">
        <v>4380</v>
      </c>
      <c r="B513" s="21"/>
      <c r="C513" s="7">
        <v>1</v>
      </c>
      <c r="D513" s="39" t="s">
        <v>4388</v>
      </c>
      <c r="E513" s="7">
        <v>3476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104"/>
        <v>0.1</v>
      </c>
      <c r="S513" s="18">
        <f t="shared" si="103"/>
        <v>0.1</v>
      </c>
      <c r="T513" s="19">
        <f t="shared" si="105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106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107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108"/>
        <v>0.1</v>
      </c>
      <c r="AV513" s="37">
        <f t="shared" si="109"/>
        <v>0.1</v>
      </c>
      <c r="AW513" s="37"/>
    </row>
    <row r="514" spans="1:49" ht="15.75" hidden="1" customHeight="1" x14ac:dyDescent="0.25">
      <c r="A514" s="6" t="s">
        <v>4380</v>
      </c>
      <c r="B514" s="21"/>
      <c r="C514" s="7">
        <v>1</v>
      </c>
      <c r="D514" s="39" t="s">
        <v>4389</v>
      </c>
      <c r="E514" s="7">
        <v>3477</v>
      </c>
      <c r="F514" s="7">
        <v>10</v>
      </c>
      <c r="G514" s="23">
        <v>0.1</v>
      </c>
      <c r="H514" s="34">
        <f>Tabela1[[#This Row],[PESO UNI]]*Tabela1[[#This Row],[QTE]]</f>
        <v>0.1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-1</v>
      </c>
      <c r="R514" s="18">
        <f t="shared" si="104"/>
        <v>0.1</v>
      </c>
      <c r="S514" s="18">
        <f t="shared" si="103"/>
        <v>0.1</v>
      </c>
      <c r="T514" s="19">
        <f t="shared" si="105"/>
        <v>0</v>
      </c>
      <c r="U514" s="16">
        <f>IFERROR(SUMIF('LISTA DE EMBARQUE'!B:B,MICRO!E:E,'LISTA DE EMBARQUE'!G:G),"")</f>
        <v>1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0.1</v>
      </c>
      <c r="Y514" s="14">
        <f t="shared" si="106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107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108"/>
        <v>0.1</v>
      </c>
      <c r="AV514" s="37">
        <f t="shared" si="109"/>
        <v>0.1</v>
      </c>
      <c r="AW514" s="37"/>
    </row>
    <row r="515" spans="1:49" ht="15.75" hidden="1" customHeight="1" x14ac:dyDescent="0.25">
      <c r="A515" s="6" t="s">
        <v>4380</v>
      </c>
      <c r="B515" s="21"/>
      <c r="C515" s="7">
        <v>2</v>
      </c>
      <c r="D515" s="39" t="s">
        <v>4390</v>
      </c>
      <c r="E515" s="7">
        <v>3478</v>
      </c>
      <c r="F515" s="7">
        <v>10</v>
      </c>
      <c r="G515" s="23">
        <v>0.1</v>
      </c>
      <c r="H515" s="34">
        <f>Tabela1[[#This Row],[PESO UNI]]*Tabela1[[#This Row],[QTE]]</f>
        <v>0.2</v>
      </c>
      <c r="I515" s="7">
        <v>0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-2</v>
      </c>
      <c r="R515" s="18">
        <f t="shared" si="104"/>
        <v>0.2</v>
      </c>
      <c r="S515" s="18">
        <f t="shared" si="103"/>
        <v>0.2</v>
      </c>
      <c r="T515" s="19">
        <f t="shared" si="105"/>
        <v>0</v>
      </c>
      <c r="U515" s="16">
        <f>IFERROR(SUMIF('LISTA DE EMBARQUE'!B:B,MICRO!E:E,'LISTA DE EMBARQUE'!G:G),"")</f>
        <v>2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0.2</v>
      </c>
      <c r="Y515" s="14">
        <f t="shared" si="106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107"/>
        <v>P-024518-1/P190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108"/>
        <v>0.2</v>
      </c>
      <c r="AV515" s="37">
        <f t="shared" si="109"/>
        <v>0.2</v>
      </c>
      <c r="AW515" s="37"/>
    </row>
    <row r="516" spans="1:49" ht="15.75" hidden="1" customHeight="1" x14ac:dyDescent="0.25">
      <c r="A516" s="6" t="s">
        <v>4391</v>
      </c>
      <c r="B516" s="21"/>
      <c r="C516" s="7">
        <v>1</v>
      </c>
      <c r="D516" s="39" t="s">
        <v>4392</v>
      </c>
      <c r="E516" s="7">
        <v>3479</v>
      </c>
      <c r="F516" s="7">
        <v>9</v>
      </c>
      <c r="G516" s="23">
        <v>2.4</v>
      </c>
      <c r="H516" s="34">
        <f>Tabela1[[#This Row],[PESO UNI]]*Tabela1[[#This Row],[QTE]]</f>
        <v>2.4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-1</v>
      </c>
      <c r="R516" s="18">
        <f t="shared" si="104"/>
        <v>2.4</v>
      </c>
      <c r="S516" s="18">
        <f t="shared" si="103"/>
        <v>2.4</v>
      </c>
      <c r="T516" s="19">
        <f t="shared" si="105"/>
        <v>0</v>
      </c>
      <c r="U516" s="16">
        <f>IFERROR(SUMIF('LISTA DE EMBARQUE'!B:B,MICRO!E:E,'LISTA DE EMBARQUE'!G:G),"")</f>
        <v>1</v>
      </c>
      <c r="V516" s="12">
        <f>IFERROR(VLOOKUP(Tabela1[[#This Row],[COD.MDE]],'LISTA DE EMBARQUE'!B:L,11,0),"")</f>
        <v>4</v>
      </c>
      <c r="W516" s="13" t="str">
        <f>IFERROR(COUNTIF(#REF!,Tabela1[[#This Row],[Colunas5]]),"")</f>
        <v/>
      </c>
      <c r="X516" s="14">
        <f>Tabela1[[#This Row],[QIANTIDADE EXPEDIDA]]*Tabela1[[#This Row],[PESO UNI]]</f>
        <v>2.4</v>
      </c>
      <c r="Y516" s="14">
        <f t="shared" si="106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107"/>
        <v>P-024533-1/P190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108"/>
        <v>2.4</v>
      </c>
      <c r="AV516" s="37">
        <f t="shared" si="109"/>
        <v>2.4</v>
      </c>
      <c r="AW516" s="37"/>
    </row>
    <row r="517" spans="1:49" ht="15.75" hidden="1" customHeight="1" x14ac:dyDescent="0.25">
      <c r="A517" s="6" t="s">
        <v>4393</v>
      </c>
      <c r="B517" s="21"/>
      <c r="C517" s="7">
        <v>4</v>
      </c>
      <c r="D517" s="39" t="s">
        <v>4394</v>
      </c>
      <c r="E517" s="7">
        <v>3480</v>
      </c>
      <c r="F517" s="7">
        <v>8</v>
      </c>
      <c r="G517" s="23">
        <v>6</v>
      </c>
      <c r="H517" s="34">
        <f>Tabela1[[#This Row],[PESO UNI]]*Tabela1[[#This Row],[QTE]]</f>
        <v>24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104"/>
        <v>24</v>
      </c>
      <c r="S517" s="18">
        <f t="shared" si="103"/>
        <v>24</v>
      </c>
      <c r="T517" s="19">
        <f t="shared" si="105"/>
        <v>0</v>
      </c>
      <c r="U517" s="16">
        <v>4</v>
      </c>
      <c r="V517" s="12" t="str">
        <f>IFERROR(VLOOKUP(Tabela1[[#This Row],[COD.MDE]],'LISTA DE EMBARQUE'!B:L,11,0),"")</f>
        <v/>
      </c>
      <c r="W517" s="13" t="str">
        <f>IFERROR(COUNTIF(#REF!,Tabela1[[#This Row],[Colunas5]]),"")</f>
        <v/>
      </c>
      <c r="X517" s="14">
        <f>Tabela1[[#This Row],[QIANTIDADE EXPEDIDA]]*Tabela1[[#This Row],[PESO UNI]]</f>
        <v>24</v>
      </c>
      <c r="Y517" s="14">
        <f t="shared" si="106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107"/>
        <v>P-024530-1/P190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108"/>
        <v>24</v>
      </c>
      <c r="AV517" s="37">
        <f t="shared" si="109"/>
        <v>24</v>
      </c>
      <c r="AW517" s="37"/>
    </row>
    <row r="518" spans="1:49" ht="15.75" hidden="1" customHeight="1" x14ac:dyDescent="0.25">
      <c r="A518" s="6" t="s">
        <v>4395</v>
      </c>
      <c r="B518" s="21"/>
      <c r="C518" s="7">
        <v>4</v>
      </c>
      <c r="D518" s="39" t="s">
        <v>4396</v>
      </c>
      <c r="E518" s="7">
        <v>3481</v>
      </c>
      <c r="F518" s="7">
        <v>7</v>
      </c>
      <c r="G518" s="23">
        <v>4.0999999999999996</v>
      </c>
      <c r="H518" s="34">
        <f>Tabela1[[#This Row],[PESO UNI]]*Tabela1[[#This Row],[QTE]]</f>
        <v>16.399999999999999</v>
      </c>
      <c r="I518" s="7">
        <v>1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-4</v>
      </c>
      <c r="R518" s="18">
        <f t="shared" si="104"/>
        <v>16.399999999999999</v>
      </c>
      <c r="S518" s="18">
        <f t="shared" si="103"/>
        <v>16.399999999999999</v>
      </c>
      <c r="T518" s="19">
        <f t="shared" si="105"/>
        <v>0</v>
      </c>
      <c r="U518" s="16">
        <f>IFERROR(SUMIF('LISTA DE EMBARQUE'!B:B,MICRO!E:E,'LISTA DE EMBARQUE'!G:G),"")</f>
        <v>4</v>
      </c>
      <c r="V518" s="12">
        <f>IFERROR(VLOOKUP(Tabela1[[#This Row],[COD.MDE]],'LISTA DE EMBARQUE'!B:L,11,0),"")</f>
        <v>4</v>
      </c>
      <c r="W518" s="13" t="str">
        <f>IFERROR(COUNTIF(#REF!,Tabela1[[#This Row],[Colunas5]]),"")</f>
        <v/>
      </c>
      <c r="X518" s="14">
        <f>Tabela1[[#This Row],[QIANTIDADE EXPEDIDA]]*Tabela1[[#This Row],[PESO UNI]]</f>
        <v>16.399999999999999</v>
      </c>
      <c r="Y518" s="14">
        <f t="shared" si="106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107"/>
        <v>P-024531-1/P190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108"/>
        <v>16.399999999999999</v>
      </c>
      <c r="AV518" s="37">
        <f t="shared" si="109"/>
        <v>16.399999999999999</v>
      </c>
      <c r="AW518" s="37"/>
    </row>
    <row r="519" spans="1:49" ht="15.75" hidden="1" customHeight="1" x14ac:dyDescent="0.25">
      <c r="A519" s="6" t="s">
        <v>2558</v>
      </c>
      <c r="B519" s="21"/>
      <c r="C519" s="7">
        <v>2</v>
      </c>
      <c r="D519" s="39" t="s">
        <v>2559</v>
      </c>
      <c r="E519" s="7">
        <v>3482</v>
      </c>
      <c r="F519" s="7">
        <v>6</v>
      </c>
      <c r="G519" s="23">
        <v>426</v>
      </c>
      <c r="H519" s="34">
        <f>Tabela1[[#This Row],[PESO UNI]]*Tabela1[[#This Row],[QTE]]</f>
        <v>852</v>
      </c>
      <c r="I519" s="7">
        <v>2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-2</v>
      </c>
      <c r="R519" s="18">
        <f t="shared" si="104"/>
        <v>852</v>
      </c>
      <c r="S519" s="18">
        <f t="shared" si="103"/>
        <v>852</v>
      </c>
      <c r="T519" s="19">
        <f t="shared" si="105"/>
        <v>0</v>
      </c>
      <c r="U519" s="16">
        <f>IFERROR(SUMIF('LISTA DE EMBARQUE'!B:B,MICRO!E:E,'LISTA DE EMBARQUE'!G:G),"")</f>
        <v>2</v>
      </c>
      <c r="V519" s="12">
        <f>IFERROR(VLOOKUP(Tabela1[[#This Row],[COD.MDE]],'LISTA DE EMBARQUE'!B:L,11,0),"")</f>
        <v>2</v>
      </c>
      <c r="W519" s="13" t="str">
        <f>IFERROR(COUNTIF(#REF!,Tabela1[[#This Row],[Colunas5]]),"")</f>
        <v/>
      </c>
      <c r="X519" s="14">
        <f>Tabela1[[#This Row],[QIANTIDADE EXPEDIDA]]*Tabela1[[#This Row],[PESO UNI]]</f>
        <v>852</v>
      </c>
      <c r="Y519" s="14">
        <f t="shared" si="106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107"/>
        <v>P-024514-1/P190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108"/>
        <v>852</v>
      </c>
      <c r="AV519" s="37">
        <f t="shared" si="109"/>
        <v>852</v>
      </c>
      <c r="AW519" s="37"/>
    </row>
    <row r="520" spans="1:49" ht="15.75" hidden="1" customHeight="1" x14ac:dyDescent="0.25">
      <c r="A520" s="6" t="s">
        <v>4397</v>
      </c>
      <c r="B520" s="21"/>
      <c r="C520" s="7">
        <v>1</v>
      </c>
      <c r="D520" s="39" t="s">
        <v>4398</v>
      </c>
      <c r="E520" s="7">
        <v>3483</v>
      </c>
      <c r="F520" s="7">
        <v>3</v>
      </c>
      <c r="G520" s="23">
        <v>24</v>
      </c>
      <c r="H520" s="34">
        <f>Tabela1[[#This Row],[PESO UNI]]*Tabela1[[#This Row],[QTE]]</f>
        <v>24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104"/>
        <v>24</v>
      </c>
      <c r="S520" s="18">
        <f t="shared" si="103"/>
        <v>24</v>
      </c>
      <c r="T520" s="19">
        <f t="shared" si="105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24</v>
      </c>
      <c r="Y520" s="14">
        <f t="shared" si="106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107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108"/>
        <v>24</v>
      </c>
      <c r="AV520" s="37">
        <f t="shared" si="109"/>
        <v>24</v>
      </c>
      <c r="AW520" s="37"/>
    </row>
    <row r="521" spans="1:49" ht="15.75" hidden="1" customHeight="1" x14ac:dyDescent="0.25">
      <c r="A521" s="6" t="s">
        <v>4397</v>
      </c>
      <c r="B521" s="21"/>
      <c r="C521" s="7">
        <v>1</v>
      </c>
      <c r="D521" s="39" t="s">
        <v>4399</v>
      </c>
      <c r="E521" s="7">
        <v>3484</v>
      </c>
      <c r="F521" s="7">
        <v>3</v>
      </c>
      <c r="G521" s="23">
        <v>20</v>
      </c>
      <c r="H521" s="34">
        <f>Tabela1[[#This Row],[PESO UNI]]*Tabela1[[#This Row],[QTE]]</f>
        <v>20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-1</v>
      </c>
      <c r="R521" s="18">
        <f t="shared" si="104"/>
        <v>20</v>
      </c>
      <c r="S521" s="18">
        <f t="shared" si="103"/>
        <v>20</v>
      </c>
      <c r="T521" s="19">
        <f t="shared" si="105"/>
        <v>0</v>
      </c>
      <c r="U521" s="16">
        <v>1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20</v>
      </c>
      <c r="Y521" s="14">
        <f t="shared" si="106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107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108"/>
        <v>20</v>
      </c>
      <c r="AV521" s="37">
        <f t="shared" si="109"/>
        <v>20</v>
      </c>
      <c r="AW521" s="37"/>
    </row>
    <row r="522" spans="1:49" ht="15.75" hidden="1" customHeight="1" x14ac:dyDescent="0.25">
      <c r="A522" s="6" t="s">
        <v>4397</v>
      </c>
      <c r="B522" s="21"/>
      <c r="C522" s="7">
        <v>2</v>
      </c>
      <c r="D522" s="39" t="s">
        <v>4400</v>
      </c>
      <c r="E522" s="7">
        <v>3485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104"/>
        <v>6</v>
      </c>
      <c r="S522" s="18">
        <f t="shared" si="103"/>
        <v>6</v>
      </c>
      <c r="T522" s="19">
        <f t="shared" si="105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106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107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108"/>
        <v>6</v>
      </c>
      <c r="AV522" s="37">
        <f t="shared" si="109"/>
        <v>6</v>
      </c>
      <c r="AW522" s="37"/>
    </row>
    <row r="523" spans="1:49" ht="15.75" hidden="1" customHeight="1" x14ac:dyDescent="0.25">
      <c r="A523" s="6" t="s">
        <v>4397</v>
      </c>
      <c r="B523" s="21"/>
      <c r="C523" s="7">
        <v>2</v>
      </c>
      <c r="D523" s="39" t="s">
        <v>4401</v>
      </c>
      <c r="E523" s="7">
        <v>3486</v>
      </c>
      <c r="F523" s="7">
        <v>3</v>
      </c>
      <c r="G523" s="23">
        <v>3</v>
      </c>
      <c r="H523" s="34">
        <f>Tabela1[[#This Row],[PESO UNI]]*Tabela1[[#This Row],[QTE]]</f>
        <v>6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-2</v>
      </c>
      <c r="R523" s="18">
        <f t="shared" si="104"/>
        <v>6</v>
      </c>
      <c r="S523" s="18">
        <f t="shared" si="103"/>
        <v>6</v>
      </c>
      <c r="T523" s="19">
        <f t="shared" si="105"/>
        <v>0</v>
      </c>
      <c r="U523" s="16">
        <v>2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6</v>
      </c>
      <c r="Y523" s="14">
        <f t="shared" si="106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107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108"/>
        <v>6</v>
      </c>
      <c r="AV523" s="37">
        <f t="shared" si="109"/>
        <v>6</v>
      </c>
      <c r="AW523" s="37"/>
    </row>
    <row r="524" spans="1:49" ht="15.75" hidden="1" customHeight="1" x14ac:dyDescent="0.25">
      <c r="A524" s="6" t="s">
        <v>4397</v>
      </c>
      <c r="B524" s="21"/>
      <c r="C524" s="7">
        <v>1</v>
      </c>
      <c r="D524" s="39" t="s">
        <v>4402</v>
      </c>
      <c r="E524" s="7">
        <v>3487</v>
      </c>
      <c r="F524" s="7">
        <v>3</v>
      </c>
      <c r="G524" s="23">
        <v>0.2</v>
      </c>
      <c r="H524" s="34">
        <f>Tabela1[[#This Row],[PESO UNI]]*Tabela1[[#This Row],[QTE]]</f>
        <v>0.2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-1</v>
      </c>
      <c r="R524" s="18">
        <f t="shared" si="104"/>
        <v>0.2</v>
      </c>
      <c r="S524" s="18">
        <f t="shared" si="103"/>
        <v>0.2</v>
      </c>
      <c r="T524" s="19">
        <f t="shared" si="105"/>
        <v>0</v>
      </c>
      <c r="U524" s="16">
        <v>1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0.2</v>
      </c>
      <c r="Y524" s="14">
        <f t="shared" si="106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107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108"/>
        <v>0.2</v>
      </c>
      <c r="AV524" s="37">
        <f t="shared" si="109"/>
        <v>0.2</v>
      </c>
      <c r="AW524" s="37"/>
    </row>
    <row r="525" spans="1:49" ht="15.75" hidden="1" customHeight="1" x14ac:dyDescent="0.25">
      <c r="A525" s="6" t="s">
        <v>4397</v>
      </c>
      <c r="B525" s="21"/>
      <c r="C525" s="7">
        <v>2</v>
      </c>
      <c r="D525" s="39" t="s">
        <v>4403</v>
      </c>
      <c r="E525" s="7">
        <v>3488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104"/>
        <v>0.4</v>
      </c>
      <c r="S525" s="18">
        <f t="shared" si="103"/>
        <v>0.4</v>
      </c>
      <c r="T525" s="19">
        <f t="shared" si="105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106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107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108"/>
        <v>0.4</v>
      </c>
      <c r="AV525" s="37">
        <f t="shared" si="109"/>
        <v>0.4</v>
      </c>
      <c r="AW525" s="37"/>
    </row>
    <row r="526" spans="1:49" ht="15.75" hidden="1" customHeight="1" x14ac:dyDescent="0.25">
      <c r="A526" s="6" t="s">
        <v>4397</v>
      </c>
      <c r="B526" s="21"/>
      <c r="C526" s="7">
        <v>2</v>
      </c>
      <c r="D526" s="39" t="s">
        <v>4404</v>
      </c>
      <c r="E526" s="7">
        <v>3489</v>
      </c>
      <c r="F526" s="7">
        <v>3</v>
      </c>
      <c r="G526" s="23">
        <v>0.2</v>
      </c>
      <c r="H526" s="34">
        <f>Tabela1[[#This Row],[PESO UNI]]*Tabela1[[#This Row],[QTE]]</f>
        <v>0.4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104"/>
        <v>0.4</v>
      </c>
      <c r="S526" s="18">
        <f t="shared" si="103"/>
        <v>0.4</v>
      </c>
      <c r="T526" s="19">
        <f t="shared" si="105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0.4</v>
      </c>
      <c r="Y526" s="14">
        <f t="shared" si="106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107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108"/>
        <v>0.4</v>
      </c>
      <c r="AV526" s="37">
        <f t="shared" si="109"/>
        <v>0.4</v>
      </c>
      <c r="AW526" s="37"/>
    </row>
    <row r="527" spans="1:49" ht="15.75" hidden="1" customHeight="1" x14ac:dyDescent="0.25">
      <c r="A527" s="6" t="s">
        <v>4397</v>
      </c>
      <c r="B527" s="21"/>
      <c r="C527" s="7">
        <v>2</v>
      </c>
      <c r="D527" s="39" t="s">
        <v>4405</v>
      </c>
      <c r="E527" s="7">
        <v>3490</v>
      </c>
      <c r="F527" s="7">
        <v>3</v>
      </c>
      <c r="G527" s="23">
        <v>14.2</v>
      </c>
      <c r="H527" s="34">
        <f>Tabela1[[#This Row],[PESO UNI]]*Tabela1[[#This Row],[QTE]]</f>
        <v>28.4</v>
      </c>
      <c r="I527" s="7">
        <v>0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104"/>
        <v>28.4</v>
      </c>
      <c r="S527" s="18">
        <f t="shared" si="103"/>
        <v>28.4</v>
      </c>
      <c r="T527" s="19">
        <f t="shared" si="105"/>
        <v>0</v>
      </c>
      <c r="U527" s="16">
        <v>2</v>
      </c>
      <c r="V527" s="12" t="str">
        <f>IFERROR(VLOOKUP(Tabela1[[#This Row],[COD.MDE]],'LISTA DE EMBARQUE'!B:L,11,0),"")</f>
        <v/>
      </c>
      <c r="W527" s="13" t="str">
        <f>IFERROR(COUNTIF(#REF!,Tabela1[[#This Row],[Colunas5]]),"")</f>
        <v/>
      </c>
      <c r="X527" s="14">
        <f>Tabela1[[#This Row],[QIANTIDADE EXPEDIDA]]*Tabela1[[#This Row],[PESO UNI]]</f>
        <v>28.4</v>
      </c>
      <c r="Y527" s="14">
        <f t="shared" si="106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107"/>
        <v>P-024500-1/P190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108"/>
        <v>28.4</v>
      </c>
      <c r="AV527" s="37">
        <f t="shared" si="109"/>
        <v>28.4</v>
      </c>
      <c r="AW527" s="37"/>
    </row>
    <row r="528" spans="1:49" ht="15.75" hidden="1" customHeight="1" x14ac:dyDescent="0.25">
      <c r="A528" s="6" t="s">
        <v>2560</v>
      </c>
      <c r="B528" s="21"/>
      <c r="C528" s="7">
        <v>2</v>
      </c>
      <c r="D528" s="39" t="s">
        <v>2561</v>
      </c>
      <c r="E528" s="7">
        <v>3491</v>
      </c>
      <c r="F528" s="7">
        <v>3</v>
      </c>
      <c r="G528" s="23">
        <v>71.599999999999994</v>
      </c>
      <c r="H528" s="34">
        <f>Tabela1[[#This Row],[PESO UNI]]*Tabela1[[#This Row],[QTE]]</f>
        <v>143.19999999999999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-2</v>
      </c>
      <c r="R528" s="18">
        <f t="shared" si="104"/>
        <v>143.19999999999999</v>
      </c>
      <c r="S528" s="18">
        <f t="shared" si="103"/>
        <v>143.19999999999999</v>
      </c>
      <c r="T528" s="19">
        <f t="shared" si="105"/>
        <v>0</v>
      </c>
      <c r="U528" s="16">
        <f>IFERROR(SUMIF('LISTA DE EMBARQUE'!B:B,MICRO!E:E,'LISTA DE EMBARQUE'!G:G),"")</f>
        <v>2</v>
      </c>
      <c r="V528" s="12">
        <f>IFERROR(VLOOKUP(Tabela1[[#This Row],[COD.MDE]],'LISTA DE EMBARQUE'!B:L,11,0),"")</f>
        <v>2</v>
      </c>
      <c r="W528" s="13" t="str">
        <f>IFERROR(COUNTIF(#REF!,Tabela1[[#This Row],[Colunas5]]),"")</f>
        <v/>
      </c>
      <c r="X528" s="14">
        <f>Tabela1[[#This Row],[QIANTIDADE EXPEDIDA]]*Tabela1[[#This Row],[PESO UNI]]</f>
        <v>143.19999999999999</v>
      </c>
      <c r="Y528" s="14">
        <f t="shared" si="106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107"/>
        <v>P-024499-1/P190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108"/>
        <v>143.19999999999999</v>
      </c>
      <c r="AV528" s="37">
        <f t="shared" si="109"/>
        <v>143.19999999999999</v>
      </c>
      <c r="AW528" s="37"/>
    </row>
    <row r="529" spans="1:49" ht="15.75" hidden="1" customHeight="1" x14ac:dyDescent="0.25">
      <c r="A529" s="6" t="s">
        <v>4406</v>
      </c>
      <c r="B529" s="21"/>
      <c r="C529" s="7">
        <v>1</v>
      </c>
      <c r="D529" s="39" t="s">
        <v>4407</v>
      </c>
      <c r="E529" s="7">
        <v>3492</v>
      </c>
      <c r="F529" s="7">
        <v>3</v>
      </c>
      <c r="G529" s="23">
        <v>24</v>
      </c>
      <c r="H529" s="34">
        <f>Tabela1[[#This Row],[PESO UNI]]*Tabela1[[#This Row],[QTE]]</f>
        <v>24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104"/>
        <v>24</v>
      </c>
      <c r="S529" s="18">
        <f t="shared" si="103"/>
        <v>24</v>
      </c>
      <c r="T529" s="19">
        <f t="shared" si="105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24</v>
      </c>
      <c r="Y529" s="14">
        <f t="shared" si="106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107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108"/>
        <v>24</v>
      </c>
      <c r="AV529" s="37">
        <f t="shared" si="109"/>
        <v>24</v>
      </c>
      <c r="AW529" s="37"/>
    </row>
    <row r="530" spans="1:49" ht="15.75" hidden="1" customHeight="1" x14ac:dyDescent="0.25">
      <c r="A530" s="6" t="s">
        <v>4406</v>
      </c>
      <c r="B530" s="21"/>
      <c r="C530" s="7">
        <v>1</v>
      </c>
      <c r="D530" s="39" t="s">
        <v>4399</v>
      </c>
      <c r="E530" s="7">
        <v>3493</v>
      </c>
      <c r="F530" s="7">
        <v>3</v>
      </c>
      <c r="G530" s="23">
        <v>27</v>
      </c>
      <c r="H530" s="34">
        <f>Tabela1[[#This Row],[PESO UNI]]*Tabela1[[#This Row],[QTE]]</f>
        <v>27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104"/>
        <v>27</v>
      </c>
      <c r="S530" s="18">
        <f t="shared" si="103"/>
        <v>27</v>
      </c>
      <c r="T530" s="19">
        <f t="shared" si="105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27</v>
      </c>
      <c r="Y530" s="14">
        <f t="shared" si="106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107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108"/>
        <v>27</v>
      </c>
      <c r="AV530" s="37">
        <f t="shared" si="109"/>
        <v>27</v>
      </c>
      <c r="AW530" s="37"/>
    </row>
    <row r="531" spans="1:49" ht="15.75" hidden="1" customHeight="1" x14ac:dyDescent="0.25">
      <c r="A531" s="6" t="s">
        <v>4406</v>
      </c>
      <c r="B531" s="21"/>
      <c r="C531" s="7">
        <v>1</v>
      </c>
      <c r="D531" s="39" t="s">
        <v>4408</v>
      </c>
      <c r="E531" s="7">
        <v>3494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104"/>
        <v>1.5</v>
      </c>
      <c r="S531" s="18">
        <f t="shared" si="103"/>
        <v>1.5</v>
      </c>
      <c r="T531" s="19">
        <f t="shared" si="105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106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107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108"/>
        <v>1.5</v>
      </c>
      <c r="AV531" s="37">
        <f t="shared" si="109"/>
        <v>1.5</v>
      </c>
      <c r="AW531" s="37"/>
    </row>
    <row r="532" spans="1:49" ht="15.75" hidden="1" customHeight="1" x14ac:dyDescent="0.25">
      <c r="A532" s="6" t="s">
        <v>4406</v>
      </c>
      <c r="B532" s="21"/>
      <c r="C532" s="7">
        <v>1</v>
      </c>
      <c r="D532" s="39" t="s">
        <v>4400</v>
      </c>
      <c r="E532" s="7">
        <v>3495</v>
      </c>
      <c r="F532" s="7">
        <v>3</v>
      </c>
      <c r="G532" s="23">
        <v>1.5</v>
      </c>
      <c r="H532" s="34">
        <f>Tabela1[[#This Row],[PESO UNI]]*Tabela1[[#This Row],[QTE]]</f>
        <v>1.5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-1</v>
      </c>
      <c r="R532" s="18">
        <f t="shared" si="104"/>
        <v>1.5</v>
      </c>
      <c r="S532" s="18">
        <f t="shared" si="103"/>
        <v>1.5</v>
      </c>
      <c r="T532" s="19">
        <f t="shared" si="105"/>
        <v>0</v>
      </c>
      <c r="U532" s="16">
        <v>1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1.5</v>
      </c>
      <c r="Y532" s="14">
        <f t="shared" si="106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107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108"/>
        <v>1.5</v>
      </c>
      <c r="AV532" s="37">
        <f t="shared" si="109"/>
        <v>1.5</v>
      </c>
      <c r="AW532" s="37"/>
    </row>
    <row r="533" spans="1:49" ht="15.75" hidden="1" customHeight="1" x14ac:dyDescent="0.25">
      <c r="A533" s="6" t="s">
        <v>4406</v>
      </c>
      <c r="B533" s="21"/>
      <c r="C533" s="7">
        <v>2</v>
      </c>
      <c r="D533" s="39" t="s">
        <v>4401</v>
      </c>
      <c r="E533" s="7">
        <v>3496</v>
      </c>
      <c r="F533" s="7">
        <v>3</v>
      </c>
      <c r="G533" s="23">
        <v>3</v>
      </c>
      <c r="H533" s="34">
        <f>Tabela1[[#This Row],[PESO UNI]]*Tabela1[[#This Row],[QTE]]</f>
        <v>6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-2</v>
      </c>
      <c r="R533" s="18">
        <f t="shared" si="104"/>
        <v>6</v>
      </c>
      <c r="S533" s="18">
        <f t="shared" si="103"/>
        <v>6</v>
      </c>
      <c r="T533" s="19">
        <f t="shared" si="105"/>
        <v>0</v>
      </c>
      <c r="U533" s="16">
        <v>2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6</v>
      </c>
      <c r="Y533" s="14">
        <f t="shared" si="106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107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108"/>
        <v>6</v>
      </c>
      <c r="AV533" s="37">
        <f t="shared" si="109"/>
        <v>6</v>
      </c>
      <c r="AW533" s="37"/>
    </row>
    <row r="534" spans="1:49" ht="15.75" hidden="1" customHeight="1" x14ac:dyDescent="0.25">
      <c r="A534" s="6" t="s">
        <v>4406</v>
      </c>
      <c r="B534" s="21"/>
      <c r="C534" s="7">
        <v>1</v>
      </c>
      <c r="D534" s="39" t="s">
        <v>4409</v>
      </c>
      <c r="E534" s="7">
        <v>3497</v>
      </c>
      <c r="F534" s="7">
        <v>3</v>
      </c>
      <c r="G534" s="23">
        <v>0.1</v>
      </c>
      <c r="H534" s="34">
        <f>Tabela1[[#This Row],[PESO UNI]]*Tabela1[[#This Row],[QTE]]</f>
        <v>0.1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104"/>
        <v>0.1</v>
      </c>
      <c r="S534" s="18">
        <f t="shared" si="103"/>
        <v>0.1</v>
      </c>
      <c r="T534" s="19">
        <f t="shared" si="105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0.1</v>
      </c>
      <c r="Y534" s="14">
        <f t="shared" si="106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107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108"/>
        <v>0.1</v>
      </c>
      <c r="AV534" s="37">
        <f t="shared" si="109"/>
        <v>0.1</v>
      </c>
      <c r="AW534" s="37"/>
    </row>
    <row r="535" spans="1:49" ht="15.75" hidden="1" customHeight="1" x14ac:dyDescent="0.25">
      <c r="A535" s="6" t="s">
        <v>4406</v>
      </c>
      <c r="B535" s="21"/>
      <c r="C535" s="7">
        <v>1</v>
      </c>
      <c r="D535" s="39" t="s">
        <v>4402</v>
      </c>
      <c r="E535" s="7">
        <v>3498</v>
      </c>
      <c r="F535" s="7">
        <v>3</v>
      </c>
      <c r="G535" s="23">
        <v>0.2</v>
      </c>
      <c r="H535" s="34">
        <f>Tabela1[[#This Row],[PESO UNI]]*Tabela1[[#This Row],[QTE]]</f>
        <v>0.2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104"/>
        <v>0.2</v>
      </c>
      <c r="S535" s="18">
        <f t="shared" si="103"/>
        <v>0.2</v>
      </c>
      <c r="T535" s="19">
        <f t="shared" si="105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0.2</v>
      </c>
      <c r="Y535" s="14">
        <f t="shared" si="106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107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108"/>
        <v>0.2</v>
      </c>
      <c r="AV535" s="37">
        <f t="shared" si="109"/>
        <v>0.2</v>
      </c>
      <c r="AW535" s="37"/>
    </row>
    <row r="536" spans="1:49" ht="15.75" hidden="1" customHeight="1" x14ac:dyDescent="0.25">
      <c r="A536" s="6" t="s">
        <v>4406</v>
      </c>
      <c r="B536" s="21"/>
      <c r="C536" s="7">
        <v>1</v>
      </c>
      <c r="D536" s="39" t="s">
        <v>4403</v>
      </c>
      <c r="E536" s="7">
        <v>3499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104"/>
        <v>0.1</v>
      </c>
      <c r="S536" s="18">
        <f t="shared" si="103"/>
        <v>0.1</v>
      </c>
      <c r="T536" s="19">
        <f t="shared" si="105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106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107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108"/>
        <v>0.1</v>
      </c>
      <c r="AV536" s="37">
        <f t="shared" si="109"/>
        <v>0.1</v>
      </c>
      <c r="AW536" s="37"/>
    </row>
    <row r="537" spans="1:49" ht="15.75" hidden="1" customHeight="1" x14ac:dyDescent="0.25">
      <c r="A537" s="6" t="s">
        <v>4406</v>
      </c>
      <c r="B537" s="21"/>
      <c r="C537" s="7">
        <v>1</v>
      </c>
      <c r="D537" s="39" t="s">
        <v>4404</v>
      </c>
      <c r="E537" s="7">
        <v>3500</v>
      </c>
      <c r="F537" s="7">
        <v>3</v>
      </c>
      <c r="G537" s="23">
        <v>0.1</v>
      </c>
      <c r="H537" s="34">
        <f>Tabela1[[#This Row],[PESO UNI]]*Tabela1[[#This Row],[QTE]]</f>
        <v>0.1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-1</v>
      </c>
      <c r="R537" s="18">
        <f t="shared" si="104"/>
        <v>0.1</v>
      </c>
      <c r="S537" s="18">
        <f t="shared" si="103"/>
        <v>0.1</v>
      </c>
      <c r="T537" s="19">
        <f t="shared" si="105"/>
        <v>0</v>
      </c>
      <c r="U537" s="16">
        <v>1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0.1</v>
      </c>
      <c r="Y537" s="14">
        <f t="shared" si="106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107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108"/>
        <v>0.1</v>
      </c>
      <c r="AV537" s="37">
        <f t="shared" si="109"/>
        <v>0.1</v>
      </c>
      <c r="AW537" s="37"/>
    </row>
    <row r="538" spans="1:49" ht="15.75" hidden="1" customHeight="1" x14ac:dyDescent="0.25">
      <c r="A538" s="6" t="s">
        <v>4406</v>
      </c>
      <c r="B538" s="21"/>
      <c r="C538" s="7">
        <v>2</v>
      </c>
      <c r="D538" s="39" t="s">
        <v>4405</v>
      </c>
      <c r="E538" s="7">
        <v>3501</v>
      </c>
      <c r="F538" s="7">
        <v>3</v>
      </c>
      <c r="G538" s="23">
        <v>7.1</v>
      </c>
      <c r="H538" s="34">
        <f>Tabela1[[#This Row],[PESO UNI]]*Tabela1[[#This Row],[QTE]]</f>
        <v>14.2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-2</v>
      </c>
      <c r="R538" s="18">
        <f t="shared" si="104"/>
        <v>14.2</v>
      </c>
      <c r="S538" s="18">
        <f t="shared" si="103"/>
        <v>14.2</v>
      </c>
      <c r="T538" s="19">
        <f t="shared" si="105"/>
        <v>0</v>
      </c>
      <c r="U538" s="16">
        <v>2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14.2</v>
      </c>
      <c r="Y538" s="14">
        <f t="shared" si="106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107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108"/>
        <v>14.2</v>
      </c>
      <c r="AV538" s="37">
        <f t="shared" si="109"/>
        <v>14.2</v>
      </c>
      <c r="AW538" s="37"/>
    </row>
    <row r="539" spans="1:49" ht="15.75" hidden="1" customHeight="1" x14ac:dyDescent="0.25">
      <c r="A539" s="6" t="s">
        <v>4406</v>
      </c>
      <c r="B539" s="21"/>
      <c r="C539" s="7">
        <v>1</v>
      </c>
      <c r="D539" s="39" t="s">
        <v>4410</v>
      </c>
      <c r="E539" s="7">
        <v>3502</v>
      </c>
      <c r="F539" s="7">
        <v>3</v>
      </c>
      <c r="G539" s="23">
        <v>0.1</v>
      </c>
      <c r="H539" s="34">
        <f>Tabela1[[#This Row],[PESO UNI]]*Tabela1[[#This Row],[QTE]]</f>
        <v>0.1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-1</v>
      </c>
      <c r="R539" s="18">
        <f t="shared" si="104"/>
        <v>0.1</v>
      </c>
      <c r="S539" s="18">
        <f t="shared" si="103"/>
        <v>0.1</v>
      </c>
      <c r="T539" s="19">
        <f t="shared" si="105"/>
        <v>0</v>
      </c>
      <c r="U539" s="16">
        <v>1</v>
      </c>
      <c r="V539" s="12" t="str">
        <f>IFERROR(VLOOKUP(Tabela1[[#This Row],[COD.MDE]],'LISTA DE EMBARQUE'!B:L,11,0),"")</f>
        <v/>
      </c>
      <c r="W539" s="13" t="str">
        <f>IFERROR(COUNTIF(#REF!,Tabela1[[#This Row],[Colunas5]]),"")</f>
        <v/>
      </c>
      <c r="X539" s="14">
        <f>Tabela1[[#This Row],[QIANTIDADE EXPEDIDA]]*Tabela1[[#This Row],[PESO UNI]]</f>
        <v>0.1</v>
      </c>
      <c r="Y539" s="14">
        <f t="shared" si="106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107"/>
        <v>P-024498-1/P190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108"/>
        <v>0.1</v>
      </c>
      <c r="AV539" s="37">
        <f t="shared" si="109"/>
        <v>0.1</v>
      </c>
      <c r="AW539" s="37"/>
    </row>
    <row r="540" spans="1:49" ht="15.75" hidden="1" customHeight="1" x14ac:dyDescent="0.25">
      <c r="A540" s="6" t="s">
        <v>2562</v>
      </c>
      <c r="B540" s="21"/>
      <c r="C540" s="7">
        <v>2</v>
      </c>
      <c r="D540" s="39" t="s">
        <v>2563</v>
      </c>
      <c r="E540" s="7">
        <v>3503</v>
      </c>
      <c r="F540" s="7">
        <v>3</v>
      </c>
      <c r="G540" s="23">
        <v>24</v>
      </c>
      <c r="H540" s="34">
        <f>Tabela1[[#This Row],[PESO UNI]]*Tabela1[[#This Row],[QTE]]</f>
        <v>48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-2</v>
      </c>
      <c r="R540" s="18">
        <f t="shared" si="104"/>
        <v>48</v>
      </c>
      <c r="S540" s="18">
        <f t="shared" si="103"/>
        <v>48</v>
      </c>
      <c r="T540" s="19">
        <f t="shared" si="105"/>
        <v>0</v>
      </c>
      <c r="U540" s="16">
        <f>IFERROR(SUMIF('LISTA DE EMBARQUE'!B:B,MICRO!E:E,'LISTA DE EMBARQUE'!G:G),"")</f>
        <v>2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48</v>
      </c>
      <c r="Y540" s="14">
        <f t="shared" si="106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107"/>
        <v>P-024497-1/P190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108"/>
        <v>48</v>
      </c>
      <c r="AV540" s="37">
        <f t="shared" si="109"/>
        <v>48</v>
      </c>
      <c r="AW540" s="37"/>
    </row>
    <row r="541" spans="1:49" ht="15.75" hidden="1" customHeight="1" x14ac:dyDescent="0.25">
      <c r="A541" s="6" t="s">
        <v>2564</v>
      </c>
      <c r="B541" s="21"/>
      <c r="C541" s="7">
        <v>1</v>
      </c>
      <c r="D541" s="39" t="s">
        <v>2565</v>
      </c>
      <c r="E541" s="7">
        <v>3504</v>
      </c>
      <c r="F541" s="7">
        <v>2</v>
      </c>
      <c r="G541" s="23">
        <v>951.2</v>
      </c>
      <c r="H541" s="34">
        <f>Tabela1[[#This Row],[PESO UNI]]*Tabela1[[#This Row],[QTE]]</f>
        <v>951.2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-1</v>
      </c>
      <c r="R541" s="18">
        <f t="shared" si="104"/>
        <v>951.2</v>
      </c>
      <c r="S541" s="18">
        <f t="shared" si="103"/>
        <v>951.2</v>
      </c>
      <c r="T541" s="19">
        <f t="shared" si="105"/>
        <v>0</v>
      </c>
      <c r="U541" s="16">
        <f>IFERROR(SUMIF('LISTA DE EMBARQUE'!B:B,MICRO!E:E,'LISTA DE EMBARQUE'!G:G),"")</f>
        <v>1</v>
      </c>
      <c r="V541" s="12">
        <f>IFERROR(VLOOKUP(Tabela1[[#This Row],[COD.MDE]],'LISTA DE EMBARQUE'!B:L,11,0),"")</f>
        <v>2</v>
      </c>
      <c r="W541" s="13" t="str">
        <f>IFERROR(COUNTIF(#REF!,Tabela1[[#This Row],[Colunas5]]),"")</f>
        <v/>
      </c>
      <c r="X541" s="14">
        <f>Tabela1[[#This Row],[QIANTIDADE EXPEDIDA]]*Tabela1[[#This Row],[PESO UNI]]</f>
        <v>951.2</v>
      </c>
      <c r="Y541" s="14">
        <f t="shared" si="106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107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108"/>
        <v>951.2</v>
      </c>
      <c r="AV541" s="37">
        <f t="shared" si="109"/>
        <v>951.2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2566</v>
      </c>
      <c r="E542" s="7">
        <v>3505</v>
      </c>
      <c r="F542" s="7">
        <v>2</v>
      </c>
      <c r="G542" s="23">
        <v>3.4</v>
      </c>
      <c r="H542" s="34">
        <f>Tabela1[[#This Row],[PESO UNI]]*Tabela1[[#This Row],[QTE]]</f>
        <v>6.8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104"/>
        <v>6.8</v>
      </c>
      <c r="S542" s="18">
        <f t="shared" si="103"/>
        <v>6.8</v>
      </c>
      <c r="T542" s="19">
        <f t="shared" si="105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6.8</v>
      </c>
      <c r="Y542" s="14">
        <f t="shared" si="106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107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108"/>
        <v>6.8</v>
      </c>
      <c r="AV542" s="37">
        <f t="shared" si="109"/>
        <v>6.8</v>
      </c>
      <c r="AW542" s="37"/>
    </row>
    <row r="543" spans="1:49" ht="15.75" hidden="1" customHeight="1" x14ac:dyDescent="0.25">
      <c r="A543" s="6" t="s">
        <v>2564</v>
      </c>
      <c r="B543" s="21"/>
      <c r="C543" s="7">
        <v>2</v>
      </c>
      <c r="D543" s="39" t="s">
        <v>2567</v>
      </c>
      <c r="E543" s="7">
        <v>3506</v>
      </c>
      <c r="F543" s="7">
        <v>2</v>
      </c>
      <c r="G543" s="23">
        <v>3</v>
      </c>
      <c r="H543" s="34">
        <f>Tabela1[[#This Row],[PESO UNI]]*Tabela1[[#This Row],[QTE]]</f>
        <v>6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-2</v>
      </c>
      <c r="R543" s="18">
        <f t="shared" si="104"/>
        <v>6</v>
      </c>
      <c r="S543" s="18">
        <f t="shared" si="103"/>
        <v>6</v>
      </c>
      <c r="T543" s="19">
        <f t="shared" si="105"/>
        <v>0</v>
      </c>
      <c r="U543" s="16">
        <v>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6</v>
      </c>
      <c r="Y543" s="14">
        <f t="shared" si="106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107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108"/>
        <v>6</v>
      </c>
      <c r="AV543" s="37">
        <f t="shared" si="109"/>
        <v>6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2568</v>
      </c>
      <c r="E544" s="7">
        <v>3507</v>
      </c>
      <c r="F544" s="7">
        <v>2</v>
      </c>
      <c r="G544" s="23">
        <v>22.8</v>
      </c>
      <c r="H544" s="34">
        <f>Tabela1[[#This Row],[PESO UNI]]*Tabela1[[#This Row],[QTE]]</f>
        <v>273.60000000000002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104"/>
        <v>273.60000000000002</v>
      </c>
      <c r="S544" s="18">
        <f t="shared" si="103"/>
        <v>273.60000000000002</v>
      </c>
      <c r="T544" s="19">
        <f t="shared" si="105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273.60000000000002</v>
      </c>
      <c r="Y544" s="14">
        <f t="shared" si="106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107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108"/>
        <v>273.60000000000002</v>
      </c>
      <c r="AV544" s="37">
        <f t="shared" si="109"/>
        <v>273.60000000000002</v>
      </c>
      <c r="AW544" s="37"/>
    </row>
    <row r="545" spans="1:49" ht="15.75" hidden="1" customHeight="1" x14ac:dyDescent="0.25">
      <c r="A545" s="6" t="s">
        <v>2564</v>
      </c>
      <c r="B545" s="21"/>
      <c r="C545" s="7">
        <v>12</v>
      </c>
      <c r="D545" s="39" t="s">
        <v>2569</v>
      </c>
      <c r="E545" s="7">
        <v>3508</v>
      </c>
      <c r="F545" s="7">
        <v>2</v>
      </c>
      <c r="G545" s="23">
        <v>20.399999999999999</v>
      </c>
      <c r="H545" s="34">
        <f>Tabela1[[#This Row],[PESO UNI]]*Tabela1[[#This Row],[QTE]]</f>
        <v>244.79999999999998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-12</v>
      </c>
      <c r="R545" s="18">
        <f t="shared" si="104"/>
        <v>244.79999999999998</v>
      </c>
      <c r="S545" s="18">
        <f t="shared" si="103"/>
        <v>244.79999999999998</v>
      </c>
      <c r="T545" s="19">
        <f t="shared" si="105"/>
        <v>0</v>
      </c>
      <c r="U545" s="16">
        <v>12</v>
      </c>
      <c r="V545" s="12" t="str">
        <f>IFERROR(VLOOKUP(Tabela1[[#This Row],[COD.MDE]],'LISTA DE EMBARQUE'!B:L,11,0),"")</f>
        <v/>
      </c>
      <c r="W545" s="13" t="str">
        <f>IFERROR(COUNTIF(#REF!,Tabela1[[#This Row],[Colunas5]]),"")</f>
        <v/>
      </c>
      <c r="X545" s="14">
        <f>Tabela1[[#This Row],[QIANTIDADE EXPEDIDA]]*Tabela1[[#This Row],[PESO UNI]]</f>
        <v>244.79999999999998</v>
      </c>
      <c r="Y545" s="14">
        <f t="shared" si="106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107"/>
        <v>P-024513-1/P190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108"/>
        <v>244.79999999999998</v>
      </c>
      <c r="AV545" s="37">
        <f t="shared" si="109"/>
        <v>244.79999999999998</v>
      </c>
      <c r="AW545" s="37"/>
    </row>
    <row r="546" spans="1:49" ht="15.75" hidden="1" customHeight="1" x14ac:dyDescent="0.25">
      <c r="A546" s="6" t="s">
        <v>2570</v>
      </c>
      <c r="B546" s="21"/>
      <c r="C546" s="7">
        <v>1</v>
      </c>
      <c r="D546" s="39" t="s">
        <v>2571</v>
      </c>
      <c r="E546" s="7">
        <v>3509</v>
      </c>
      <c r="F546" s="7">
        <v>2</v>
      </c>
      <c r="G546" s="23">
        <v>961</v>
      </c>
      <c r="H546" s="34">
        <f>Tabela1[[#This Row],[PESO UNI]]*Tabela1[[#This Row],[QTE]]</f>
        <v>961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-1</v>
      </c>
      <c r="R546" s="18">
        <f t="shared" si="104"/>
        <v>961</v>
      </c>
      <c r="S546" s="18">
        <f t="shared" si="103"/>
        <v>961</v>
      </c>
      <c r="T546" s="19">
        <f t="shared" si="105"/>
        <v>0</v>
      </c>
      <c r="U546" s="16">
        <f>IFERROR(SUMIF('LISTA DE EMBARQUE'!B:B,MICRO!E:E,'LISTA DE EMBARQUE'!G:G),"")</f>
        <v>1</v>
      </c>
      <c r="V546" s="12">
        <f>IFERROR(VLOOKUP(Tabela1[[#This Row],[COD.MDE]],'LISTA DE EMBARQUE'!B:L,11,0),"")</f>
        <v>3</v>
      </c>
      <c r="W546" s="13" t="str">
        <f>IFERROR(COUNTIF(#REF!,Tabela1[[#This Row],[Colunas5]]),"")</f>
        <v/>
      </c>
      <c r="X546" s="14">
        <f>Tabela1[[#This Row],[QIANTIDADE EXPEDIDA]]*Tabela1[[#This Row],[PESO UNI]]</f>
        <v>961</v>
      </c>
      <c r="Y546" s="14">
        <f t="shared" si="106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107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108"/>
        <v>961</v>
      </c>
      <c r="AV546" s="37">
        <f t="shared" si="109"/>
        <v>961</v>
      </c>
      <c r="AW546" s="37"/>
    </row>
    <row r="547" spans="1:49" ht="15.75" hidden="1" customHeight="1" x14ac:dyDescent="0.25">
      <c r="A547" s="6" t="s">
        <v>2570</v>
      </c>
      <c r="B547" s="21"/>
      <c r="C547" s="7">
        <v>4</v>
      </c>
      <c r="D547" s="39" t="s">
        <v>2566</v>
      </c>
      <c r="E547" s="7">
        <v>3510</v>
      </c>
      <c r="F547" s="7">
        <v>2</v>
      </c>
      <c r="G547" s="23">
        <v>6.8</v>
      </c>
      <c r="H547" s="34">
        <f>Tabela1[[#This Row],[PESO UNI]]*Tabela1[[#This Row],[QTE]]</f>
        <v>27.2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-4</v>
      </c>
      <c r="R547" s="18">
        <f t="shared" si="104"/>
        <v>27.2</v>
      </c>
      <c r="S547" s="18">
        <f t="shared" si="103"/>
        <v>27.2</v>
      </c>
      <c r="T547" s="19">
        <f t="shared" si="105"/>
        <v>0</v>
      </c>
      <c r="U547" s="16">
        <v>4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27.2</v>
      </c>
      <c r="Y547" s="14">
        <f t="shared" si="106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107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108"/>
        <v>27.2</v>
      </c>
      <c r="AV547" s="37">
        <f t="shared" si="109"/>
        <v>27.2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2567</v>
      </c>
      <c r="E548" s="7">
        <v>3511</v>
      </c>
      <c r="F548" s="7">
        <v>2</v>
      </c>
      <c r="G548" s="23">
        <v>22.8</v>
      </c>
      <c r="H548" s="34">
        <f>Tabela1[[#This Row],[PESO UNI]]*Tabela1[[#This Row],[QTE]]</f>
        <v>273.60000000000002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104"/>
        <v>273.60000000000002</v>
      </c>
      <c r="S548" s="18">
        <f t="shared" si="103"/>
        <v>273.60000000000002</v>
      </c>
      <c r="T548" s="19">
        <f t="shared" si="105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273.60000000000002</v>
      </c>
      <c r="Y548" s="14">
        <f t="shared" si="106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107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108"/>
        <v>273.60000000000002</v>
      </c>
      <c r="AV548" s="37">
        <f t="shared" si="109"/>
        <v>273.60000000000002</v>
      </c>
      <c r="AW548" s="37"/>
    </row>
    <row r="549" spans="1:49" ht="15.75" hidden="1" customHeight="1" x14ac:dyDescent="0.25">
      <c r="A549" s="6" t="s">
        <v>2570</v>
      </c>
      <c r="B549" s="21"/>
      <c r="C549" s="7">
        <v>12</v>
      </c>
      <c r="D549" s="39" t="s">
        <v>2568</v>
      </c>
      <c r="E549" s="7">
        <v>3512</v>
      </c>
      <c r="F549" s="7">
        <v>2</v>
      </c>
      <c r="G549" s="23">
        <v>24</v>
      </c>
      <c r="H549" s="34">
        <f>Tabela1[[#This Row],[PESO UNI]]*Tabela1[[#This Row],[QTE]]</f>
        <v>288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-12</v>
      </c>
      <c r="R549" s="18">
        <f t="shared" si="104"/>
        <v>288</v>
      </c>
      <c r="S549" s="18">
        <f t="shared" si="103"/>
        <v>288</v>
      </c>
      <c r="T549" s="19">
        <f t="shared" si="105"/>
        <v>0</v>
      </c>
      <c r="U549" s="16">
        <v>12</v>
      </c>
      <c r="V549" s="12" t="str">
        <f>IFERROR(VLOOKUP(Tabela1[[#This Row],[COD.MDE]],'LISTA DE EMBARQUE'!B:L,11,0),"")</f>
        <v/>
      </c>
      <c r="W549" s="13" t="str">
        <f>IFERROR(COUNTIF(#REF!,Tabela1[[#This Row],[Colunas5]]),"")</f>
        <v/>
      </c>
      <c r="X549" s="14">
        <f>Tabela1[[#This Row],[QIANTIDADE EXPEDIDA]]*Tabela1[[#This Row],[PESO UNI]]</f>
        <v>288</v>
      </c>
      <c r="Y549" s="14">
        <f t="shared" si="106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107"/>
        <v>P-024512-1/P190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108"/>
        <v>288</v>
      </c>
      <c r="AV549" s="37">
        <f t="shared" si="109"/>
        <v>288</v>
      </c>
      <c r="AW549" s="37"/>
    </row>
    <row r="550" spans="1:49" ht="15.75" hidden="1" customHeight="1" x14ac:dyDescent="0.25">
      <c r="A550" s="6" t="s">
        <v>2572</v>
      </c>
      <c r="B550" s="21"/>
      <c r="C550" s="7">
        <v>2</v>
      </c>
      <c r="D550" s="39" t="s">
        <v>2573</v>
      </c>
      <c r="E550" s="7">
        <v>3513</v>
      </c>
      <c r="F550" s="7">
        <v>1</v>
      </c>
      <c r="G550" s="23">
        <v>1898.7</v>
      </c>
      <c r="H550" s="34">
        <f>Tabela1[[#This Row],[PESO UNI]]*Tabela1[[#This Row],[QTE]]</f>
        <v>3797.4</v>
      </c>
      <c r="I550" s="7">
        <v>1</v>
      </c>
      <c r="J550" s="8" t="s">
        <v>2550</v>
      </c>
      <c r="K550" s="8" t="s">
        <v>31</v>
      </c>
      <c r="L550" s="9" t="s">
        <v>2551</v>
      </c>
      <c r="M550" s="10"/>
      <c r="N550" s="11" t="s">
        <v>38</v>
      </c>
      <c r="O550" s="12"/>
      <c r="P550" s="13"/>
      <c r="Q550" s="14">
        <f>Tabela1[[#This Row],[QTDE/ Fabricação]]-Tabela1[[#This Row],[QTE]]</f>
        <v>-2</v>
      </c>
      <c r="R550" s="18">
        <f t="shared" si="104"/>
        <v>3797.4</v>
      </c>
      <c r="S550" s="18">
        <f t="shared" si="103"/>
        <v>3797.4</v>
      </c>
      <c r="T550" s="19">
        <f t="shared" si="105"/>
        <v>0</v>
      </c>
      <c r="U550" s="16">
        <f>IFERROR(SUMIF('LISTA DE EMBARQUE'!B:B,MICRO!E:E,'LISTA DE EMBARQUE'!G:G),"")</f>
        <v>2</v>
      </c>
      <c r="V550" s="12">
        <f>IFERROR(VLOOKUP(Tabela1[[#This Row],[COD.MDE]],'LISTA DE EMBARQUE'!B:L,11,0),"")</f>
        <v>2</v>
      </c>
      <c r="W550" s="13" t="str">
        <f>IFERROR(COUNTIF(#REF!,Tabela1[[#This Row],[Colunas5]]),"")</f>
        <v/>
      </c>
      <c r="X550" s="14">
        <f>Tabela1[[#This Row],[QIANTIDADE EXPEDIDA]]*Tabela1[[#This Row],[PESO UNI]]</f>
        <v>3797.4</v>
      </c>
      <c r="Y550" s="14">
        <f t="shared" si="106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107"/>
        <v>P-024511-1/P190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108"/>
        <v>3797.4</v>
      </c>
      <c r="AV550" s="37">
        <f t="shared" si="109"/>
        <v>3797.4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2547</v>
      </c>
      <c r="E551" s="7">
        <v>3514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>
        <v>46119</v>
      </c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104"/>
        <v>13</v>
      </c>
      <c r="S551" s="18">
        <f t="shared" si="103"/>
        <v>13</v>
      </c>
      <c r="T551" s="19">
        <f t="shared" si="105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106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107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108"/>
        <v>13</v>
      </c>
      <c r="AV551" s="37">
        <f t="shared" si="109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2548</v>
      </c>
      <c r="E552" s="7">
        <v>3515</v>
      </c>
      <c r="F552" s="7">
        <v>27</v>
      </c>
      <c r="G552" s="23">
        <v>13</v>
      </c>
      <c r="H552" s="34">
        <f>Tabela1[[#This Row],[PESO UNI]]*Tabela1[[#This Row],[QTE]]</f>
        <v>13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104"/>
        <v>13</v>
      </c>
      <c r="S552" s="18">
        <f t="shared" si="103"/>
        <v>13</v>
      </c>
      <c r="T552" s="19">
        <f t="shared" si="105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13</v>
      </c>
      <c r="Y552" s="14">
        <f t="shared" si="106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107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108"/>
        <v>13</v>
      </c>
      <c r="AV552" s="37">
        <f t="shared" si="109"/>
        <v>13</v>
      </c>
      <c r="AW552" s="37"/>
    </row>
    <row r="553" spans="1:49" ht="15.75" hidden="1" customHeight="1" x14ac:dyDescent="0.25">
      <c r="A553" s="6" t="s">
        <v>2546</v>
      </c>
      <c r="B553" s="21"/>
      <c r="C553" s="7">
        <v>1</v>
      </c>
      <c r="D553" s="39" t="s">
        <v>2549</v>
      </c>
      <c r="E553" s="7">
        <v>3515</v>
      </c>
      <c r="F553" s="7">
        <v>27</v>
      </c>
      <c r="G553" s="23">
        <v>6</v>
      </c>
      <c r="H553" s="34">
        <f>Tabela1[[#This Row],[PESO UNI]]*Tabela1[[#This Row],[QTE]]</f>
        <v>6</v>
      </c>
      <c r="I553" s="7">
        <v>0</v>
      </c>
      <c r="J553" s="8" t="s">
        <v>2550</v>
      </c>
      <c r="K553" s="8" t="s">
        <v>31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104"/>
        <v>6</v>
      </c>
      <c r="S553" s="18">
        <f t="shared" si="103"/>
        <v>6</v>
      </c>
      <c r="T553" s="19">
        <f t="shared" si="105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6</v>
      </c>
      <c r="Y553" s="14">
        <f t="shared" si="106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107"/>
        <v>P-073081-1/P190</v>
      </c>
      <c r="AP553" t="str">
        <f>Tabela1[[#This Row],[TAG]]&amp;Tabela1[[#This Row],[PEDIDO]]&amp;Tabela1[[#This Row],[PRODUTO]]</f>
        <v>P190P-190ESTRUTURA</v>
      </c>
      <c r="AQ553" s="22" t="str">
        <f>Tabela1[[#This Row],[PRODUTO]]&amp;Tabela1[[#This Row],[TAG]]</f>
        <v>ESTRUTURAP190</v>
      </c>
      <c r="AR553" s="24" t="str">
        <f>Tabela1[[#This Row],[PEDIDO]]&amp;Tabela1[[#This Row],[PRODUTO]]</f>
        <v>P-190ESTRUTURA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108"/>
        <v>6</v>
      </c>
      <c r="AV553" s="37">
        <f t="shared" si="109"/>
        <v>6</v>
      </c>
      <c r="AW553" s="37"/>
    </row>
    <row r="554" spans="1:49" ht="15.75" hidden="1" customHeight="1" x14ac:dyDescent="0.25">
      <c r="A554" s="6" t="s">
        <v>2555</v>
      </c>
      <c r="B554" s="21" t="s">
        <v>3170</v>
      </c>
      <c r="C554" s="7">
        <v>1</v>
      </c>
      <c r="D554" s="39" t="s">
        <v>2556</v>
      </c>
      <c r="E554" s="7">
        <v>3517</v>
      </c>
      <c r="F554" s="7">
        <v>21</v>
      </c>
      <c r="G554" s="23">
        <v>192.3</v>
      </c>
      <c r="H554" s="34">
        <f>Tabela1[[#This Row],[PESO UNI]]*Tabela1[[#This Row],[QTE]]</f>
        <v>192.3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104"/>
        <v>192.3</v>
      </c>
      <c r="S554" s="18">
        <f t="shared" si="103"/>
        <v>192.3</v>
      </c>
      <c r="T554" s="19">
        <f t="shared" si="105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192.3</v>
      </c>
      <c r="Y554" s="14">
        <f t="shared" si="106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107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108"/>
        <v>192.3</v>
      </c>
      <c r="AV554" s="37">
        <f t="shared" si="109"/>
        <v>192.3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2981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104"/>
        <v>4</v>
      </c>
      <c r="S555" s="18">
        <f t="shared" si="103"/>
        <v>4</v>
      </c>
      <c r="T555" s="19">
        <f t="shared" si="105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106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107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108"/>
        <v>4</v>
      </c>
      <c r="AV555" s="37">
        <f t="shared" si="109"/>
        <v>4</v>
      </c>
      <c r="AW555" s="37"/>
    </row>
    <row r="556" spans="1:49" ht="15.75" hidden="1" customHeight="1" x14ac:dyDescent="0.25">
      <c r="A556" s="6" t="s">
        <v>2555</v>
      </c>
      <c r="B556" s="21"/>
      <c r="C556" s="7">
        <v>1</v>
      </c>
      <c r="D556" s="39" t="s">
        <v>2982</v>
      </c>
      <c r="E556" s="7">
        <v>3517</v>
      </c>
      <c r="F556" s="7">
        <v>21</v>
      </c>
      <c r="G556" s="23">
        <v>4</v>
      </c>
      <c r="H556" s="34">
        <f>Tabela1[[#This Row],[PESO UNI]]*Tabela1[[#This Row],[QTE]]</f>
        <v>4</v>
      </c>
      <c r="I556" s="7">
        <v>1</v>
      </c>
      <c r="J556" s="8" t="s">
        <v>2550</v>
      </c>
      <c r="K556" s="8" t="s">
        <v>46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-1</v>
      </c>
      <c r="R556" s="18">
        <f t="shared" si="104"/>
        <v>4</v>
      </c>
      <c r="S556" s="18">
        <f t="shared" si="103"/>
        <v>4</v>
      </c>
      <c r="T556" s="19">
        <f t="shared" si="105"/>
        <v>0</v>
      </c>
      <c r="U556" s="16">
        <v>1</v>
      </c>
      <c r="V556" s="12" t="str">
        <f>IFERROR(VLOOKUP(Tabela1[[#This Row],[COD.MDE]],'LISTA DE EMBARQUE'!B:L,11,0),"")</f>
        <v/>
      </c>
      <c r="W556" s="13" t="str">
        <f>IFERROR(COUNTIF(#REF!,Tabela1[[#This Row],[Colunas5]]),"")</f>
        <v/>
      </c>
      <c r="X556" s="14">
        <f>Tabela1[[#This Row],[QIANTIDADE EXPEDIDA]]*Tabela1[[#This Row],[PESO UNI]]</f>
        <v>4</v>
      </c>
      <c r="Y556" s="14">
        <f t="shared" si="106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107"/>
        <v>P-024507-1/P190</v>
      </c>
      <c r="AP556" t="str">
        <f>Tabela1[[#This Row],[TAG]]&amp;Tabela1[[#This Row],[PEDIDO]]&amp;Tabela1[[#This Row],[PRODUTO]]</f>
        <v>P190P-190TECMETAL</v>
      </c>
      <c r="AQ556" s="22" t="str">
        <f>Tabela1[[#This Row],[PRODUTO]]&amp;Tabela1[[#This Row],[TAG]]</f>
        <v>TECMETALP190</v>
      </c>
      <c r="AR556" s="24" t="str">
        <f>Tabela1[[#This Row],[PEDIDO]]&amp;Tabela1[[#This Row],[PRODUTO]]</f>
        <v>P-190TECMETAL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108"/>
        <v>4</v>
      </c>
      <c r="AV556" s="37">
        <f t="shared" si="109"/>
        <v>4</v>
      </c>
      <c r="AW556" s="37"/>
    </row>
    <row r="557" spans="1:49" ht="15.75" hidden="1" customHeight="1" x14ac:dyDescent="0.25">
      <c r="A557" s="1" t="s">
        <v>4455</v>
      </c>
      <c r="B557" s="21"/>
      <c r="C557" s="1">
        <v>2</v>
      </c>
      <c r="D557" s="1" t="s">
        <v>4456</v>
      </c>
      <c r="E557" s="7">
        <v>4347</v>
      </c>
      <c r="F557" s="7" t="s">
        <v>4411</v>
      </c>
      <c r="G557" s="1">
        <v>45</v>
      </c>
      <c r="H557" s="34">
        <f>Tabela1[[#This Row],[PESO UNI]]*Tabela1[[#This Row],[QTE]]</f>
        <v>90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-2</v>
      </c>
      <c r="R557" s="18">
        <f t="shared" si="104"/>
        <v>90</v>
      </c>
      <c r="S557" s="18">
        <f t="shared" si="103"/>
        <v>90</v>
      </c>
      <c r="T557" s="19">
        <f t="shared" si="105"/>
        <v>0</v>
      </c>
      <c r="U557" s="16">
        <f>IFERROR(SUMIF('LISTA DE EMBARQUE'!B:B,MICRO!E:E,'LISTA DE EMBARQUE'!G:G),"")</f>
        <v>2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90</v>
      </c>
      <c r="Y557" s="14">
        <f t="shared" si="106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107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108"/>
        <v>90</v>
      </c>
      <c r="AV557" s="37">
        <f t="shared" si="109"/>
        <v>90</v>
      </c>
      <c r="AW557" s="37"/>
    </row>
    <row r="558" spans="1:49" ht="15.75" hidden="1" customHeight="1" x14ac:dyDescent="0.25">
      <c r="A558" s="1" t="s">
        <v>4455</v>
      </c>
      <c r="B558" s="21"/>
      <c r="C558" s="1">
        <v>1</v>
      </c>
      <c r="D558" s="1" t="s">
        <v>4457</v>
      </c>
      <c r="E558" s="7">
        <v>4348</v>
      </c>
      <c r="F558" s="7" t="s">
        <v>4411</v>
      </c>
      <c r="G558" s="1">
        <v>85</v>
      </c>
      <c r="H558" s="34">
        <f>Tabela1[[#This Row],[PESO UNI]]*Tabela1[[#This Row],[QTE]]</f>
        <v>85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104"/>
        <v>85</v>
      </c>
      <c r="S558" s="18">
        <f t="shared" si="103"/>
        <v>85</v>
      </c>
      <c r="T558" s="19">
        <f t="shared" si="105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85</v>
      </c>
      <c r="Y558" s="14">
        <f t="shared" si="106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107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108"/>
        <v>85</v>
      </c>
      <c r="AV558" s="37">
        <f t="shared" si="109"/>
        <v>85</v>
      </c>
      <c r="AW558" s="37"/>
    </row>
    <row r="559" spans="1:49" ht="15.75" hidden="1" customHeight="1" x14ac:dyDescent="0.25">
      <c r="A559" s="1" t="s">
        <v>4455</v>
      </c>
      <c r="B559" s="21"/>
      <c r="C559" s="1">
        <v>1</v>
      </c>
      <c r="D559" s="1" t="s">
        <v>4458</v>
      </c>
      <c r="E559" s="7">
        <v>4349</v>
      </c>
      <c r="F559" s="7" t="s">
        <v>4411</v>
      </c>
      <c r="G559" s="1">
        <v>65</v>
      </c>
      <c r="H559" s="34">
        <f>Tabela1[[#This Row],[PESO UNI]]*Tabela1[[#This Row],[QTE]]</f>
        <v>65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104"/>
        <v>65</v>
      </c>
      <c r="S559" s="18">
        <f t="shared" si="103"/>
        <v>65</v>
      </c>
      <c r="T559" s="19">
        <f t="shared" si="105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65</v>
      </c>
      <c r="Y559" s="14">
        <f t="shared" si="106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107"/>
        <v>P-073057/P190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108"/>
        <v>65</v>
      </c>
      <c r="AV559" s="37">
        <f t="shared" si="109"/>
        <v>65</v>
      </c>
      <c r="AW559" s="37"/>
    </row>
    <row r="560" spans="1:49" ht="15.75" hidden="1" customHeight="1" x14ac:dyDescent="0.25">
      <c r="A560" s="1" t="s">
        <v>4459</v>
      </c>
      <c r="B560" s="21"/>
      <c r="C560" s="1">
        <v>1</v>
      </c>
      <c r="D560" s="1" t="s">
        <v>4460</v>
      </c>
      <c r="E560" s="7">
        <v>4350</v>
      </c>
      <c r="F560" s="7" t="s">
        <v>4411</v>
      </c>
      <c r="G560" s="1">
        <v>7.2</v>
      </c>
      <c r="H560" s="34">
        <f>Tabela1[[#This Row],[PESO UNI]]*Tabela1[[#This Row],[QTE]]</f>
        <v>7.2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104"/>
        <v>7.2</v>
      </c>
      <c r="S560" s="18">
        <f t="shared" si="103"/>
        <v>7.2</v>
      </c>
      <c r="T560" s="19">
        <f t="shared" si="105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7.2</v>
      </c>
      <c r="Y560" s="14">
        <f t="shared" si="106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107"/>
        <v>P-073057-1/P190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108"/>
        <v>7.2</v>
      </c>
      <c r="AV560" s="37">
        <f t="shared" si="109"/>
        <v>7.2</v>
      </c>
      <c r="AW560" s="37"/>
    </row>
    <row r="561" spans="1:49" ht="15.75" hidden="1" customHeight="1" x14ac:dyDescent="0.25">
      <c r="A561" s="1" t="s">
        <v>4391</v>
      </c>
      <c r="B561" s="21"/>
      <c r="C561" s="1">
        <v>1</v>
      </c>
      <c r="D561" s="1" t="s">
        <v>4461</v>
      </c>
      <c r="E561" s="7">
        <v>4351</v>
      </c>
      <c r="F561" s="7" t="s">
        <v>4411</v>
      </c>
      <c r="G561" s="1">
        <v>0.03</v>
      </c>
      <c r="H561" s="34">
        <f>Tabela1[[#This Row],[PESO UNI]]*Tabela1[[#This Row],[QTE]]</f>
        <v>0.03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-1</v>
      </c>
      <c r="R561" s="18">
        <f t="shared" si="104"/>
        <v>0.03</v>
      </c>
      <c r="S561" s="18">
        <f t="shared" si="103"/>
        <v>0.03</v>
      </c>
      <c r="T561" s="19">
        <f t="shared" si="105"/>
        <v>0</v>
      </c>
      <c r="U561" s="16">
        <f>IFERROR(SUMIF('LISTA DE EMBARQUE'!B:B,MICRO!E:E,'LISTA DE EMBARQUE'!G:G),"")</f>
        <v>1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0.03</v>
      </c>
      <c r="Y561" s="14">
        <f t="shared" si="106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107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108"/>
        <v>0.03</v>
      </c>
      <c r="AV561" s="37">
        <f t="shared" si="109"/>
        <v>0.03</v>
      </c>
      <c r="AW561" s="37"/>
    </row>
    <row r="562" spans="1:49" ht="15.75" hidden="1" customHeight="1" x14ac:dyDescent="0.25">
      <c r="A562" s="1" t="s">
        <v>4391</v>
      </c>
      <c r="B562" s="21"/>
      <c r="C562" s="1">
        <v>4</v>
      </c>
      <c r="D562" s="1" t="s">
        <v>4462</v>
      </c>
      <c r="E562" s="7">
        <v>4352</v>
      </c>
      <c r="F562" s="7" t="s">
        <v>4411</v>
      </c>
      <c r="G562" s="1">
        <v>0.02</v>
      </c>
      <c r="H562" s="34">
        <f>Tabela1[[#This Row],[PESO UNI]]*Tabela1[[#This Row],[QTE]]</f>
        <v>0.08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-4</v>
      </c>
      <c r="R562" s="18">
        <f t="shared" si="104"/>
        <v>0.08</v>
      </c>
      <c r="S562" s="18">
        <f t="shared" si="103"/>
        <v>0.08</v>
      </c>
      <c r="T562" s="19">
        <f t="shared" si="105"/>
        <v>0</v>
      </c>
      <c r="U562" s="16">
        <f>IFERROR(SUMIF('LISTA DE EMBARQUE'!B:B,MICRO!E:E,'LISTA DE EMBARQUE'!G:G),"")</f>
        <v>4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0.08</v>
      </c>
      <c r="Y562" s="14">
        <f t="shared" si="106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107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108"/>
        <v>0.08</v>
      </c>
      <c r="AV562" s="37">
        <f t="shared" si="109"/>
        <v>0.08</v>
      </c>
      <c r="AW562" s="37"/>
    </row>
    <row r="563" spans="1:49" ht="15.75" hidden="1" customHeight="1" x14ac:dyDescent="0.25">
      <c r="A563" s="1" t="s">
        <v>4391</v>
      </c>
      <c r="B563" s="21"/>
      <c r="C563" s="1">
        <v>2</v>
      </c>
      <c r="D563" s="1" t="s">
        <v>4463</v>
      </c>
      <c r="E563" s="7">
        <v>4353</v>
      </c>
      <c r="F563" s="7" t="s">
        <v>4411</v>
      </c>
      <c r="G563" s="1">
        <v>0.02</v>
      </c>
      <c r="H563" s="34">
        <f>Tabela1[[#This Row],[PESO UNI]]*Tabela1[[#This Row],[QTE]]</f>
        <v>0.04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-2</v>
      </c>
      <c r="R563" s="18">
        <f t="shared" si="104"/>
        <v>0.04</v>
      </c>
      <c r="S563" s="18">
        <f t="shared" si="103"/>
        <v>0.04</v>
      </c>
      <c r="T563" s="19">
        <f t="shared" si="105"/>
        <v>0</v>
      </c>
      <c r="U563" s="16">
        <f>IFERROR(SUMIF('LISTA DE EMBARQUE'!B:B,MICRO!E:E,'LISTA DE EMBARQUE'!G:G),"")</f>
        <v>2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0.04</v>
      </c>
      <c r="Y563" s="14">
        <f t="shared" si="106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107"/>
        <v>P-024533-1/P190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108"/>
        <v>0.04</v>
      </c>
      <c r="AV563" s="37">
        <f t="shared" si="109"/>
        <v>0.04</v>
      </c>
      <c r="AW563" s="37"/>
    </row>
    <row r="564" spans="1:49" ht="15.75" hidden="1" customHeight="1" x14ac:dyDescent="0.25">
      <c r="A564" s="1" t="s">
        <v>4459</v>
      </c>
      <c r="B564" s="21"/>
      <c r="C564" s="1">
        <v>110</v>
      </c>
      <c r="D564" s="1" t="s">
        <v>4464</v>
      </c>
      <c r="E564" s="7">
        <v>4354</v>
      </c>
      <c r="F564" s="7" t="s">
        <v>4411</v>
      </c>
      <c r="G564" s="1">
        <v>1.55</v>
      </c>
      <c r="H564" s="34">
        <f>Tabela1[[#This Row],[PESO UNI]]*Tabela1[[#This Row],[QTE]]</f>
        <v>170.5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-110</v>
      </c>
      <c r="R564" s="18">
        <f t="shared" si="104"/>
        <v>170.5</v>
      </c>
      <c r="S564" s="18">
        <f t="shared" si="103"/>
        <v>170.5</v>
      </c>
      <c r="T564" s="19">
        <f t="shared" si="105"/>
        <v>0</v>
      </c>
      <c r="U564" s="16">
        <f>IFERROR(SUMIF('LISTA DE EMBARQUE'!B:B,MICRO!E:E,'LISTA DE EMBARQUE'!G:G),"")</f>
        <v>110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170.5</v>
      </c>
      <c r="Y564" s="14">
        <f t="shared" si="106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107"/>
        <v>P-073057-1/P190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108"/>
        <v>170.5</v>
      </c>
      <c r="AV564" s="37">
        <f t="shared" si="109"/>
        <v>170.5</v>
      </c>
      <c r="AW564" s="37"/>
    </row>
    <row r="565" spans="1:49" ht="15.75" hidden="1" customHeight="1" x14ac:dyDescent="0.25">
      <c r="A565" s="1" t="s">
        <v>4465</v>
      </c>
      <c r="B565" s="21"/>
      <c r="C565" s="1">
        <v>40</v>
      </c>
      <c r="D565" s="1" t="s">
        <v>4466</v>
      </c>
      <c r="E565" s="7">
        <v>4355</v>
      </c>
      <c r="F565" s="7" t="s">
        <v>4411</v>
      </c>
      <c r="G565" s="1">
        <v>0.28999999999999998</v>
      </c>
      <c r="H565" s="34">
        <f>Tabela1[[#This Row],[PESO UNI]]*Tabela1[[#This Row],[QTE]]</f>
        <v>11.6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104"/>
        <v>11.6</v>
      </c>
      <c r="S565" s="18">
        <f t="shared" si="103"/>
        <v>11.6</v>
      </c>
      <c r="T565" s="19">
        <f t="shared" si="105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11.6</v>
      </c>
      <c r="Y565" s="14">
        <f t="shared" si="106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107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108"/>
        <v>11.6</v>
      </c>
      <c r="AV565" s="37">
        <f t="shared" si="109"/>
        <v>11.6</v>
      </c>
      <c r="AW565" s="37"/>
    </row>
    <row r="566" spans="1:49" ht="15.75" hidden="1" customHeight="1" x14ac:dyDescent="0.25">
      <c r="A566" s="1" t="s">
        <v>4465</v>
      </c>
      <c r="B566" s="21"/>
      <c r="C566" s="1">
        <v>40</v>
      </c>
      <c r="D566" s="1" t="s">
        <v>4467</v>
      </c>
      <c r="E566" s="7">
        <v>4356</v>
      </c>
      <c r="F566" s="7" t="s">
        <v>4411</v>
      </c>
      <c r="G566" s="1">
        <v>0.02</v>
      </c>
      <c r="H566" s="34">
        <f>Tabela1[[#This Row],[PESO UNI]]*Tabela1[[#This Row],[QTE]]</f>
        <v>0.8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104"/>
        <v>0.8</v>
      </c>
      <c r="S566" s="18">
        <f t="shared" si="103"/>
        <v>0.8</v>
      </c>
      <c r="T566" s="19">
        <f t="shared" si="105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0.8</v>
      </c>
      <c r="Y566" s="14">
        <f t="shared" si="106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107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108"/>
        <v>0.8</v>
      </c>
      <c r="AV566" s="37">
        <f t="shared" si="109"/>
        <v>0.8</v>
      </c>
      <c r="AW566" s="37"/>
    </row>
    <row r="567" spans="1:49" ht="15.75" hidden="1" customHeight="1" x14ac:dyDescent="0.25">
      <c r="A567" s="1" t="s">
        <v>4465</v>
      </c>
      <c r="B567" s="21"/>
      <c r="C567" s="1">
        <v>40</v>
      </c>
      <c r="D567" s="1" t="s">
        <v>4468</v>
      </c>
      <c r="E567" s="7">
        <v>4357</v>
      </c>
      <c r="F567" s="7" t="s">
        <v>4411</v>
      </c>
      <c r="G567" s="1">
        <v>5.5E-2</v>
      </c>
      <c r="H567" s="34">
        <f>Tabela1[[#This Row],[PESO UNI]]*Tabela1[[#This Row],[QTE]]</f>
        <v>2.2000000000000002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-40</v>
      </c>
      <c r="R567" s="18">
        <f t="shared" si="104"/>
        <v>2.2000000000000002</v>
      </c>
      <c r="S567" s="18">
        <f t="shared" si="103"/>
        <v>2.2000000000000002</v>
      </c>
      <c r="T567" s="19">
        <f t="shared" si="105"/>
        <v>0</v>
      </c>
      <c r="U567" s="16">
        <f>IFERROR(SUMIF('LISTA DE EMBARQUE'!B:B,MICRO!E:E,'LISTA DE EMBARQUE'!G:G),"")</f>
        <v>40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2.2000000000000002</v>
      </c>
      <c r="Y567" s="14">
        <f t="shared" si="106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107"/>
        <v>P-073056-1/P190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108"/>
        <v>2.2000000000000002</v>
      </c>
      <c r="AV567" s="37">
        <f t="shared" si="109"/>
        <v>2.2000000000000002</v>
      </c>
      <c r="AW567" s="37"/>
    </row>
    <row r="568" spans="1:49" ht="15.75" hidden="1" customHeight="1" x14ac:dyDescent="0.25">
      <c r="A568" s="1" t="s">
        <v>4469</v>
      </c>
      <c r="B568" s="21"/>
      <c r="C568" s="1">
        <v>1</v>
      </c>
      <c r="D568" s="1" t="s">
        <v>4470</v>
      </c>
      <c r="E568" s="7">
        <v>4358</v>
      </c>
      <c r="F568" s="7" t="s">
        <v>4411</v>
      </c>
      <c r="G568" s="1">
        <v>6.5</v>
      </c>
      <c r="H568" s="34">
        <f>Tabela1[[#This Row],[PESO UNI]]*Tabela1[[#This Row],[QTE]]</f>
        <v>6.5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</v>
      </c>
      <c r="R568" s="18">
        <f t="shared" si="104"/>
        <v>6.5</v>
      </c>
      <c r="S568" s="18">
        <f t="shared" si="103"/>
        <v>6.5</v>
      </c>
      <c r="T568" s="19">
        <f t="shared" si="105"/>
        <v>0</v>
      </c>
      <c r="U568" s="16">
        <f>IFERROR(SUMIF('LISTA DE EMBARQUE'!B:B,MICRO!E:E,'LISTA DE EMBARQUE'!G:G),"")</f>
        <v>1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6.5</v>
      </c>
      <c r="Y568" s="14">
        <f t="shared" si="106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107"/>
        <v xml:space="preserve"> P-073060-1/P190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108"/>
        <v>6.5</v>
      </c>
      <c r="AV568" s="37">
        <f t="shared" si="109"/>
        <v>6.5</v>
      </c>
      <c r="AW568" s="37"/>
    </row>
    <row r="569" spans="1:49" ht="15.75" hidden="1" customHeight="1" x14ac:dyDescent="0.25">
      <c r="A569" s="1" t="s">
        <v>4471</v>
      </c>
      <c r="B569" s="21"/>
      <c r="C569" s="1">
        <v>18</v>
      </c>
      <c r="D569" s="1" t="s">
        <v>4472</v>
      </c>
      <c r="E569" s="7">
        <v>4359</v>
      </c>
      <c r="F569" s="7" t="s">
        <v>4411</v>
      </c>
      <c r="G569" s="1">
        <v>0.02</v>
      </c>
      <c r="H569" s="34">
        <f>Tabela1[[#This Row],[PESO UNI]]*Tabela1[[#This Row],[QTE]]</f>
        <v>0.36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104"/>
        <v>0.36</v>
      </c>
      <c r="S569" s="18">
        <f t="shared" si="103"/>
        <v>0.36</v>
      </c>
      <c r="T569" s="19">
        <f t="shared" si="105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0.36</v>
      </c>
      <c r="Y569" s="14">
        <f t="shared" si="106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107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108"/>
        <v>0.36</v>
      </c>
      <c r="AV569" s="37">
        <f t="shared" si="109"/>
        <v>0.36</v>
      </c>
      <c r="AW569" s="37"/>
    </row>
    <row r="570" spans="1:49" ht="15.75" hidden="1" customHeight="1" x14ac:dyDescent="0.25">
      <c r="A570" s="1" t="s">
        <v>4471</v>
      </c>
      <c r="B570" s="21"/>
      <c r="C570" s="1">
        <v>18</v>
      </c>
      <c r="D570" s="1" t="s">
        <v>4473</v>
      </c>
      <c r="E570" s="7">
        <v>4360</v>
      </c>
      <c r="F570" s="7" t="s">
        <v>4411</v>
      </c>
      <c r="G570" s="1">
        <v>0.03</v>
      </c>
      <c r="H570" s="34">
        <f>Tabela1[[#This Row],[PESO UNI]]*Tabela1[[#This Row],[QTE]]</f>
        <v>0.54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-18</v>
      </c>
      <c r="R570" s="18">
        <f t="shared" si="104"/>
        <v>0.54</v>
      </c>
      <c r="S570" s="18">
        <f t="shared" si="103"/>
        <v>0.54</v>
      </c>
      <c r="T570" s="19">
        <f t="shared" si="105"/>
        <v>0</v>
      </c>
      <c r="U570" s="16">
        <f>IFERROR(SUMIF('LISTA DE EMBARQUE'!B:B,MICRO!E:E,'LISTA DE EMBARQUE'!G:G),"")</f>
        <v>18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0.54</v>
      </c>
      <c r="Y570" s="14">
        <f t="shared" si="106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107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108"/>
        <v>0.54</v>
      </c>
      <c r="AV570" s="37">
        <f t="shared" si="109"/>
        <v>0.54</v>
      </c>
      <c r="AW570" s="37"/>
    </row>
    <row r="571" spans="1:49" ht="15.75" hidden="1" customHeight="1" x14ac:dyDescent="0.25">
      <c r="A571" s="1" t="s">
        <v>4471</v>
      </c>
      <c r="B571" s="21"/>
      <c r="C571" s="1">
        <v>5</v>
      </c>
      <c r="D571" s="1" t="s">
        <v>4474</v>
      </c>
      <c r="E571" s="7">
        <v>4361</v>
      </c>
      <c r="F571" s="7" t="s">
        <v>4411</v>
      </c>
      <c r="G571" s="1">
        <v>0.02</v>
      </c>
      <c r="H571" s="34">
        <f>Tabela1[[#This Row],[PESO UNI]]*Tabela1[[#This Row],[QTE]]</f>
        <v>0.1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-5</v>
      </c>
      <c r="R571" s="18">
        <f t="shared" si="104"/>
        <v>0.1</v>
      </c>
      <c r="S571" s="18">
        <f t="shared" si="103"/>
        <v>0.1</v>
      </c>
      <c r="T571" s="19">
        <f t="shared" si="105"/>
        <v>0</v>
      </c>
      <c r="U571" s="16">
        <f>IFERROR(SUMIF('LISTA DE EMBARQUE'!B:B,MICRO!E:E,'LISTA DE EMBARQUE'!G:G),"")</f>
        <v>5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</v>
      </c>
      <c r="Y571" s="14">
        <f t="shared" si="106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107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108"/>
        <v>0.1</v>
      </c>
      <c r="AV571" s="37">
        <f t="shared" si="109"/>
        <v>0.1</v>
      </c>
      <c r="AW571" s="37"/>
    </row>
    <row r="572" spans="1:49" ht="15.75" hidden="1" customHeight="1" x14ac:dyDescent="0.25">
      <c r="A572" s="1" t="s">
        <v>4471</v>
      </c>
      <c r="B572" s="21"/>
      <c r="C572" s="1">
        <v>3</v>
      </c>
      <c r="D572" s="1" t="s">
        <v>4475</v>
      </c>
      <c r="E572" s="7">
        <v>4362</v>
      </c>
      <c r="F572" s="7" t="s">
        <v>4411</v>
      </c>
      <c r="G572" s="1">
        <v>0.04</v>
      </c>
      <c r="H572" s="34">
        <f>Tabela1[[#This Row],[PESO UNI]]*Tabela1[[#This Row],[QTE]]</f>
        <v>0.12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104"/>
        <v>0.12</v>
      </c>
      <c r="S572" s="18">
        <f t="shared" ref="S572:S604" si="110">IFERROR(H572*AG572,"")</f>
        <v>0.12</v>
      </c>
      <c r="T572" s="19">
        <f t="shared" si="105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0.12</v>
      </c>
      <c r="Y572" s="14">
        <f t="shared" si="106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107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108"/>
        <v>0.12</v>
      </c>
      <c r="AV572" s="37">
        <f t="shared" si="109"/>
        <v>0.12</v>
      </c>
      <c r="AW572" s="37"/>
    </row>
    <row r="573" spans="1:49" ht="15.75" hidden="1" customHeight="1" x14ac:dyDescent="0.25">
      <c r="A573" s="1" t="s">
        <v>4471</v>
      </c>
      <c r="B573" s="21"/>
      <c r="C573" s="1">
        <v>3</v>
      </c>
      <c r="D573" s="1" t="s">
        <v>4476</v>
      </c>
      <c r="E573" s="7">
        <v>4363</v>
      </c>
      <c r="F573" s="7" t="s">
        <v>4411</v>
      </c>
      <c r="G573" s="1">
        <v>0.05</v>
      </c>
      <c r="H573" s="34">
        <f>Tabela1[[#This Row],[PESO UNI]]*Tabela1[[#This Row],[QTE]]</f>
        <v>0.15000000000000002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-3</v>
      </c>
      <c r="R573" s="18">
        <f t="shared" si="104"/>
        <v>0.15000000000000002</v>
      </c>
      <c r="S573" s="18">
        <f t="shared" si="110"/>
        <v>0.15000000000000002</v>
      </c>
      <c r="T573" s="19">
        <f t="shared" si="105"/>
        <v>0</v>
      </c>
      <c r="U573" s="16">
        <f>IFERROR(SUMIF('LISTA DE EMBARQUE'!B:B,MICRO!E:E,'LISTA DE EMBARQUE'!G:G),"")</f>
        <v>3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0.15000000000000002</v>
      </c>
      <c r="Y573" s="14">
        <f t="shared" si="106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107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108"/>
        <v>0.15000000000000002</v>
      </c>
      <c r="AV573" s="37">
        <f t="shared" si="109"/>
        <v>0.15000000000000002</v>
      </c>
      <c r="AW573" s="37"/>
    </row>
    <row r="574" spans="1:49" ht="15.75" hidden="1" customHeight="1" x14ac:dyDescent="0.25">
      <c r="A574" s="1" t="s">
        <v>4471</v>
      </c>
      <c r="B574" s="21"/>
      <c r="C574" s="1">
        <v>10</v>
      </c>
      <c r="D574" s="1" t="s">
        <v>4477</v>
      </c>
      <c r="E574" s="7">
        <v>4364</v>
      </c>
      <c r="F574" s="7" t="s">
        <v>4411</v>
      </c>
      <c r="G574" s="1">
        <v>0.05</v>
      </c>
      <c r="H574" s="34">
        <f>Tabela1[[#This Row],[PESO UNI]]*Tabela1[[#This Row],[QTE]]</f>
        <v>0.5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si="104"/>
        <v>0.5</v>
      </c>
      <c r="S574" s="18">
        <f t="shared" si="110"/>
        <v>0.5</v>
      </c>
      <c r="T574" s="19">
        <f t="shared" si="105"/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0.5</v>
      </c>
      <c r="Y574" s="14">
        <f t="shared" si="106"/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si="107"/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si="108"/>
        <v>0.5</v>
      </c>
      <c r="AV574" s="37">
        <f t="shared" si="109"/>
        <v>0.5</v>
      </c>
      <c r="AW574" s="37"/>
    </row>
    <row r="575" spans="1:49" ht="15.75" hidden="1" customHeight="1" x14ac:dyDescent="0.25">
      <c r="A575" s="1" t="s">
        <v>4471</v>
      </c>
      <c r="B575" s="21"/>
      <c r="C575" s="1">
        <v>10</v>
      </c>
      <c r="D575" s="1" t="s">
        <v>4478</v>
      </c>
      <c r="E575" s="7">
        <v>4365</v>
      </c>
      <c r="F575" s="7" t="s">
        <v>4411</v>
      </c>
      <c r="G575" s="1">
        <v>0.06</v>
      </c>
      <c r="H575" s="34">
        <f>Tabela1[[#This Row],[PESO UNI]]*Tabela1[[#This Row],[QTE]]</f>
        <v>0.6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-10</v>
      </c>
      <c r="R575" s="18">
        <f t="shared" ref="R575:R604" si="111">IFERROR(H575*((AA575*0.25)+(AC575*0.25)+(AD575*0.225)+(AE575*0.225)+(AF575*0.05)),"")</f>
        <v>0.6</v>
      </c>
      <c r="S575" s="18">
        <f t="shared" si="110"/>
        <v>0.6</v>
      </c>
      <c r="T575" s="19">
        <f t="shared" ref="T575:T604" si="112">IFERROR(S575-H575,"")</f>
        <v>0</v>
      </c>
      <c r="U575" s="16">
        <f>IFERROR(SUMIF('LISTA DE EMBARQUE'!B:B,MICRO!E:E,'LISTA DE EMBARQUE'!G:G),"")</f>
        <v>10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0.6</v>
      </c>
      <c r="Y575" s="14">
        <f t="shared" ref="Y575:Y604" si="113">U575-C575</f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ref="AO575:AO605" si="114">A575&amp;"/"&amp;J575</f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ref="AU575:AU605" si="115">IF(AH575="",0,IF(ISTEXT(AH575),H575*VALUE(SUBSTITUTE(AH575,"%",""))/100,H575*AH575))</f>
        <v>0.6</v>
      </c>
      <c r="AV575" s="37">
        <f t="shared" ref="AV575:AV605" si="116">IF(AG575="",0,IF(ISTEXT(AG575),H575*VALUE(SUBSTITUTE(AG575,"%",""))/100,H575*AG575))</f>
        <v>0.6</v>
      </c>
      <c r="AW575" s="37"/>
    </row>
    <row r="576" spans="1:49" ht="15.75" hidden="1" customHeight="1" x14ac:dyDescent="0.25">
      <c r="A576" s="1" t="s">
        <v>4471</v>
      </c>
      <c r="B576" s="21"/>
      <c r="C576" s="1">
        <v>2</v>
      </c>
      <c r="D576" s="1" t="s">
        <v>4479</v>
      </c>
      <c r="E576" s="7">
        <v>4366</v>
      </c>
      <c r="F576" s="7" t="s">
        <v>4411</v>
      </c>
      <c r="G576" s="1">
        <v>0.03</v>
      </c>
      <c r="H576" s="34">
        <f>Tabela1[[#This Row],[PESO UNI]]*Tabela1[[#This Row],[QTE]]</f>
        <v>0.06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-2</v>
      </c>
      <c r="R576" s="18">
        <f t="shared" si="111"/>
        <v>0.06</v>
      </c>
      <c r="S576" s="18">
        <f t="shared" si="110"/>
        <v>0.06</v>
      </c>
      <c r="T576" s="19">
        <f t="shared" si="112"/>
        <v>0</v>
      </c>
      <c r="U576" s="16">
        <f>IFERROR(SUMIF('LISTA DE EMBARQUE'!B:B,MICRO!E:E,'LISTA DE EMBARQUE'!G:G),"")</f>
        <v>2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0.06</v>
      </c>
      <c r="Y576" s="14">
        <f t="shared" si="11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1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15"/>
        <v>0.06</v>
      </c>
      <c r="AV576" s="37">
        <f t="shared" si="116"/>
        <v>0.06</v>
      </c>
      <c r="AW576" s="37"/>
    </row>
    <row r="577" spans="1:49" ht="15.75" hidden="1" customHeight="1" x14ac:dyDescent="0.25">
      <c r="A577" s="1" t="s">
        <v>4471</v>
      </c>
      <c r="B577" s="21"/>
      <c r="C577" s="1">
        <v>4</v>
      </c>
      <c r="D577" s="1" t="s">
        <v>4480</v>
      </c>
      <c r="E577" s="7">
        <v>4367</v>
      </c>
      <c r="F577" s="7" t="s">
        <v>4411</v>
      </c>
      <c r="G577" s="1">
        <v>0.04</v>
      </c>
      <c r="H577" s="34">
        <f>Tabela1[[#This Row],[PESO UNI]]*Tabela1[[#This Row],[QTE]]</f>
        <v>0.16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-4</v>
      </c>
      <c r="R577" s="18">
        <f t="shared" si="111"/>
        <v>0.16</v>
      </c>
      <c r="S577" s="18">
        <f t="shared" si="110"/>
        <v>0.16</v>
      </c>
      <c r="T577" s="19">
        <f t="shared" si="112"/>
        <v>0</v>
      </c>
      <c r="U577" s="16">
        <f>IFERROR(SUMIF('LISTA DE EMBARQUE'!B:B,MICRO!E:E,'LISTA DE EMBARQUE'!G:G),"")</f>
        <v>4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0.16</v>
      </c>
      <c r="Y577" s="14">
        <f t="shared" si="113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14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15"/>
        <v>0.16</v>
      </c>
      <c r="AV577" s="37">
        <f t="shared" si="116"/>
        <v>0.16</v>
      </c>
      <c r="AW577" s="37"/>
    </row>
    <row r="578" spans="1:49" ht="15.75" hidden="1" customHeight="1" x14ac:dyDescent="0.25">
      <c r="A578" s="1" t="s">
        <v>4471</v>
      </c>
      <c r="B578" s="21"/>
      <c r="C578" s="1">
        <v>2</v>
      </c>
      <c r="D578" s="1" t="s">
        <v>4481</v>
      </c>
      <c r="E578" s="7">
        <v>4368</v>
      </c>
      <c r="F578" s="7" t="s">
        <v>4411</v>
      </c>
      <c r="G578" s="1">
        <v>0.02</v>
      </c>
      <c r="H578" s="34">
        <f>Tabela1[[#This Row],[PESO UNI]]*Tabela1[[#This Row],[QTE]]</f>
        <v>0.04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-2</v>
      </c>
      <c r="R578" s="18">
        <f t="shared" si="111"/>
        <v>0.04</v>
      </c>
      <c r="S578" s="18">
        <f t="shared" si="110"/>
        <v>0.04</v>
      </c>
      <c r="T578" s="19">
        <f t="shared" si="112"/>
        <v>0</v>
      </c>
      <c r="U578" s="16">
        <f>IFERROR(SUMIF('LISTA DE EMBARQUE'!B:B,MICRO!E:E,'LISTA DE EMBARQUE'!G:G),"")</f>
        <v>2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0.04</v>
      </c>
      <c r="Y578" s="14">
        <f t="shared" si="113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14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15"/>
        <v>0.04</v>
      </c>
      <c r="AV578" s="37">
        <f t="shared" si="116"/>
        <v>0.04</v>
      </c>
      <c r="AW578" s="37"/>
    </row>
    <row r="579" spans="1:49" ht="15.75" hidden="1" customHeight="1" x14ac:dyDescent="0.25">
      <c r="A579" s="1" t="s">
        <v>4471</v>
      </c>
      <c r="B579" s="21"/>
      <c r="C579" s="1">
        <v>8</v>
      </c>
      <c r="D579" s="1" t="s">
        <v>4482</v>
      </c>
      <c r="E579" s="7">
        <v>4369</v>
      </c>
      <c r="F579" s="7" t="s">
        <v>4411</v>
      </c>
      <c r="G579" s="1">
        <v>0.04</v>
      </c>
      <c r="H579" s="34">
        <f>Tabela1[[#This Row],[PESO UNI]]*Tabela1[[#This Row],[QTE]]</f>
        <v>0.32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-8</v>
      </c>
      <c r="R579" s="18">
        <f t="shared" si="111"/>
        <v>0.32</v>
      </c>
      <c r="S579" s="18">
        <f t="shared" si="110"/>
        <v>0.32</v>
      </c>
      <c r="T579" s="19">
        <f t="shared" si="112"/>
        <v>0</v>
      </c>
      <c r="U579" s="16">
        <f>IFERROR(SUMIF('LISTA DE EMBARQUE'!B:B,MICRO!E:E,'LISTA DE EMBARQUE'!G:G),"")</f>
        <v>8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0.32</v>
      </c>
      <c r="Y579" s="14">
        <f t="shared" si="113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14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15"/>
        <v>0.32</v>
      </c>
      <c r="AV579" s="37">
        <f t="shared" si="116"/>
        <v>0.32</v>
      </c>
      <c r="AW579" s="37"/>
    </row>
    <row r="580" spans="1:49" ht="15.75" hidden="1" customHeight="1" x14ac:dyDescent="0.25">
      <c r="A580" s="1" t="s">
        <v>4471</v>
      </c>
      <c r="B580" s="21"/>
      <c r="C580" s="1">
        <v>1</v>
      </c>
      <c r="D580" s="1" t="s">
        <v>4483</v>
      </c>
      <c r="E580" s="7">
        <v>4370</v>
      </c>
      <c r="F580" s="7" t="s">
        <v>4411</v>
      </c>
      <c r="G580" s="1">
        <v>2.2000000000000002</v>
      </c>
      <c r="H580" s="34">
        <f>Tabela1[[#This Row],[PESO UNI]]*Tabela1[[#This Row],[QTE]]</f>
        <v>2.2000000000000002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-1</v>
      </c>
      <c r="R580" s="18">
        <f t="shared" si="111"/>
        <v>2.2000000000000002</v>
      </c>
      <c r="S580" s="18">
        <f t="shared" si="110"/>
        <v>2.2000000000000002</v>
      </c>
      <c r="T580" s="19">
        <f t="shared" si="112"/>
        <v>0</v>
      </c>
      <c r="U580" s="16">
        <f>IFERROR(SUMIF('LISTA DE EMBARQUE'!B:B,MICRO!E:E,'LISTA DE EMBARQUE'!G:G),"")</f>
        <v>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2.2000000000000002</v>
      </c>
      <c r="Y580" s="14">
        <f t="shared" si="113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14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15"/>
        <v>2.2000000000000002</v>
      </c>
      <c r="AV580" s="37">
        <f t="shared" si="116"/>
        <v>2.2000000000000002</v>
      </c>
      <c r="AW580" s="37"/>
    </row>
    <row r="581" spans="1:49" ht="15.75" hidden="1" customHeight="1" x14ac:dyDescent="0.25">
      <c r="A581" s="1" t="s">
        <v>4471</v>
      </c>
      <c r="B581" s="21"/>
      <c r="C581" s="1">
        <v>71</v>
      </c>
      <c r="D581" s="1" t="s">
        <v>4484</v>
      </c>
      <c r="E581" s="7">
        <v>4371</v>
      </c>
      <c r="F581" s="7" t="s">
        <v>4411</v>
      </c>
      <c r="G581" s="1">
        <v>0.127</v>
      </c>
      <c r="H581" s="34">
        <f>Tabela1[[#This Row],[PESO UNI]]*Tabela1[[#This Row],[QTE]]</f>
        <v>9.0169999999999995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-71</v>
      </c>
      <c r="R581" s="18">
        <f t="shared" si="111"/>
        <v>9.0169999999999995</v>
      </c>
      <c r="S581" s="18">
        <f t="shared" si="110"/>
        <v>9.0169999999999995</v>
      </c>
      <c r="T581" s="19">
        <f t="shared" si="112"/>
        <v>0</v>
      </c>
      <c r="U581" s="16">
        <f>IFERROR(SUMIF('LISTA DE EMBARQUE'!B:B,MICRO!E:E,'LISTA DE EMBARQUE'!G:G),"")</f>
        <v>71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9.0169999999999995</v>
      </c>
      <c r="Y581" s="14">
        <f t="shared" si="113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14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15"/>
        <v>9.0169999999999995</v>
      </c>
      <c r="AV581" s="37">
        <f t="shared" si="116"/>
        <v>9.0169999999999995</v>
      </c>
      <c r="AW581" s="37"/>
    </row>
    <row r="582" spans="1:49" ht="15.75" hidden="1" customHeight="1" x14ac:dyDescent="0.25">
      <c r="A582" s="1" t="s">
        <v>4471</v>
      </c>
      <c r="B582" s="21"/>
      <c r="C582" s="1">
        <v>10</v>
      </c>
      <c r="D582" s="1" t="s">
        <v>4486</v>
      </c>
      <c r="E582" s="7">
        <v>4372</v>
      </c>
      <c r="F582" s="7" t="s">
        <v>4411</v>
      </c>
      <c r="G582" s="1">
        <v>0.14000000000000001</v>
      </c>
      <c r="H582" s="34">
        <f>Tabela1[[#This Row],[PESO UNI]]*Tabela1[[#This Row],[QTE]]</f>
        <v>1.4000000000000001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-10</v>
      </c>
      <c r="R582" s="18">
        <f t="shared" si="111"/>
        <v>1.4000000000000001</v>
      </c>
      <c r="S582" s="18">
        <f t="shared" si="110"/>
        <v>1.4000000000000001</v>
      </c>
      <c r="T582" s="19">
        <f t="shared" si="112"/>
        <v>0</v>
      </c>
      <c r="U582" s="16">
        <f>IFERROR(SUMIF('LISTA DE EMBARQUE'!B:B,MICRO!E:E,'LISTA DE EMBARQUE'!G:G),"")</f>
        <v>10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1.4000000000000001</v>
      </c>
      <c r="Y582" s="14">
        <f t="shared" si="113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14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15"/>
        <v>1.4000000000000001</v>
      </c>
      <c r="AV582" s="37">
        <f t="shared" si="116"/>
        <v>1.4000000000000001</v>
      </c>
      <c r="AW582" s="37"/>
    </row>
    <row r="583" spans="1:49" ht="15.75" hidden="1" customHeight="1" x14ac:dyDescent="0.25">
      <c r="A583" s="1" t="s">
        <v>4471</v>
      </c>
      <c r="B583" s="21"/>
      <c r="C583" s="1">
        <v>18</v>
      </c>
      <c r="D583" s="1" t="s">
        <v>4487</v>
      </c>
      <c r="E583" s="7">
        <v>4373</v>
      </c>
      <c r="F583" s="7" t="s">
        <v>4411</v>
      </c>
      <c r="G583" s="1">
        <v>0.36699999999999999</v>
      </c>
      <c r="H583" s="34">
        <f>Tabela1[[#This Row],[PESO UNI]]*Tabela1[[#This Row],[QTE]]</f>
        <v>6.6059999999999999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-18</v>
      </c>
      <c r="R583" s="18">
        <f t="shared" si="111"/>
        <v>6.6059999999999999</v>
      </c>
      <c r="S583" s="18">
        <f t="shared" si="110"/>
        <v>6.6059999999999999</v>
      </c>
      <c r="T583" s="19">
        <f t="shared" si="112"/>
        <v>0</v>
      </c>
      <c r="U583" s="16">
        <f>IFERROR(SUMIF('LISTA DE EMBARQUE'!B:B,MICRO!E:E,'LISTA DE EMBARQUE'!G:G),"")</f>
        <v>18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6.6059999999999999</v>
      </c>
      <c r="Y583" s="14">
        <f t="shared" si="113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14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15"/>
        <v>6.6059999999999999</v>
      </c>
      <c r="AV583" s="37">
        <f t="shared" si="116"/>
        <v>6.6059999999999999</v>
      </c>
      <c r="AW583" s="37"/>
    </row>
    <row r="584" spans="1:49" ht="15.75" hidden="1" customHeight="1" x14ac:dyDescent="0.25">
      <c r="A584" s="1" t="s">
        <v>4471</v>
      </c>
      <c r="B584" s="21"/>
      <c r="C584" s="1">
        <v>50</v>
      </c>
      <c r="D584" s="1" t="s">
        <v>4488</v>
      </c>
      <c r="E584" s="7">
        <v>4374</v>
      </c>
      <c r="F584" s="7" t="s">
        <v>4411</v>
      </c>
      <c r="G584" s="1">
        <v>0.56999999999999995</v>
      </c>
      <c r="H584" s="34">
        <f>Tabela1[[#This Row],[PESO UNI]]*Tabela1[[#This Row],[QTE]]</f>
        <v>28.499999999999996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-50</v>
      </c>
      <c r="R584" s="18">
        <f t="shared" si="111"/>
        <v>28.499999999999996</v>
      </c>
      <c r="S584" s="18">
        <f t="shared" si="110"/>
        <v>28.499999999999996</v>
      </c>
      <c r="T584" s="19">
        <f t="shared" si="112"/>
        <v>0</v>
      </c>
      <c r="U584" s="16">
        <f>IFERROR(SUMIF('LISTA DE EMBARQUE'!B:B,MICRO!E:E,'LISTA DE EMBARQUE'!G:G),"")</f>
        <v>50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28.499999999999996</v>
      </c>
      <c r="Y584" s="14">
        <f t="shared" si="113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14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15"/>
        <v>28.499999999999996</v>
      </c>
      <c r="AV584" s="37">
        <f t="shared" si="116"/>
        <v>28.499999999999996</v>
      </c>
      <c r="AW584" s="37"/>
    </row>
    <row r="585" spans="1:49" ht="15.75" hidden="1" customHeight="1" x14ac:dyDescent="0.25">
      <c r="A585" s="1" t="s">
        <v>4471</v>
      </c>
      <c r="B585" s="21"/>
      <c r="C585" s="1">
        <v>60</v>
      </c>
      <c r="D585" s="1" t="s">
        <v>4489</v>
      </c>
      <c r="E585" s="7">
        <v>4375</v>
      </c>
      <c r="F585" s="7" t="s">
        <v>4411</v>
      </c>
      <c r="G585" s="1">
        <v>0.1666</v>
      </c>
      <c r="H585" s="34">
        <f>Tabela1[[#This Row],[PESO UNI]]*Tabela1[[#This Row],[QTE]]</f>
        <v>9.9960000000000004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-60</v>
      </c>
      <c r="R585" s="18">
        <f t="shared" si="111"/>
        <v>9.9960000000000004</v>
      </c>
      <c r="S585" s="18">
        <f t="shared" si="110"/>
        <v>9.9960000000000004</v>
      </c>
      <c r="T585" s="19">
        <f t="shared" si="112"/>
        <v>0</v>
      </c>
      <c r="U585" s="16">
        <f>IFERROR(SUMIF('LISTA DE EMBARQUE'!B:B,MICRO!E:E,'LISTA DE EMBARQUE'!G:G),"")</f>
        <v>60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9.9960000000000004</v>
      </c>
      <c r="Y585" s="14">
        <f t="shared" si="113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14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15"/>
        <v>9.9960000000000004</v>
      </c>
      <c r="AV585" s="37">
        <f t="shared" si="116"/>
        <v>9.9960000000000004</v>
      </c>
      <c r="AW585" s="37"/>
    </row>
    <row r="586" spans="1:49" ht="15.75" hidden="1" customHeight="1" x14ac:dyDescent="0.25">
      <c r="A586" s="1" t="s">
        <v>4471</v>
      </c>
      <c r="B586" s="21"/>
      <c r="C586" s="1">
        <v>15</v>
      </c>
      <c r="D586" s="1" t="s">
        <v>4490</v>
      </c>
      <c r="E586" s="7">
        <v>4376</v>
      </c>
      <c r="F586" s="7" t="s">
        <v>4411</v>
      </c>
      <c r="G586" s="1">
        <v>0.16</v>
      </c>
      <c r="H586" s="34">
        <f>Tabela1[[#This Row],[PESO UNI]]*Tabela1[[#This Row],[QTE]]</f>
        <v>2.4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-15</v>
      </c>
      <c r="R586" s="18">
        <f t="shared" si="111"/>
        <v>2.4</v>
      </c>
      <c r="S586" s="18">
        <f t="shared" si="110"/>
        <v>2.4</v>
      </c>
      <c r="T586" s="19">
        <f t="shared" si="112"/>
        <v>0</v>
      </c>
      <c r="U586" s="16">
        <f>IFERROR(SUMIF('LISTA DE EMBARQUE'!B:B,MICRO!E:E,'LISTA DE EMBARQUE'!G:G),"")</f>
        <v>15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2.4</v>
      </c>
      <c r="Y586" s="14">
        <f t="shared" si="113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14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15"/>
        <v>2.4</v>
      </c>
      <c r="AV586" s="37">
        <f t="shared" si="116"/>
        <v>2.4</v>
      </c>
      <c r="AW586" s="37"/>
    </row>
    <row r="587" spans="1:49" ht="15.75" hidden="1" customHeight="1" x14ac:dyDescent="0.25">
      <c r="A587" s="1" t="s">
        <v>4471</v>
      </c>
      <c r="B587" s="21"/>
      <c r="C587" s="1">
        <v>52</v>
      </c>
      <c r="D587" s="1" t="s">
        <v>4491</v>
      </c>
      <c r="E587" s="7">
        <v>4377</v>
      </c>
      <c r="F587" s="7" t="s">
        <v>4411</v>
      </c>
      <c r="G587" s="1">
        <v>0.44600000000000001</v>
      </c>
      <c r="H587" s="34">
        <f>Tabela1[[#This Row],[PESO UNI]]*Tabela1[[#This Row],[QTE]]</f>
        <v>23.192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-52</v>
      </c>
      <c r="R587" s="18">
        <f t="shared" si="111"/>
        <v>23.192</v>
      </c>
      <c r="S587" s="18">
        <f t="shared" si="110"/>
        <v>23.192</v>
      </c>
      <c r="T587" s="19">
        <f t="shared" si="112"/>
        <v>0</v>
      </c>
      <c r="U587" s="16">
        <f>IFERROR(SUMIF('LISTA DE EMBARQUE'!B:B,MICRO!E:E,'LISTA DE EMBARQUE'!G:G),"")</f>
        <v>52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23.192</v>
      </c>
      <c r="Y587" s="14">
        <f t="shared" si="113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14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15"/>
        <v>23.192</v>
      </c>
      <c r="AV587" s="37">
        <f t="shared" si="116"/>
        <v>23.192</v>
      </c>
      <c r="AW587" s="37"/>
    </row>
    <row r="588" spans="1:49" ht="15.75" hidden="1" customHeight="1" x14ac:dyDescent="0.25">
      <c r="A588" s="1" t="s">
        <v>4471</v>
      </c>
      <c r="B588" s="21"/>
      <c r="C588" s="1">
        <v>78</v>
      </c>
      <c r="D588" s="1" t="s">
        <v>4492</v>
      </c>
      <c r="E588" s="7">
        <v>4378</v>
      </c>
      <c r="F588" s="7" t="s">
        <v>4411</v>
      </c>
      <c r="G588" s="1">
        <v>0.14799999999999999</v>
      </c>
      <c r="H588" s="34">
        <f>Tabela1[[#This Row],[PESO UNI]]*Tabela1[[#This Row],[QTE]]</f>
        <v>11.543999999999999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-78</v>
      </c>
      <c r="R588" s="18">
        <f t="shared" si="111"/>
        <v>11.543999999999999</v>
      </c>
      <c r="S588" s="18">
        <f t="shared" si="110"/>
        <v>11.543999999999999</v>
      </c>
      <c r="T588" s="19">
        <f t="shared" si="112"/>
        <v>0</v>
      </c>
      <c r="U588" s="16">
        <f>IFERROR(SUMIF('LISTA DE EMBARQUE'!B:B,MICRO!E:E,'LISTA DE EMBARQUE'!G:G),"")</f>
        <v>78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11.543999999999999</v>
      </c>
      <c r="Y588" s="14">
        <f t="shared" si="113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14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15"/>
        <v>11.543999999999999</v>
      </c>
      <c r="AV588" s="37">
        <f t="shared" si="116"/>
        <v>11.543999999999999</v>
      </c>
      <c r="AW588" s="37"/>
    </row>
    <row r="589" spans="1:49" ht="15.75" hidden="1" customHeight="1" x14ac:dyDescent="0.25">
      <c r="A589" s="1" t="s">
        <v>4471</v>
      </c>
      <c r="B589" s="21"/>
      <c r="C589" s="1">
        <v>26</v>
      </c>
      <c r="D589" s="1" t="s">
        <v>4493</v>
      </c>
      <c r="E589" s="7">
        <v>4379</v>
      </c>
      <c r="F589" s="7" t="s">
        <v>4411</v>
      </c>
      <c r="G589" s="1">
        <v>0.16900000000000001</v>
      </c>
      <c r="H589" s="34">
        <f>Tabela1[[#This Row],[PESO UNI]]*Tabela1[[#This Row],[QTE]]</f>
        <v>4.3940000000000001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-26</v>
      </c>
      <c r="R589" s="18">
        <f t="shared" si="111"/>
        <v>4.3940000000000001</v>
      </c>
      <c r="S589" s="18">
        <f t="shared" si="110"/>
        <v>4.3940000000000001</v>
      </c>
      <c r="T589" s="19">
        <f t="shared" si="112"/>
        <v>0</v>
      </c>
      <c r="U589" s="16">
        <f>IFERROR(SUMIF('LISTA DE EMBARQUE'!B:B,MICRO!E:E,'LISTA DE EMBARQUE'!G:G),"")</f>
        <v>26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4.3940000000000001</v>
      </c>
      <c r="Y589" s="14">
        <f t="shared" si="113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14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15"/>
        <v>4.3940000000000001</v>
      </c>
      <c r="AV589" s="37">
        <f t="shared" si="116"/>
        <v>4.3940000000000001</v>
      </c>
      <c r="AW589" s="37"/>
    </row>
    <row r="590" spans="1:49" ht="15.75" hidden="1" customHeight="1" x14ac:dyDescent="0.25">
      <c r="A590" s="1" t="s">
        <v>4471</v>
      </c>
      <c r="B590" s="21"/>
      <c r="C590" s="1">
        <v>60</v>
      </c>
      <c r="D590" s="1" t="s">
        <v>4494</v>
      </c>
      <c r="E590" s="7">
        <v>4380</v>
      </c>
      <c r="F590" s="7" t="s">
        <v>4411</v>
      </c>
      <c r="G590" s="1">
        <v>0.66600000000000004</v>
      </c>
      <c r="H590" s="34">
        <f>Tabela1[[#This Row],[PESO UNI]]*Tabela1[[#This Row],[QTE]]</f>
        <v>39.96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-60</v>
      </c>
      <c r="R590" s="18">
        <f t="shared" si="111"/>
        <v>39.96</v>
      </c>
      <c r="S590" s="18">
        <f t="shared" si="110"/>
        <v>39.96</v>
      </c>
      <c r="T590" s="19">
        <f t="shared" si="112"/>
        <v>0</v>
      </c>
      <c r="U590" s="16">
        <f>IFERROR(SUMIF('LISTA DE EMBARQUE'!B:B,MICRO!E:E,'LISTA DE EMBARQUE'!G:G),"")</f>
        <v>60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39.96</v>
      </c>
      <c r="Y590" s="14">
        <f t="shared" si="113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14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15"/>
        <v>39.96</v>
      </c>
      <c r="AV590" s="37">
        <f t="shared" si="116"/>
        <v>39.96</v>
      </c>
      <c r="AW590" s="37"/>
    </row>
    <row r="591" spans="1:49" ht="15.75" hidden="1" customHeight="1" x14ac:dyDescent="0.25">
      <c r="A591" s="1" t="s">
        <v>4471</v>
      </c>
      <c r="B591" s="21"/>
      <c r="C591" s="1">
        <v>52</v>
      </c>
      <c r="D591" s="1" t="s">
        <v>4495</v>
      </c>
      <c r="E591" s="7">
        <v>4381</v>
      </c>
      <c r="F591" s="7" t="s">
        <v>4411</v>
      </c>
      <c r="G591" s="1">
        <v>0.21099999999999999</v>
      </c>
      <c r="H591" s="34">
        <f>Tabela1[[#This Row],[PESO UNI]]*Tabela1[[#This Row],[QTE]]</f>
        <v>10.972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-52</v>
      </c>
      <c r="R591" s="18">
        <f t="shared" si="111"/>
        <v>10.972</v>
      </c>
      <c r="S591" s="18">
        <f t="shared" si="110"/>
        <v>10.972</v>
      </c>
      <c r="T591" s="19">
        <f t="shared" si="112"/>
        <v>0</v>
      </c>
      <c r="U591" s="16">
        <f>IFERROR(SUMIF('LISTA DE EMBARQUE'!B:B,MICRO!E:E,'LISTA DE EMBARQUE'!G:G),"")</f>
        <v>52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10.972</v>
      </c>
      <c r="Y591" s="14">
        <f t="shared" si="113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14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15"/>
        <v>10.972</v>
      </c>
      <c r="AV591" s="37">
        <f t="shared" si="116"/>
        <v>10.972</v>
      </c>
      <c r="AW591" s="37"/>
    </row>
    <row r="592" spans="1:49" ht="15.75" hidden="1" customHeight="1" x14ac:dyDescent="0.25">
      <c r="A592" s="1" t="s">
        <v>4471</v>
      </c>
      <c r="B592" s="21"/>
      <c r="C592" s="1">
        <v>26</v>
      </c>
      <c r="D592" s="1" t="s">
        <v>4496</v>
      </c>
      <c r="E592" s="7">
        <v>4382</v>
      </c>
      <c r="F592" s="7" t="s">
        <v>4411</v>
      </c>
      <c r="G592" s="1">
        <v>0.42299999999999999</v>
      </c>
      <c r="H592" s="34">
        <f>Tabela1[[#This Row],[PESO UNI]]*Tabela1[[#This Row],[QTE]]</f>
        <v>10.997999999999999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-26</v>
      </c>
      <c r="R592" s="18">
        <f t="shared" si="111"/>
        <v>10.997999999999999</v>
      </c>
      <c r="S592" s="18">
        <f t="shared" si="110"/>
        <v>10.997999999999999</v>
      </c>
      <c r="T592" s="19">
        <f t="shared" si="112"/>
        <v>0</v>
      </c>
      <c r="U592" s="16">
        <f>IFERROR(SUMIF('LISTA DE EMBARQUE'!B:B,MICRO!E:E,'LISTA DE EMBARQUE'!G:G),"")</f>
        <v>26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10.997999999999999</v>
      </c>
      <c r="Y592" s="14">
        <f t="shared" si="113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14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15"/>
        <v>10.997999999999999</v>
      </c>
      <c r="AV592" s="37">
        <f t="shared" si="116"/>
        <v>10.997999999999999</v>
      </c>
      <c r="AW592" s="37"/>
    </row>
    <row r="593" spans="1:49" ht="15.75" hidden="1" customHeight="1" x14ac:dyDescent="0.25">
      <c r="A593" s="1" t="s">
        <v>4471</v>
      </c>
      <c r="B593" s="21"/>
      <c r="C593" s="1">
        <v>3</v>
      </c>
      <c r="D593" s="1" t="s">
        <v>4497</v>
      </c>
      <c r="E593" s="7">
        <v>4383</v>
      </c>
      <c r="F593" s="7" t="s">
        <v>4411</v>
      </c>
      <c r="G593" s="1">
        <v>3.5</v>
      </c>
      <c r="H593" s="34">
        <f>Tabela1[[#This Row],[PESO UNI]]*Tabela1[[#This Row],[QTE]]</f>
        <v>10.5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-3</v>
      </c>
      <c r="R593" s="18">
        <f t="shared" si="111"/>
        <v>10.5</v>
      </c>
      <c r="S593" s="18">
        <f t="shared" si="110"/>
        <v>10.5</v>
      </c>
      <c r="T593" s="19">
        <f t="shared" si="112"/>
        <v>0</v>
      </c>
      <c r="U593" s="16">
        <f>IFERROR(SUMIF('LISTA DE EMBARQUE'!B:B,MICRO!E:E,'LISTA DE EMBARQUE'!G:G),"")</f>
        <v>3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10.5</v>
      </c>
      <c r="Y593" s="14">
        <f t="shared" si="113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14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15"/>
        <v>10.5</v>
      </c>
      <c r="AV593" s="37">
        <f t="shared" si="116"/>
        <v>10.5</v>
      </c>
      <c r="AW593" s="37"/>
    </row>
    <row r="594" spans="1:49" ht="15.75" hidden="1" customHeight="1" x14ac:dyDescent="0.25">
      <c r="A594" s="1" t="s">
        <v>4471</v>
      </c>
      <c r="B594" s="21"/>
      <c r="C594" s="1">
        <v>20</v>
      </c>
      <c r="D594" s="1" t="s">
        <v>4498</v>
      </c>
      <c r="E594" s="7">
        <v>4384</v>
      </c>
      <c r="F594" s="7" t="s">
        <v>4411</v>
      </c>
      <c r="G594" s="1">
        <v>0.3</v>
      </c>
      <c r="H594" s="34">
        <f>Tabela1[[#This Row],[PESO UNI]]*Tabela1[[#This Row],[QTE]]</f>
        <v>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-20</v>
      </c>
      <c r="R594" s="18">
        <f t="shared" si="111"/>
        <v>6</v>
      </c>
      <c r="S594" s="18">
        <f t="shared" si="110"/>
        <v>6</v>
      </c>
      <c r="T594" s="19">
        <f t="shared" si="112"/>
        <v>0</v>
      </c>
      <c r="U594" s="16">
        <f>IFERROR(SUMIF('LISTA DE EMBARQUE'!B:B,MICRO!E:E,'LISTA DE EMBARQUE'!G:G),"")</f>
        <v>20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6</v>
      </c>
      <c r="Y594" s="14">
        <f t="shared" si="113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14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15"/>
        <v>6</v>
      </c>
      <c r="AV594" s="37">
        <f t="shared" si="116"/>
        <v>6</v>
      </c>
      <c r="AW594" s="37"/>
    </row>
    <row r="595" spans="1:49" ht="15.75" hidden="1" customHeight="1" x14ac:dyDescent="0.25">
      <c r="A595" s="1" t="s">
        <v>4471</v>
      </c>
      <c r="B595" s="21"/>
      <c r="C595" s="1">
        <v>6</v>
      </c>
      <c r="D595" s="1" t="s">
        <v>4499</v>
      </c>
      <c r="E595" s="7">
        <v>4385</v>
      </c>
      <c r="F595" s="7" t="s">
        <v>4411</v>
      </c>
      <c r="G595" s="1">
        <v>0.01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-6</v>
      </c>
      <c r="R595" s="18">
        <f t="shared" si="111"/>
        <v>0.06</v>
      </c>
      <c r="S595" s="18">
        <f t="shared" si="110"/>
        <v>0.06</v>
      </c>
      <c r="T595" s="19">
        <f t="shared" si="112"/>
        <v>0</v>
      </c>
      <c r="U595" s="16">
        <f>IFERROR(SUMIF('LISTA DE EMBARQUE'!B:B,MICRO!E:E,'LISTA DE EMBARQUE'!G:G),"")</f>
        <v>6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13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14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15"/>
        <v>0.06</v>
      </c>
      <c r="AV595" s="37">
        <f t="shared" si="116"/>
        <v>0.06</v>
      </c>
      <c r="AW595" s="37"/>
    </row>
    <row r="596" spans="1:49" ht="15.75" hidden="1" customHeight="1" x14ac:dyDescent="0.25">
      <c r="A596" s="1" t="s">
        <v>4471</v>
      </c>
      <c r="B596" s="21"/>
      <c r="C596" s="1">
        <v>3</v>
      </c>
      <c r="D596" s="1" t="s">
        <v>4500</v>
      </c>
      <c r="E596" s="7">
        <v>4386</v>
      </c>
      <c r="F596" s="7" t="s">
        <v>4411</v>
      </c>
      <c r="G596" s="1">
        <v>0.02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-3</v>
      </c>
      <c r="R596" s="18">
        <f t="shared" si="111"/>
        <v>0.06</v>
      </c>
      <c r="S596" s="18">
        <f t="shared" si="110"/>
        <v>0.06</v>
      </c>
      <c r="T596" s="19">
        <f t="shared" si="112"/>
        <v>0</v>
      </c>
      <c r="U596" s="16">
        <f>IFERROR(SUMIF('LISTA DE EMBARQUE'!B:B,MICRO!E:E,'LISTA DE EMBARQUE'!G:G),"")</f>
        <v>3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13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14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15"/>
        <v>0.06</v>
      </c>
      <c r="AV596" s="37">
        <f t="shared" si="116"/>
        <v>0.06</v>
      </c>
      <c r="AW596" s="37"/>
    </row>
    <row r="597" spans="1:49" ht="15.75" hidden="1" customHeight="1" x14ac:dyDescent="0.25">
      <c r="A597" s="1" t="s">
        <v>4471</v>
      </c>
      <c r="B597" s="21"/>
      <c r="C597" s="1">
        <v>6</v>
      </c>
      <c r="D597" s="1" t="s">
        <v>4501</v>
      </c>
      <c r="E597" s="7">
        <v>4387</v>
      </c>
      <c r="F597" s="7" t="s">
        <v>4411</v>
      </c>
      <c r="G597" s="1">
        <v>0.01</v>
      </c>
      <c r="H597" s="34">
        <f>Tabela1[[#This Row],[PESO UNI]]*Tabela1[[#This Row],[QTE]]</f>
        <v>0.06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-6</v>
      </c>
      <c r="R597" s="18">
        <f t="shared" si="111"/>
        <v>0.06</v>
      </c>
      <c r="S597" s="18">
        <f t="shared" si="110"/>
        <v>0.06</v>
      </c>
      <c r="T597" s="19">
        <f t="shared" si="112"/>
        <v>0</v>
      </c>
      <c r="U597" s="16">
        <f>IFERROR(SUMIF('LISTA DE EMBARQUE'!B:B,MICRO!E:E,'LISTA DE EMBARQUE'!G:G),"")</f>
        <v>6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0.06</v>
      </c>
      <c r="Y597" s="14">
        <f t="shared" si="113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14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15"/>
        <v>0.06</v>
      </c>
      <c r="AV597" s="37">
        <f t="shared" si="116"/>
        <v>0.06</v>
      </c>
      <c r="AW597" s="37"/>
    </row>
    <row r="598" spans="1:49" ht="15.75" hidden="1" customHeight="1" x14ac:dyDescent="0.25">
      <c r="A598" s="1" t="s">
        <v>4471</v>
      </c>
      <c r="B598" s="21"/>
      <c r="C598" s="1">
        <v>15</v>
      </c>
      <c r="D598" s="1" t="s">
        <v>4502</v>
      </c>
      <c r="E598" s="7">
        <v>4388</v>
      </c>
      <c r="F598" s="7" t="s">
        <v>4411</v>
      </c>
      <c r="G598" s="1">
        <v>0.34599999999999997</v>
      </c>
      <c r="H598" s="34">
        <f>Tabela1[[#This Row],[PESO UNI]]*Tabela1[[#This Row],[QTE]]</f>
        <v>5.1899999999999995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-15</v>
      </c>
      <c r="R598" s="18">
        <f t="shared" si="111"/>
        <v>5.1899999999999995</v>
      </c>
      <c r="S598" s="18">
        <f t="shared" si="110"/>
        <v>5.1899999999999995</v>
      </c>
      <c r="T598" s="19">
        <f t="shared" si="112"/>
        <v>0</v>
      </c>
      <c r="U598" s="16">
        <f>IFERROR(SUMIF('LISTA DE EMBARQUE'!B:B,MICRO!E:E,'LISTA DE EMBARQUE'!G:G),"")</f>
        <v>15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5.1899999999999995</v>
      </c>
      <c r="Y598" s="14">
        <f t="shared" si="113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14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15"/>
        <v>5.1899999999999995</v>
      </c>
      <c r="AV598" s="37">
        <f t="shared" si="116"/>
        <v>5.1899999999999995</v>
      </c>
      <c r="AW598" s="37"/>
    </row>
    <row r="599" spans="1:49" ht="15.75" hidden="1" customHeight="1" x14ac:dyDescent="0.25">
      <c r="A599" s="1" t="s">
        <v>4471</v>
      </c>
      <c r="B599" s="21"/>
      <c r="C599" s="1">
        <v>12</v>
      </c>
      <c r="D599" s="1" t="s">
        <v>4503</v>
      </c>
      <c r="E599" s="7">
        <v>4389</v>
      </c>
      <c r="F599" s="7" t="s">
        <v>4411</v>
      </c>
      <c r="G599" s="1">
        <v>0.11700000000000001</v>
      </c>
      <c r="H599" s="34">
        <f>Tabela1[[#This Row],[PESO UNI]]*Tabela1[[#This Row],[QTE]]</f>
        <v>1.4040000000000001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-12</v>
      </c>
      <c r="R599" s="18">
        <f t="shared" si="111"/>
        <v>1.4040000000000001</v>
      </c>
      <c r="S599" s="18">
        <f t="shared" si="110"/>
        <v>1.4040000000000001</v>
      </c>
      <c r="T599" s="19">
        <f t="shared" si="112"/>
        <v>0</v>
      </c>
      <c r="U599" s="16">
        <f>IFERROR(SUMIF('LISTA DE EMBARQUE'!B:B,MICRO!E:E,'LISTA DE EMBARQUE'!G:G),"")</f>
        <v>12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1.4040000000000001</v>
      </c>
      <c r="Y599" s="14">
        <f t="shared" si="113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14"/>
        <v>(CONFORME ET:BBR-D-DF-1073-MDE-K-0017)/P190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15"/>
        <v>1.4040000000000001</v>
      </c>
      <c r="AV599" s="37">
        <f t="shared" si="116"/>
        <v>1.4040000000000001</v>
      </c>
      <c r="AW599" s="37"/>
    </row>
    <row r="600" spans="1:49" ht="15.75" hidden="1" customHeight="1" x14ac:dyDescent="0.25">
      <c r="A600" s="1" t="s">
        <v>4459</v>
      </c>
      <c r="B600" s="21"/>
      <c r="C600" s="1">
        <v>4</v>
      </c>
      <c r="D600" s="1" t="s">
        <v>4504</v>
      </c>
      <c r="E600" s="7">
        <v>4390</v>
      </c>
      <c r="F600" s="7" t="s">
        <v>4411</v>
      </c>
      <c r="G600" s="1">
        <v>1</v>
      </c>
      <c r="H600" s="34">
        <f>Tabela1[[#This Row],[PESO UNI]]*Tabela1[[#This Row],[QTE]]</f>
        <v>4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-4</v>
      </c>
      <c r="R600" s="18">
        <f t="shared" si="111"/>
        <v>4</v>
      </c>
      <c r="S600" s="18">
        <f t="shared" si="110"/>
        <v>4</v>
      </c>
      <c r="T600" s="19">
        <f t="shared" si="112"/>
        <v>0</v>
      </c>
      <c r="U600" s="16">
        <f>IFERROR(SUMIF('LISTA DE EMBARQUE'!B:B,MICRO!E:E,'LISTA DE EMBARQUE'!G:G),"")</f>
        <v>4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4</v>
      </c>
      <c r="Y600" s="14">
        <f t="shared" si="113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14"/>
        <v>P-073057-1/P190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15"/>
        <v>4</v>
      </c>
      <c r="AV600" s="37">
        <f t="shared" si="116"/>
        <v>4</v>
      </c>
      <c r="AW600" s="37"/>
    </row>
    <row r="601" spans="1:49" ht="15.75" hidden="1" customHeight="1" x14ac:dyDescent="0.25">
      <c r="A601" s="1" t="s">
        <v>4471</v>
      </c>
      <c r="B601" s="21"/>
      <c r="C601" s="1">
        <v>1</v>
      </c>
      <c r="D601" s="1" t="s">
        <v>4505</v>
      </c>
      <c r="E601" s="7">
        <v>4391</v>
      </c>
      <c r="F601" s="7" t="s">
        <v>4411</v>
      </c>
      <c r="G601" s="1">
        <v>1.2</v>
      </c>
      <c r="H601" s="34">
        <f>Tabela1[[#This Row],[PESO UNI]]*Tabela1[[#This Row],[QTE]]</f>
        <v>1.2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111"/>
        <v>1.2</v>
      </c>
      <c r="S601" s="18">
        <f t="shared" si="110"/>
        <v>1.2</v>
      </c>
      <c r="T601" s="19">
        <f t="shared" si="112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1.2</v>
      </c>
      <c r="Y601" s="14">
        <f t="shared" si="113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14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15"/>
        <v>1.2</v>
      </c>
      <c r="AV601" s="37">
        <f t="shared" si="116"/>
        <v>1.2</v>
      </c>
      <c r="AW601" s="37"/>
    </row>
    <row r="602" spans="1:49" ht="15.75" hidden="1" customHeight="1" x14ac:dyDescent="0.25">
      <c r="A602" s="1" t="s">
        <v>4471</v>
      </c>
      <c r="B602" s="21"/>
      <c r="C602" s="1">
        <v>1</v>
      </c>
      <c r="D602" s="1" t="s">
        <v>4447</v>
      </c>
      <c r="E602" s="7">
        <v>4392</v>
      </c>
      <c r="F602" s="7" t="s">
        <v>4411</v>
      </c>
      <c r="G602" s="1">
        <v>2.5</v>
      </c>
      <c r="H602" s="34">
        <f>Tabela1[[#This Row],[PESO UNI]]*Tabela1[[#This Row],[QTE]]</f>
        <v>2.5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111"/>
        <v>2.5</v>
      </c>
      <c r="S602" s="18">
        <f t="shared" si="110"/>
        <v>2.5</v>
      </c>
      <c r="T602" s="19">
        <f t="shared" si="112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2.5</v>
      </c>
      <c r="Y602" s="14">
        <f t="shared" si="113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14"/>
        <v>(CONFORME ET:BBR-D-DF-1073-MDE-K-0017)/P190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15"/>
        <v>2.5</v>
      </c>
      <c r="AV602" s="37">
        <f t="shared" si="116"/>
        <v>2.5</v>
      </c>
      <c r="AW602" s="37"/>
    </row>
    <row r="603" spans="1:49" ht="15.75" hidden="1" customHeight="1" x14ac:dyDescent="0.25">
      <c r="A603" s="1" t="s">
        <v>4506</v>
      </c>
      <c r="B603" s="21"/>
      <c r="C603" s="1">
        <v>1</v>
      </c>
      <c r="D603" s="1" t="s">
        <v>4507</v>
      </c>
      <c r="E603" s="7">
        <v>4393</v>
      </c>
      <c r="F603" s="7" t="s">
        <v>4411</v>
      </c>
      <c r="G603" s="1">
        <v>120</v>
      </c>
      <c r="H603" s="34">
        <f>Tabela1[[#This Row],[PESO UNI]]*Tabela1[[#This Row],[QTE]]</f>
        <v>120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111"/>
        <v>120</v>
      </c>
      <c r="S603" s="18">
        <f t="shared" si="110"/>
        <v>120</v>
      </c>
      <c r="T603" s="19">
        <f t="shared" si="112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120</v>
      </c>
      <c r="Y603" s="14">
        <f t="shared" si="113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14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15"/>
        <v>120</v>
      </c>
      <c r="AV603" s="37">
        <f t="shared" si="116"/>
        <v>120</v>
      </c>
      <c r="AW603" s="37"/>
    </row>
    <row r="604" spans="1:49" ht="15.75" hidden="1" customHeight="1" x14ac:dyDescent="0.25">
      <c r="A604" s="1" t="s">
        <v>4506</v>
      </c>
      <c r="B604" s="21"/>
      <c r="C604" s="1">
        <v>1</v>
      </c>
      <c r="D604" s="1" t="s">
        <v>4508</v>
      </c>
      <c r="E604" s="7">
        <v>4394</v>
      </c>
      <c r="F604" s="7" t="s">
        <v>4411</v>
      </c>
      <c r="G604" s="1">
        <v>0.5</v>
      </c>
      <c r="H604" s="34">
        <f>Tabela1[[#This Row],[PESO UNI]]*Tabela1[[#This Row],[QTE]]</f>
        <v>0.5</v>
      </c>
      <c r="I604" s="7"/>
      <c r="J604" s="8" t="s">
        <v>2550</v>
      </c>
      <c r="K604" s="8" t="s">
        <v>45</v>
      </c>
      <c r="L604" s="9" t="s">
        <v>2551</v>
      </c>
      <c r="M604" s="10"/>
      <c r="N604" s="11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111"/>
        <v>0.5</v>
      </c>
      <c r="S604" s="18">
        <f t="shared" si="110"/>
        <v>0.5</v>
      </c>
      <c r="T604" s="19">
        <f t="shared" si="112"/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4</v>
      </c>
      <c r="W604" s="13" t="str">
        <f>IFERROR(COUNTIF(#REF!,Tabela1[[#This Row],[Colunas5]]),"")</f>
        <v/>
      </c>
      <c r="X604" s="14">
        <f>Tabela1[[#This Row],[QIANTIDADE EXPEDIDA]]*Tabela1[[#This Row],[PESO UNI]]</f>
        <v>0.5</v>
      </c>
      <c r="Y604" s="14">
        <f t="shared" si="113"/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">
        <v>4509</v>
      </c>
      <c r="AJ604"/>
      <c r="AK604" t="str">
        <f>Tabela1[[#This Row],[Coluna1]]&amp;Tabela1[[#This Row],[PEDIDO]]</f>
        <v>P-190</v>
      </c>
      <c r="AL604"/>
      <c r="AM604"/>
      <c r="AN604"/>
      <c r="AO604" t="str">
        <f t="shared" si="114"/>
        <v>PAINEL ELÉTRICO CONF. OV-260385-PTC-02/P190</v>
      </c>
      <c r="AP604" t="str">
        <f>Tabela1[[#This Row],[TAG]]&amp;Tabela1[[#This Row],[PEDIDO]]&amp;Tabela1[[#This Row],[PRODUTO]]</f>
        <v>P190P-190COMERCIAL</v>
      </c>
      <c r="AQ604" s="22" t="str">
        <f>Tabela1[[#This Row],[PRODUTO]]&amp;Tabela1[[#This Row],[TAG]]</f>
        <v>COMERCIALP190</v>
      </c>
      <c r="AR604" s="24" t="str">
        <f>Tabela1[[#This Row],[PEDIDO]]&amp;Tabela1[[#This Row],[PRODUTO]]</f>
        <v>P-190COMERCIAL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15"/>
        <v>0.5</v>
      </c>
      <c r="AV604" s="37">
        <f t="shared" si="116"/>
        <v>0.5</v>
      </c>
      <c r="AW604" s="37"/>
    </row>
    <row r="605" spans="1:49" ht="15.75" hidden="1" customHeight="1" x14ac:dyDescent="0.25">
      <c r="A605" s="253" t="s">
        <v>4510</v>
      </c>
      <c r="B605" s="239" t="s">
        <v>4511</v>
      </c>
      <c r="C605" s="237">
        <v>1</v>
      </c>
      <c r="D605" s="254" t="s">
        <v>4512</v>
      </c>
      <c r="E605" s="237">
        <v>4395</v>
      </c>
      <c r="F605" s="237">
        <v>36</v>
      </c>
      <c r="G605" s="256">
        <v>1065.9000000000001</v>
      </c>
      <c r="H605" s="240">
        <f>Tabela1[[#This Row],[PESO UNI]]*Tabela1[[#This Row],[QTE]]</f>
        <v>1065.9000000000001</v>
      </c>
      <c r="I605" s="237" t="s">
        <v>4863</v>
      </c>
      <c r="J605" s="241" t="s">
        <v>3045</v>
      </c>
      <c r="K605" s="241" t="s">
        <v>31</v>
      </c>
      <c r="L605" s="242" t="s">
        <v>2984</v>
      </c>
      <c r="M605" s="243">
        <v>46220</v>
      </c>
      <c r="N605" s="241" t="s">
        <v>38</v>
      </c>
      <c r="O605" s="244"/>
      <c r="P605" s="245"/>
      <c r="Q605" s="14">
        <f>Tabela1[[#This Row],[QTDE/ Fabricação]]-Tabela1[[#This Row],[QTE]]</f>
        <v>-1</v>
      </c>
      <c r="R605" s="247">
        <f>IFERROR(H605*((AA605*0.25)+(AC605*0.25)+(AD605*0.225)+(AE605*0.225)+(AF605*0.05)),"")</f>
        <v>1065.9000000000001</v>
      </c>
      <c r="S605" s="247">
        <f t="shared" ref="S605:S625" si="117">IFERROR(H605*AG605,"")</f>
        <v>1065.9000000000001</v>
      </c>
      <c r="T605" s="248">
        <f>IFERROR(S605-H605,"")</f>
        <v>0</v>
      </c>
      <c r="U605" s="249">
        <f>IFERROR(SUMIF('LISTA DE EMBARQUE'!B:B,MICRO!E:E,'LISTA DE EMBARQUE'!G:G),"")</f>
        <v>1</v>
      </c>
      <c r="V605" s="244">
        <f>IFERROR(VLOOKUP(Tabela1[[#This Row],[COD.MDE]],'LISTA DE EMBARQUE'!B:L,11,0),"")</f>
        <v>5</v>
      </c>
      <c r="W605" s="245" t="str">
        <f>IFERROR(COUNTIF(#REF!,Tabela1[[#This Row],[Colunas5]]),"")</f>
        <v/>
      </c>
      <c r="X605" s="246">
        <f>Tabela1[[#This Row],[QIANTIDADE EXPEDIDA]]*Tabela1[[#This Row],[PESO UNI]]</f>
        <v>1065.9000000000001</v>
      </c>
      <c r="Y605" s="246">
        <f>U605-C605</f>
        <v>0</v>
      </c>
      <c r="Z605" s="250">
        <f>Tabela1[[#This Row],[PESO TOTAL]]-Tabela1[[#This Row],[Peso Expedido]]</f>
        <v>0</v>
      </c>
      <c r="AA605" s="251">
        <v>1</v>
      </c>
      <c r="AB605" s="252"/>
      <c r="AC605" s="252">
        <v>1</v>
      </c>
      <c r="AD605" s="252">
        <v>1</v>
      </c>
      <c r="AE605" s="252">
        <v>1</v>
      </c>
      <c r="AF605" s="252">
        <v>1</v>
      </c>
      <c r="AG605" s="252">
        <v>1</v>
      </c>
      <c r="AH605" s="252">
        <v>1</v>
      </c>
      <c r="AI605" s="252" t="str">
        <f>IF(Z605&lt;=0,"ok","")</f>
        <v>ok</v>
      </c>
      <c r="AJ605"/>
      <c r="AK605" t="str">
        <f>Tabela1[[#This Row],[Coluna1]]&amp;Tabela1[[#This Row],[PEDIDO]]</f>
        <v>P-198</v>
      </c>
      <c r="AL605"/>
      <c r="AM605"/>
      <c r="AN605"/>
      <c r="AO605" t="str">
        <f t="shared" si="114"/>
        <v>T-073245-1/14-CV-0001</v>
      </c>
      <c r="AP605" t="str">
        <f>Tabela1[[#This Row],[TAG]]&amp;Tabela1[[#This Row],[PEDIDO]]&amp;Tabela1[[#This Row],[PRODUTO]]</f>
        <v>14-CV-0001P-198ESTRUTURA</v>
      </c>
      <c r="AQ605" s="22" t="str">
        <f>Tabela1[[#This Row],[PRODUTO]]&amp;Tabela1[[#This Row],[TAG]]</f>
        <v>ESTRUTURA14-CV-0001</v>
      </c>
      <c r="AR605" s="24" t="str">
        <f>Tabela1[[#This Row],[PEDIDO]]&amp;Tabela1[[#This Row],[PRODUTO]]</f>
        <v>P-198ESTRUTURA</v>
      </c>
      <c r="AS605" s="37">
        <f>IF(AF605="",0,IF(ISTEXT(AF605),H605*VALUE(SUBSTITUTE(AF605,"%",""))/100,H605*AF605))-Tabela1[[#This Row],[PRONTO ACABADO2]]</f>
        <v>0</v>
      </c>
      <c r="AT605" s="37">
        <f>IF(AG605="",0,IF(ISTEXT(AG605),H605*VALUE(SUBSTITUTE(AG605,"%",""))/100,H605*AG605))-Tabela1[[#This Row],[PESO EXPEDIDO2]]</f>
        <v>0</v>
      </c>
      <c r="AU605" s="37">
        <f t="shared" si="115"/>
        <v>1065.9000000000001</v>
      </c>
      <c r="AV605" s="37">
        <f t="shared" si="116"/>
        <v>1065.9000000000001</v>
      </c>
      <c r="AW605" s="37"/>
    </row>
    <row r="606" spans="1:49" ht="15.75" hidden="1" customHeight="1" x14ac:dyDescent="0.25">
      <c r="A606" s="1" t="s">
        <v>2552</v>
      </c>
      <c r="B606" s="192"/>
      <c r="C606" s="194">
        <v>47</v>
      </c>
      <c r="D606" s="205" t="s">
        <v>3735</v>
      </c>
      <c r="E606" s="191" t="s">
        <v>4446</v>
      </c>
      <c r="F606" s="194" t="s">
        <v>4411</v>
      </c>
      <c r="G606" s="195">
        <v>121.38</v>
      </c>
      <c r="H606" s="34">
        <f>Tabela1[[#This Row],[PESO UNI]]*Tabela1[[#This Row],[QTE]]</f>
        <v>5704.86</v>
      </c>
      <c r="I606" s="195">
        <v>0</v>
      </c>
      <c r="J606" s="8" t="s">
        <v>2550</v>
      </c>
      <c r="K606" s="8" t="s">
        <v>4320</v>
      </c>
      <c r="L606" s="9" t="s">
        <v>2551</v>
      </c>
      <c r="M606" s="196"/>
      <c r="N606" s="202" t="s">
        <v>38</v>
      </c>
      <c r="O606" s="197"/>
      <c r="P606" s="198"/>
      <c r="Q606" s="14">
        <f>Tabela1[[#This Row],[QTDE/ Fabricação]]-Tabela1[[#This Row],[QTE]]</f>
        <v>-47</v>
      </c>
      <c r="R606" s="18">
        <f t="shared" ref="R606" si="118">IFERROR(H606*((AA606*0.25)+(AC606*0.25)+(AD606*0.225)+(AE606*0.225)+(AF606*0.05)),"")</f>
        <v>5704.86</v>
      </c>
      <c r="S606" s="158">
        <f t="shared" si="117"/>
        <v>5704.86</v>
      </c>
      <c r="T606" s="19">
        <f t="shared" ref="T606" si="119">IFERROR(S606-H606,"")</f>
        <v>0</v>
      </c>
      <c r="U606" s="16">
        <v>47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5704.86</v>
      </c>
      <c r="Y606" s="14">
        <f t="shared" ref="Y606" si="120">U606-C606</f>
        <v>0</v>
      </c>
      <c r="Z606" s="20">
        <f>Tabela1[[#This Row],[PESO TOTAL]]-Tabela1[[#This Row],[Peso Expedido]]</f>
        <v>0</v>
      </c>
      <c r="AA606" s="17">
        <v>1</v>
      </c>
      <c r="AB606" s="33"/>
      <c r="AC606" s="33">
        <v>1</v>
      </c>
      <c r="AD606" s="33">
        <v>1</v>
      </c>
      <c r="AE606" s="33">
        <v>1</v>
      </c>
      <c r="AF606" s="33">
        <v>1</v>
      </c>
      <c r="AG606" s="33">
        <v>1</v>
      </c>
      <c r="AH606" s="33">
        <v>1</v>
      </c>
      <c r="AI606" s="33" t="s">
        <v>4509</v>
      </c>
      <c r="AQ606" s="199"/>
      <c r="AR606" s="158"/>
      <c r="AS606" s="158"/>
      <c r="AT606" s="158"/>
      <c r="AU606" s="158"/>
      <c r="AV606" s="158"/>
      <c r="AW606" s="158"/>
    </row>
    <row r="607" spans="1:49" ht="15.75" hidden="1" customHeight="1" x14ac:dyDescent="0.25">
      <c r="A607" s="238" t="s">
        <v>4513</v>
      </c>
      <c r="B607" s="239" t="s">
        <v>4514</v>
      </c>
      <c r="C607" s="238">
        <v>1</v>
      </c>
      <c r="D607" s="238" t="s">
        <v>4515</v>
      </c>
      <c r="E607" s="237">
        <v>4396</v>
      </c>
      <c r="F607" s="237">
        <v>37</v>
      </c>
      <c r="G607" s="238">
        <v>1283.7</v>
      </c>
      <c r="H607" s="240">
        <f>Tabela1[[#This Row],[PESO UNI]]*Tabela1[[#This Row],[QTE]]</f>
        <v>1283.7</v>
      </c>
      <c r="I607" s="237" t="s">
        <v>5483</v>
      </c>
      <c r="J607" s="241" t="s">
        <v>3140</v>
      </c>
      <c r="K607" s="241" t="s">
        <v>4320</v>
      </c>
      <c r="L607" s="242" t="s">
        <v>2984</v>
      </c>
      <c r="M607" s="243">
        <v>46220</v>
      </c>
      <c r="N607" s="241" t="s">
        <v>38</v>
      </c>
      <c r="O607" s="244"/>
      <c r="P607" s="245"/>
      <c r="Q607" s="14">
        <f>Tabela1[[#This Row],[QTDE/ Fabricação]]-Tabela1[[#This Row],[QTE]]</f>
        <v>-1</v>
      </c>
      <c r="R607" s="247">
        <f t="shared" ref="R607:R625" si="121">IFERROR(H607*((AA607*0.25)+(AC607*0.25)+(AD607*0.225)+(AE607*0.225)+(AF607*0.05)),"")</f>
        <v>1283.7</v>
      </c>
      <c r="S607" s="247">
        <f t="shared" si="117"/>
        <v>1283.7</v>
      </c>
      <c r="T607" s="248">
        <f t="shared" ref="T607:T625" si="122">IFERROR(S607-H607,"")</f>
        <v>0</v>
      </c>
      <c r="U607" s="249">
        <f>IFERROR(SUMIF('LISTA DE EMBARQUE'!B:B,MICRO!E:E,'LISTA DE EMBARQUE'!G:G),"")</f>
        <v>1</v>
      </c>
      <c r="V607" s="244">
        <f>IFERROR(VLOOKUP(Tabela1[[#This Row],[COD.MDE]],'LISTA DE EMBARQUE'!B:L,11,0),"")</f>
        <v>6</v>
      </c>
      <c r="W607" s="245" t="str">
        <f>IFERROR(COUNTIF(#REF!,Tabela1[[#This Row],[Colunas5]]),"")</f>
        <v/>
      </c>
      <c r="X607" s="246">
        <f>Tabela1[[#This Row],[QIANTIDADE EXPEDIDA]]*Tabela1[[#This Row],[PESO UNI]]</f>
        <v>1283.7</v>
      </c>
      <c r="Y607" s="246">
        <f t="shared" ref="Y607:Y625" si="123">U607-C607</f>
        <v>0</v>
      </c>
      <c r="Z607" s="250">
        <f>Tabela1[[#This Row],[PESO TOTAL]]-Tabela1[[#This Row],[Peso Expedido]]</f>
        <v>0</v>
      </c>
      <c r="AA607" s="251">
        <v>1</v>
      </c>
      <c r="AB607" s="252"/>
      <c r="AC607" s="251">
        <v>1</v>
      </c>
      <c r="AD607" s="251">
        <v>1</v>
      </c>
      <c r="AE607" s="251">
        <v>1</v>
      </c>
      <c r="AF607" s="251">
        <v>1</v>
      </c>
      <c r="AG607" s="251">
        <v>1</v>
      </c>
      <c r="AH607" s="251">
        <v>1</v>
      </c>
      <c r="AI607" s="252" t="s">
        <v>4412</v>
      </c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hidden="1" customHeight="1" x14ac:dyDescent="0.25">
      <c r="A608" s="1" t="s">
        <v>4516</v>
      </c>
      <c r="B608" s="21" t="s">
        <v>4517</v>
      </c>
      <c r="C608" s="1">
        <v>1</v>
      </c>
      <c r="D608" s="1" t="s">
        <v>4518</v>
      </c>
      <c r="E608" s="7">
        <v>4397</v>
      </c>
      <c r="F608" s="7">
        <v>37</v>
      </c>
      <c r="G608" s="1">
        <v>396.2</v>
      </c>
      <c r="H608" s="34">
        <f>Tabela1[[#This Row],[PESO UNI]]*Tabela1[[#This Row],[QTE]]</f>
        <v>396.2</v>
      </c>
      <c r="I608" s="7" t="s">
        <v>5482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21"/>
        <v>396.2</v>
      </c>
      <c r="S608" s="18">
        <f t="shared" si="117"/>
        <v>396.2</v>
      </c>
      <c r="T608" s="19">
        <f t="shared" si="122"/>
        <v>0</v>
      </c>
      <c r="U608" s="16">
        <f>IFERROR(SUMIF('LISTA DE EMBARQUE'!B:B,MICRO!E:E,'LISTA DE EMBARQUE'!G:G),"")</f>
        <v>2</v>
      </c>
      <c r="V608" s="12">
        <f>IFERROR(VLOOKUP(Tabela1[[#This Row],[COD.MDE]],'LISTA DE EMBARQUE'!B:L,11,0),"")</f>
        <v>6</v>
      </c>
      <c r="W608" s="13" t="str">
        <f>IFERROR(COUNTIF(#REF!,Tabela1[[#This Row],[Colunas5]]),"")</f>
        <v/>
      </c>
      <c r="X608" s="14">
        <f>Tabela1[[#This Row],[QIANTIDADE EXPEDIDA]]*Tabela1[[#This Row],[PESO UNI]]</f>
        <v>792.4</v>
      </c>
      <c r="Y608" s="14">
        <f t="shared" si="123"/>
        <v>1</v>
      </c>
      <c r="Z608" s="20">
        <f>Tabela1[[#This Row],[PESO TOTAL]]-Tabela1[[#This Row],[Peso Expedido]]</f>
        <v>-396.2</v>
      </c>
      <c r="AA608" s="17">
        <v>1</v>
      </c>
      <c r="AB608" s="33"/>
      <c r="AC608" s="17">
        <v>1</v>
      </c>
      <c r="AD608" s="17">
        <v>1</v>
      </c>
      <c r="AE608" s="17">
        <v>1</v>
      </c>
      <c r="AF608" s="17">
        <v>1</v>
      </c>
      <c r="AG608" s="17">
        <v>1</v>
      </c>
      <c r="AH608" s="17">
        <v>1</v>
      </c>
      <c r="AI608" s="33" t="s">
        <v>4412</v>
      </c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hidden="1" customHeight="1" x14ac:dyDescent="0.25">
      <c r="A609" s="1" t="s">
        <v>4519</v>
      </c>
      <c r="B609" s="21" t="s">
        <v>4520</v>
      </c>
      <c r="C609" s="1">
        <v>1</v>
      </c>
      <c r="D609" s="1" t="s">
        <v>4521</v>
      </c>
      <c r="E609" s="7">
        <v>4398</v>
      </c>
      <c r="F609" s="7">
        <v>37</v>
      </c>
      <c r="G609" s="1">
        <v>166</v>
      </c>
      <c r="H609" s="34">
        <f>Tabela1[[#This Row],[PESO UNI]]*Tabela1[[#This Row],[QTE]]</f>
        <v>166</v>
      </c>
      <c r="I609" s="7" t="s">
        <v>5481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21"/>
        <v>166</v>
      </c>
      <c r="S609" s="18">
        <f t="shared" si="117"/>
        <v>166</v>
      </c>
      <c r="T609" s="19">
        <f t="shared" si="122"/>
        <v>0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23"/>
        <v>-1</v>
      </c>
      <c r="Z609" s="20">
        <f>Tabela1[[#This Row],[PESO TOTAL]]-Tabela1[[#This Row],[Peso Expedido]]</f>
        <v>166</v>
      </c>
      <c r="AA609" s="17">
        <v>1</v>
      </c>
      <c r="AB609" s="33"/>
      <c r="AC609" s="33">
        <v>1</v>
      </c>
      <c r="AD609" s="33">
        <v>1</v>
      </c>
      <c r="AE609" s="33">
        <v>1</v>
      </c>
      <c r="AF609" s="33">
        <v>1</v>
      </c>
      <c r="AG609" s="33">
        <v>1</v>
      </c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hidden="1" customHeight="1" x14ac:dyDescent="0.25">
      <c r="A610" s="1" t="s">
        <v>4519</v>
      </c>
      <c r="B610" s="21" t="s">
        <v>4520</v>
      </c>
      <c r="C610" s="1">
        <v>1</v>
      </c>
      <c r="D610" s="1" t="s">
        <v>4522</v>
      </c>
      <c r="E610" s="7">
        <v>4399</v>
      </c>
      <c r="F610" s="7">
        <v>37</v>
      </c>
      <c r="G610" s="1">
        <v>28.6</v>
      </c>
      <c r="H610" s="34">
        <f>Tabela1[[#This Row],[PESO UNI]]*Tabela1[[#This Row],[QTE]]</f>
        <v>28.6</v>
      </c>
      <c r="I610" s="7" t="s">
        <v>5481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21"/>
        <v>12.870000000000001</v>
      </c>
      <c r="S610" s="18">
        <f t="shared" si="117"/>
        <v>0</v>
      </c>
      <c r="T610" s="19">
        <f t="shared" si="122"/>
        <v>-28.6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23"/>
        <v>-1</v>
      </c>
      <c r="Z610" s="20">
        <f>Tabela1[[#This Row],[PESO TOTAL]]-Tabela1[[#This Row],[Peso Expedido]]</f>
        <v>28.6</v>
      </c>
      <c r="AA610" s="17">
        <v>0.9</v>
      </c>
      <c r="AB610" s="33"/>
      <c r="AC610" s="33">
        <v>0.9</v>
      </c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hidden="1" customHeight="1" x14ac:dyDescent="0.25">
      <c r="A611" s="1" t="s">
        <v>4523</v>
      </c>
      <c r="B611" s="21" t="s">
        <v>4524</v>
      </c>
      <c r="C611" s="1">
        <v>1</v>
      </c>
      <c r="D611" s="1" t="s">
        <v>4525</v>
      </c>
      <c r="E611" s="7">
        <v>4400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5480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21"/>
        <v>126.7</v>
      </c>
      <c r="S611" s="18">
        <f t="shared" si="117"/>
        <v>126.7</v>
      </c>
      <c r="T611" s="19">
        <f t="shared" si="122"/>
        <v>0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23"/>
        <v>-1</v>
      </c>
      <c r="Z611" s="20">
        <f>Tabela1[[#This Row],[PESO TOTAL]]-Tabela1[[#This Row],[Peso Expedido]]</f>
        <v>126.7</v>
      </c>
      <c r="AA611" s="17">
        <v>1</v>
      </c>
      <c r="AB611" s="33"/>
      <c r="AC611" s="33">
        <v>1</v>
      </c>
      <c r="AD611" s="33">
        <v>1</v>
      </c>
      <c r="AE611" s="33">
        <v>1</v>
      </c>
      <c r="AF611" s="33">
        <v>1</v>
      </c>
      <c r="AG611" s="33">
        <v>1</v>
      </c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hidden="1" customHeight="1" x14ac:dyDescent="0.25">
      <c r="A612" s="1" t="s">
        <v>4523</v>
      </c>
      <c r="B612" s="21" t="s">
        <v>4524</v>
      </c>
      <c r="C612" s="1">
        <v>1</v>
      </c>
      <c r="D612" s="1" t="s">
        <v>4526</v>
      </c>
      <c r="E612" s="7">
        <v>4401</v>
      </c>
      <c r="F612" s="7">
        <v>37</v>
      </c>
      <c r="G612" s="1">
        <v>117.8</v>
      </c>
      <c r="H612" s="34">
        <f>Tabela1[[#This Row],[PESO UNI]]*Tabela1[[#This Row],[QTE]]</f>
        <v>117.8</v>
      </c>
      <c r="I612" s="7" t="s">
        <v>5480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21"/>
        <v>117.8</v>
      </c>
      <c r="S612" s="18">
        <f t="shared" si="117"/>
        <v>117.8</v>
      </c>
      <c r="T612" s="19">
        <f t="shared" si="122"/>
        <v>0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23"/>
        <v>-1</v>
      </c>
      <c r="Z612" s="20">
        <f>Tabela1[[#This Row],[PESO TOTAL]]-Tabela1[[#This Row],[Peso Expedido]]</f>
        <v>117.8</v>
      </c>
      <c r="AA612" s="17">
        <v>1</v>
      </c>
      <c r="AB612" s="33"/>
      <c r="AC612" s="33">
        <v>1</v>
      </c>
      <c r="AD612" s="33">
        <v>1</v>
      </c>
      <c r="AE612" s="33">
        <v>1</v>
      </c>
      <c r="AF612" s="33">
        <v>1</v>
      </c>
      <c r="AG612" s="33">
        <v>1</v>
      </c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hidden="1" customHeight="1" x14ac:dyDescent="0.25">
      <c r="A613" s="238" t="s">
        <v>4527</v>
      </c>
      <c r="B613" s="239" t="s">
        <v>4528</v>
      </c>
      <c r="C613" s="238">
        <v>1</v>
      </c>
      <c r="D613" s="238" t="s">
        <v>4529</v>
      </c>
      <c r="E613" s="237">
        <v>4402</v>
      </c>
      <c r="F613" s="237">
        <v>37</v>
      </c>
      <c r="G613" s="238">
        <v>100.9</v>
      </c>
      <c r="H613" s="240">
        <f>Tabela1[[#This Row],[PESO UNI]]*Tabela1[[#This Row],[QTE]]</f>
        <v>100.9</v>
      </c>
      <c r="I613" s="237" t="s">
        <v>4839</v>
      </c>
      <c r="J613" s="241" t="s">
        <v>3140</v>
      </c>
      <c r="K613" s="241" t="s">
        <v>4320</v>
      </c>
      <c r="L613" s="242" t="s">
        <v>2984</v>
      </c>
      <c r="M613" s="243">
        <v>46220</v>
      </c>
      <c r="N613" s="241" t="s">
        <v>38</v>
      </c>
      <c r="O613" s="244"/>
      <c r="P613" s="245"/>
      <c r="Q613" s="14">
        <f>Tabela1[[#This Row],[QTDE/ Fabricação]]-Tabela1[[#This Row],[QTE]]</f>
        <v>-1</v>
      </c>
      <c r="R613" s="247">
        <f t="shared" si="121"/>
        <v>100.9</v>
      </c>
      <c r="S613" s="247">
        <f t="shared" si="117"/>
        <v>100.9</v>
      </c>
      <c r="T613" s="248">
        <f t="shared" si="122"/>
        <v>0</v>
      </c>
      <c r="U613" s="249">
        <f>IFERROR(SUMIF('LISTA DE EMBARQUE'!B:B,MICRO!E:E,'LISTA DE EMBARQUE'!G:G),"")</f>
        <v>1</v>
      </c>
      <c r="V613" s="244">
        <f>IFERROR(VLOOKUP(Tabela1[[#This Row],[COD.MDE]],'LISTA DE EMBARQUE'!B:L,11,0),"")</f>
        <v>7</v>
      </c>
      <c r="W613" s="245" t="str">
        <f>IFERROR(COUNTIF(#REF!,Tabela1[[#This Row],[Colunas5]]),"")</f>
        <v/>
      </c>
      <c r="X613" s="246">
        <f>Tabela1[[#This Row],[QIANTIDADE EXPEDIDA]]*Tabela1[[#This Row],[PESO UNI]]</f>
        <v>100.9</v>
      </c>
      <c r="Y613" s="246">
        <f t="shared" si="123"/>
        <v>0</v>
      </c>
      <c r="Z613" s="250">
        <f>Tabela1[[#This Row],[PESO TOTAL]]-Tabela1[[#This Row],[Peso Expedido]]</f>
        <v>0</v>
      </c>
      <c r="AA613" s="251">
        <v>1</v>
      </c>
      <c r="AB613" s="252"/>
      <c r="AC613" s="252">
        <v>1</v>
      </c>
      <c r="AD613" s="252">
        <v>1</v>
      </c>
      <c r="AE613" s="252">
        <v>1</v>
      </c>
      <c r="AF613" s="252">
        <v>1</v>
      </c>
      <c r="AG613" s="252">
        <v>1</v>
      </c>
      <c r="AH613" s="252">
        <v>1</v>
      </c>
      <c r="AI613" s="252" t="s">
        <v>4412</v>
      </c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hidden="1" customHeight="1" x14ac:dyDescent="0.25">
      <c r="A614" s="238" t="s">
        <v>4527</v>
      </c>
      <c r="B614" s="239" t="s">
        <v>4528</v>
      </c>
      <c r="C614" s="238">
        <v>2</v>
      </c>
      <c r="D614" s="238" t="s">
        <v>4530</v>
      </c>
      <c r="E614" s="237">
        <v>4403</v>
      </c>
      <c r="F614" s="237">
        <v>37</v>
      </c>
      <c r="G614" s="238">
        <v>83.4</v>
      </c>
      <c r="H614" s="240">
        <f>Tabela1[[#This Row],[PESO UNI]]*Tabela1[[#This Row],[QTE]]</f>
        <v>166.8</v>
      </c>
      <c r="I614" s="237" t="s">
        <v>4839</v>
      </c>
      <c r="J614" s="241" t="s">
        <v>3140</v>
      </c>
      <c r="K614" s="241" t="s">
        <v>4320</v>
      </c>
      <c r="L614" s="242" t="s">
        <v>2984</v>
      </c>
      <c r="M614" s="243">
        <v>46220</v>
      </c>
      <c r="N614" s="241" t="s">
        <v>38</v>
      </c>
      <c r="O614" s="244"/>
      <c r="P614" s="245"/>
      <c r="Q614" s="14">
        <f>Tabela1[[#This Row],[QTDE/ Fabricação]]-Tabela1[[#This Row],[QTE]]</f>
        <v>-2</v>
      </c>
      <c r="R614" s="247">
        <f t="shared" si="121"/>
        <v>166.8</v>
      </c>
      <c r="S614" s="247">
        <f t="shared" si="117"/>
        <v>166.8</v>
      </c>
      <c r="T614" s="248">
        <f t="shared" si="122"/>
        <v>0</v>
      </c>
      <c r="U614" s="249">
        <f>IFERROR(SUMIF('LISTA DE EMBARQUE'!B:B,MICRO!E:E,'LISTA DE EMBARQUE'!G:G),"")</f>
        <v>2</v>
      </c>
      <c r="V614" s="244">
        <f>IFERROR(VLOOKUP(Tabela1[[#This Row],[COD.MDE]],'LISTA DE EMBARQUE'!B:L,11,0),"")</f>
        <v>7</v>
      </c>
      <c r="W614" s="245" t="str">
        <f>IFERROR(COUNTIF(#REF!,Tabela1[[#This Row],[Colunas5]]),"")</f>
        <v/>
      </c>
      <c r="X614" s="246">
        <f>Tabela1[[#This Row],[QIANTIDADE EXPEDIDA]]*Tabela1[[#This Row],[PESO UNI]]</f>
        <v>166.8</v>
      </c>
      <c r="Y614" s="246">
        <f t="shared" si="123"/>
        <v>0</v>
      </c>
      <c r="Z614" s="250">
        <f>Tabela1[[#This Row],[PESO TOTAL]]-Tabela1[[#This Row],[Peso Expedido]]</f>
        <v>0</v>
      </c>
      <c r="AA614" s="251">
        <v>1</v>
      </c>
      <c r="AB614" s="252"/>
      <c r="AC614" s="252">
        <v>1</v>
      </c>
      <c r="AD614" s="252">
        <v>1</v>
      </c>
      <c r="AE614" s="252">
        <v>1</v>
      </c>
      <c r="AF614" s="252">
        <v>1</v>
      </c>
      <c r="AG614" s="252">
        <v>1</v>
      </c>
      <c r="AH614" s="252">
        <v>1</v>
      </c>
      <c r="AI614" s="252" t="s">
        <v>4412</v>
      </c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hidden="1" customHeight="1" x14ac:dyDescent="0.25">
      <c r="A615" s="238" t="s">
        <v>4527</v>
      </c>
      <c r="B615" s="239" t="s">
        <v>4528</v>
      </c>
      <c r="C615" s="238">
        <v>1</v>
      </c>
      <c r="D615" s="238" t="s">
        <v>4531</v>
      </c>
      <c r="E615" s="237">
        <v>4404</v>
      </c>
      <c r="F615" s="237">
        <v>37</v>
      </c>
      <c r="G615" s="238">
        <v>120.2</v>
      </c>
      <c r="H615" s="240">
        <f>Tabela1[[#This Row],[PESO UNI]]*Tabela1[[#This Row],[QTE]]</f>
        <v>120.2</v>
      </c>
      <c r="I615" s="237" t="s">
        <v>4839</v>
      </c>
      <c r="J615" s="241" t="s">
        <v>3140</v>
      </c>
      <c r="K615" s="241" t="s">
        <v>4320</v>
      </c>
      <c r="L615" s="242" t="s">
        <v>2984</v>
      </c>
      <c r="M615" s="243">
        <v>46220</v>
      </c>
      <c r="N615" s="241" t="s">
        <v>38</v>
      </c>
      <c r="O615" s="244"/>
      <c r="P615" s="245"/>
      <c r="Q615" s="14">
        <f>Tabela1[[#This Row],[QTDE/ Fabricação]]-Tabela1[[#This Row],[QTE]]</f>
        <v>-1</v>
      </c>
      <c r="R615" s="247">
        <f t="shared" si="121"/>
        <v>120.2</v>
      </c>
      <c r="S615" s="247">
        <f t="shared" si="117"/>
        <v>120.2</v>
      </c>
      <c r="T615" s="248">
        <f t="shared" si="122"/>
        <v>0</v>
      </c>
      <c r="U615" s="249">
        <f>IFERROR(SUMIF('LISTA DE EMBARQUE'!B:B,MICRO!E:E,'LISTA DE EMBARQUE'!G:G),"")</f>
        <v>1</v>
      </c>
      <c r="V615" s="244">
        <f>IFERROR(VLOOKUP(Tabela1[[#This Row],[COD.MDE]],'LISTA DE EMBARQUE'!B:L,11,0),"")</f>
        <v>7</v>
      </c>
      <c r="W615" s="245" t="str">
        <f>IFERROR(COUNTIF(#REF!,Tabela1[[#This Row],[Colunas5]]),"")</f>
        <v/>
      </c>
      <c r="X615" s="246">
        <f>Tabela1[[#This Row],[QIANTIDADE EXPEDIDA]]*Tabela1[[#This Row],[PESO UNI]]</f>
        <v>120.2</v>
      </c>
      <c r="Y615" s="246">
        <f t="shared" si="123"/>
        <v>0</v>
      </c>
      <c r="Z615" s="250">
        <f>Tabela1[[#This Row],[PESO TOTAL]]-Tabela1[[#This Row],[Peso Expedido]]</f>
        <v>0</v>
      </c>
      <c r="AA615" s="251">
        <v>1</v>
      </c>
      <c r="AB615" s="252"/>
      <c r="AC615" s="252">
        <v>1</v>
      </c>
      <c r="AD615" s="252">
        <v>1</v>
      </c>
      <c r="AE615" s="252">
        <v>1</v>
      </c>
      <c r="AF615" s="252">
        <v>1</v>
      </c>
      <c r="AG615" s="252">
        <v>1</v>
      </c>
      <c r="AH615" s="252">
        <v>1</v>
      </c>
      <c r="AI615" s="252" t="s">
        <v>4412</v>
      </c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hidden="1" customHeight="1" x14ac:dyDescent="0.25">
      <c r="A616" s="238" t="s">
        <v>4527</v>
      </c>
      <c r="B616" s="239" t="s">
        <v>4528</v>
      </c>
      <c r="C616" s="238">
        <v>1</v>
      </c>
      <c r="D616" s="238" t="s">
        <v>4532</v>
      </c>
      <c r="E616" s="237">
        <v>4405</v>
      </c>
      <c r="F616" s="237">
        <v>37</v>
      </c>
      <c r="G616" s="238">
        <v>63.6</v>
      </c>
      <c r="H616" s="240">
        <f>Tabela1[[#This Row],[PESO UNI]]*Tabela1[[#This Row],[QTE]]</f>
        <v>63.6</v>
      </c>
      <c r="I616" s="237" t="s">
        <v>4839</v>
      </c>
      <c r="J616" s="241" t="s">
        <v>3140</v>
      </c>
      <c r="K616" s="241" t="s">
        <v>4320</v>
      </c>
      <c r="L616" s="242" t="s">
        <v>2984</v>
      </c>
      <c r="M616" s="243">
        <v>46220</v>
      </c>
      <c r="N616" s="241" t="s">
        <v>38</v>
      </c>
      <c r="O616" s="244"/>
      <c r="P616" s="245"/>
      <c r="Q616" s="14">
        <f>Tabela1[[#This Row],[QTDE/ Fabricação]]-Tabela1[[#This Row],[QTE]]</f>
        <v>-1</v>
      </c>
      <c r="R616" s="247">
        <f t="shared" si="121"/>
        <v>63.6</v>
      </c>
      <c r="S616" s="247">
        <f t="shared" si="117"/>
        <v>63.6</v>
      </c>
      <c r="T616" s="248">
        <f t="shared" si="122"/>
        <v>0</v>
      </c>
      <c r="U616" s="249">
        <f>IFERROR(SUMIF('LISTA DE EMBARQUE'!B:B,MICRO!E:E,'LISTA DE EMBARQUE'!G:G),"")</f>
        <v>1</v>
      </c>
      <c r="V616" s="244">
        <f>IFERROR(VLOOKUP(Tabela1[[#This Row],[COD.MDE]],'LISTA DE EMBARQUE'!B:L,11,0),"")</f>
        <v>7</v>
      </c>
      <c r="W616" s="245" t="str">
        <f>IFERROR(COUNTIF(#REF!,Tabela1[[#This Row],[Colunas5]]),"")</f>
        <v/>
      </c>
      <c r="X616" s="246">
        <f>Tabela1[[#This Row],[QIANTIDADE EXPEDIDA]]*Tabela1[[#This Row],[PESO UNI]]</f>
        <v>63.6</v>
      </c>
      <c r="Y616" s="246">
        <f t="shared" si="123"/>
        <v>0</v>
      </c>
      <c r="Z616" s="250">
        <f>Tabela1[[#This Row],[PESO TOTAL]]-Tabela1[[#This Row],[Peso Expedido]]</f>
        <v>0</v>
      </c>
      <c r="AA616" s="251">
        <v>1</v>
      </c>
      <c r="AB616" s="252"/>
      <c r="AC616" s="252">
        <v>1</v>
      </c>
      <c r="AD616" s="252">
        <v>1</v>
      </c>
      <c r="AE616" s="252">
        <v>1</v>
      </c>
      <c r="AF616" s="252">
        <v>1</v>
      </c>
      <c r="AG616" s="252">
        <v>1</v>
      </c>
      <c r="AH616" s="252">
        <v>1</v>
      </c>
      <c r="AI616" s="252" t="s">
        <v>4412</v>
      </c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hidden="1" customHeight="1" x14ac:dyDescent="0.25">
      <c r="A617" s="238" t="s">
        <v>4527</v>
      </c>
      <c r="B617" s="239" t="s">
        <v>4528</v>
      </c>
      <c r="C617" s="238">
        <v>1</v>
      </c>
      <c r="D617" s="238" t="s">
        <v>4533</v>
      </c>
      <c r="E617" s="237">
        <v>4406</v>
      </c>
      <c r="F617" s="237">
        <v>37</v>
      </c>
      <c r="G617" s="238">
        <v>75.8</v>
      </c>
      <c r="H617" s="240">
        <f>Tabela1[[#This Row],[PESO UNI]]*Tabela1[[#This Row],[QTE]]</f>
        <v>75.8</v>
      </c>
      <c r="I617" s="237" t="s">
        <v>4839</v>
      </c>
      <c r="J617" s="241" t="s">
        <v>3140</v>
      </c>
      <c r="K617" s="241" t="s">
        <v>4320</v>
      </c>
      <c r="L617" s="242" t="s">
        <v>2984</v>
      </c>
      <c r="M617" s="243">
        <v>46220</v>
      </c>
      <c r="N617" s="241" t="s">
        <v>38</v>
      </c>
      <c r="O617" s="244"/>
      <c r="P617" s="245"/>
      <c r="Q617" s="14">
        <f>Tabela1[[#This Row],[QTDE/ Fabricação]]-Tabela1[[#This Row],[QTE]]</f>
        <v>-1</v>
      </c>
      <c r="R617" s="247">
        <f t="shared" si="121"/>
        <v>75.8</v>
      </c>
      <c r="S617" s="247">
        <f t="shared" si="117"/>
        <v>75.8</v>
      </c>
      <c r="T617" s="248">
        <f t="shared" si="122"/>
        <v>0</v>
      </c>
      <c r="U617" s="249">
        <f>IFERROR(SUMIF('LISTA DE EMBARQUE'!B:B,MICRO!E:E,'LISTA DE EMBARQUE'!G:G),"")</f>
        <v>1</v>
      </c>
      <c r="V617" s="244">
        <f>IFERROR(VLOOKUP(Tabela1[[#This Row],[COD.MDE]],'LISTA DE EMBARQUE'!B:L,11,0),"")</f>
        <v>7</v>
      </c>
      <c r="W617" s="245" t="str">
        <f>IFERROR(COUNTIF(#REF!,Tabela1[[#This Row],[Colunas5]]),"")</f>
        <v/>
      </c>
      <c r="X617" s="246">
        <f>Tabela1[[#This Row],[QIANTIDADE EXPEDIDA]]*Tabela1[[#This Row],[PESO UNI]]</f>
        <v>75.8</v>
      </c>
      <c r="Y617" s="246">
        <f t="shared" si="123"/>
        <v>0</v>
      </c>
      <c r="Z617" s="250">
        <f>Tabela1[[#This Row],[PESO TOTAL]]-Tabela1[[#This Row],[Peso Expedido]]</f>
        <v>0</v>
      </c>
      <c r="AA617" s="251">
        <v>1</v>
      </c>
      <c r="AB617" s="252"/>
      <c r="AC617" s="252">
        <v>1</v>
      </c>
      <c r="AD617" s="252">
        <v>1</v>
      </c>
      <c r="AE617" s="252">
        <v>1</v>
      </c>
      <c r="AF617" s="252">
        <v>1</v>
      </c>
      <c r="AG617" s="252">
        <v>1</v>
      </c>
      <c r="AH617" s="252">
        <v>1</v>
      </c>
      <c r="AI617" s="252" t="s">
        <v>4412</v>
      </c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hidden="1" customHeight="1" x14ac:dyDescent="0.25">
      <c r="A618" s="238" t="s">
        <v>4535</v>
      </c>
      <c r="B618" s="239" t="s">
        <v>4536</v>
      </c>
      <c r="C618" s="238">
        <v>1</v>
      </c>
      <c r="D618" s="238" t="s">
        <v>4537</v>
      </c>
      <c r="E618" s="237">
        <v>4407</v>
      </c>
      <c r="F618" s="237">
        <v>38</v>
      </c>
      <c r="G618" s="238">
        <v>761.9</v>
      </c>
      <c r="H618" s="240">
        <f>Tabela1[[#This Row],[PESO UNI]]*Tabela1[[#This Row],[QTE]]</f>
        <v>761.9</v>
      </c>
      <c r="I618" s="237" t="s">
        <v>5917</v>
      </c>
      <c r="J618" s="241" t="s">
        <v>3140</v>
      </c>
      <c r="K618" s="241" t="s">
        <v>4320</v>
      </c>
      <c r="L618" s="242" t="s">
        <v>2984</v>
      </c>
      <c r="M618" s="243">
        <v>46223</v>
      </c>
      <c r="N618" s="241" t="s">
        <v>38</v>
      </c>
      <c r="O618" s="244"/>
      <c r="P618" s="245"/>
      <c r="Q618" s="14">
        <f>Tabela1[[#This Row],[QTDE/ Fabricação]]-Tabela1[[#This Row],[QTE]]</f>
        <v>-1</v>
      </c>
      <c r="R618" s="247">
        <f t="shared" si="121"/>
        <v>761.9</v>
      </c>
      <c r="S618" s="247">
        <f t="shared" si="117"/>
        <v>761.9</v>
      </c>
      <c r="T618" s="248">
        <f t="shared" si="122"/>
        <v>0</v>
      </c>
      <c r="U618" s="249">
        <f>IFERROR(SUMIF('LISTA DE EMBARQUE'!B:B,MICRO!E:E,'LISTA DE EMBARQUE'!G:G),"")</f>
        <v>1</v>
      </c>
      <c r="V618" s="244">
        <f>IFERROR(VLOOKUP(Tabela1[[#This Row],[COD.MDE]],'LISTA DE EMBARQUE'!B:L,11,0),"")</f>
        <v>6</v>
      </c>
      <c r="W618" s="245" t="str">
        <f>IFERROR(COUNTIF(#REF!,Tabela1[[#This Row],[Colunas5]]),"")</f>
        <v/>
      </c>
      <c r="X618" s="246">
        <f>Tabela1[[#This Row],[QIANTIDADE EXPEDIDA]]*Tabela1[[#This Row],[PESO UNI]]</f>
        <v>761.9</v>
      </c>
      <c r="Y618" s="246">
        <f t="shared" si="123"/>
        <v>0</v>
      </c>
      <c r="Z618" s="250">
        <f>Tabela1[[#This Row],[PESO TOTAL]]-Tabela1[[#This Row],[Peso Expedido]]</f>
        <v>0</v>
      </c>
      <c r="AA618" s="251">
        <v>1</v>
      </c>
      <c r="AB618" s="252"/>
      <c r="AC618" s="251">
        <v>1</v>
      </c>
      <c r="AD618" s="251">
        <v>1</v>
      </c>
      <c r="AE618" s="251">
        <v>1</v>
      </c>
      <c r="AF618" s="251">
        <v>1</v>
      </c>
      <c r="AG618" s="251">
        <v>1</v>
      </c>
      <c r="AH618" s="251">
        <v>1</v>
      </c>
      <c r="AI618" s="252" t="s">
        <v>4412</v>
      </c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hidden="1" customHeight="1" x14ac:dyDescent="0.25">
      <c r="A619" s="238" t="s">
        <v>4535</v>
      </c>
      <c r="B619" s="239" t="s">
        <v>4536</v>
      </c>
      <c r="C619" s="238">
        <v>2</v>
      </c>
      <c r="D619" s="238" t="s">
        <v>4538</v>
      </c>
      <c r="E619" s="237">
        <v>4408</v>
      </c>
      <c r="F619" s="237">
        <v>38</v>
      </c>
      <c r="G619" s="238">
        <v>85.1</v>
      </c>
      <c r="H619" s="240">
        <f>Tabela1[[#This Row],[PESO UNI]]*Tabela1[[#This Row],[QTE]]</f>
        <v>170.2</v>
      </c>
      <c r="I619" s="237" t="s">
        <v>5917</v>
      </c>
      <c r="J619" s="241" t="s">
        <v>3140</v>
      </c>
      <c r="K619" s="241" t="s">
        <v>4320</v>
      </c>
      <c r="L619" s="242" t="s">
        <v>2984</v>
      </c>
      <c r="M619" s="243">
        <v>46223</v>
      </c>
      <c r="N619" s="241" t="s">
        <v>38</v>
      </c>
      <c r="O619" s="244"/>
      <c r="P619" s="245"/>
      <c r="Q619" s="14">
        <f>Tabela1[[#This Row],[QTDE/ Fabricação]]-Tabela1[[#This Row],[QTE]]</f>
        <v>-2</v>
      </c>
      <c r="R619" s="247">
        <f t="shared" si="121"/>
        <v>170.2</v>
      </c>
      <c r="S619" s="247">
        <f t="shared" si="117"/>
        <v>170.2</v>
      </c>
      <c r="T619" s="248">
        <f t="shared" si="122"/>
        <v>0</v>
      </c>
      <c r="U619" s="249">
        <f>IFERROR(SUMIF('LISTA DE EMBARQUE'!B:B,MICRO!E:E,'LISTA DE EMBARQUE'!G:G),"")</f>
        <v>2</v>
      </c>
      <c r="V619" s="244">
        <f>IFERROR(VLOOKUP(Tabela1[[#This Row],[COD.MDE]],'LISTA DE EMBARQUE'!B:L,11,0),"")</f>
        <v>6</v>
      </c>
      <c r="W619" s="245" t="str">
        <f>IFERROR(COUNTIF(#REF!,Tabela1[[#This Row],[Colunas5]]),"")</f>
        <v/>
      </c>
      <c r="X619" s="246">
        <f>Tabela1[[#This Row],[QIANTIDADE EXPEDIDA]]*Tabela1[[#This Row],[PESO UNI]]</f>
        <v>170.2</v>
      </c>
      <c r="Y619" s="246">
        <f t="shared" si="123"/>
        <v>0</v>
      </c>
      <c r="Z619" s="250">
        <f>Tabela1[[#This Row],[PESO TOTAL]]-Tabela1[[#This Row],[Peso Expedido]]</f>
        <v>0</v>
      </c>
      <c r="AA619" s="251">
        <v>1</v>
      </c>
      <c r="AB619" s="252"/>
      <c r="AC619" s="251">
        <v>1</v>
      </c>
      <c r="AD619" s="251">
        <v>1</v>
      </c>
      <c r="AE619" s="251">
        <v>1</v>
      </c>
      <c r="AF619" s="251">
        <v>1</v>
      </c>
      <c r="AG619" s="251">
        <v>1</v>
      </c>
      <c r="AH619" s="251">
        <v>1</v>
      </c>
      <c r="AI619" s="252" t="s">
        <v>4412</v>
      </c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hidden="1" customHeight="1" x14ac:dyDescent="0.25">
      <c r="A620" s="238" t="s">
        <v>4535</v>
      </c>
      <c r="B620" s="239" t="s">
        <v>4536</v>
      </c>
      <c r="C620" s="238">
        <v>2</v>
      </c>
      <c r="D620" s="238" t="s">
        <v>4539</v>
      </c>
      <c r="E620" s="237">
        <v>4409</v>
      </c>
      <c r="F620" s="237">
        <v>38</v>
      </c>
      <c r="G620" s="238">
        <v>51.8</v>
      </c>
      <c r="H620" s="240">
        <f>Tabela1[[#This Row],[PESO UNI]]*Tabela1[[#This Row],[QTE]]</f>
        <v>103.6</v>
      </c>
      <c r="I620" s="237" t="s">
        <v>5917</v>
      </c>
      <c r="J620" s="241" t="s">
        <v>3140</v>
      </c>
      <c r="K620" s="241" t="s">
        <v>4320</v>
      </c>
      <c r="L620" s="242" t="s">
        <v>2984</v>
      </c>
      <c r="M620" s="243">
        <v>46223</v>
      </c>
      <c r="N620" s="241" t="s">
        <v>38</v>
      </c>
      <c r="O620" s="244"/>
      <c r="P620" s="245"/>
      <c r="Q620" s="14">
        <f>Tabela1[[#This Row],[QTDE/ Fabricação]]-Tabela1[[#This Row],[QTE]]</f>
        <v>-2</v>
      </c>
      <c r="R620" s="247">
        <f t="shared" si="121"/>
        <v>103.6</v>
      </c>
      <c r="S620" s="247">
        <f t="shared" si="117"/>
        <v>103.6</v>
      </c>
      <c r="T620" s="248">
        <f t="shared" si="122"/>
        <v>0</v>
      </c>
      <c r="U620" s="249">
        <f>IFERROR(SUMIF('LISTA DE EMBARQUE'!B:B,MICRO!E:E,'LISTA DE EMBARQUE'!G:G),"")</f>
        <v>2</v>
      </c>
      <c r="V620" s="244">
        <f>IFERROR(VLOOKUP(Tabela1[[#This Row],[COD.MDE]],'LISTA DE EMBARQUE'!B:L,11,0),"")</f>
        <v>7</v>
      </c>
      <c r="W620" s="245" t="str">
        <f>IFERROR(COUNTIF(#REF!,Tabela1[[#This Row],[Colunas5]]),"")</f>
        <v/>
      </c>
      <c r="X620" s="246">
        <f>Tabela1[[#This Row],[QIANTIDADE EXPEDIDA]]*Tabela1[[#This Row],[PESO UNI]]</f>
        <v>103.6</v>
      </c>
      <c r="Y620" s="246">
        <f t="shared" si="123"/>
        <v>0</v>
      </c>
      <c r="Z620" s="250">
        <f>Tabela1[[#This Row],[PESO TOTAL]]-Tabela1[[#This Row],[Peso Expedido]]</f>
        <v>0</v>
      </c>
      <c r="AA620" s="251">
        <v>1</v>
      </c>
      <c r="AB620" s="252"/>
      <c r="AC620" s="252">
        <v>1</v>
      </c>
      <c r="AD620" s="252">
        <v>1</v>
      </c>
      <c r="AE620" s="252">
        <v>1</v>
      </c>
      <c r="AF620" s="252">
        <v>1</v>
      </c>
      <c r="AG620" s="252">
        <v>1</v>
      </c>
      <c r="AH620" s="252">
        <v>1</v>
      </c>
      <c r="AI620" s="252" t="s">
        <v>4412</v>
      </c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hidden="1" customHeight="1" x14ac:dyDescent="0.25">
      <c r="A621" s="1" t="s">
        <v>4535</v>
      </c>
      <c r="B621" s="21" t="s">
        <v>4536</v>
      </c>
      <c r="C621" s="1">
        <v>2</v>
      </c>
      <c r="D621" s="1" t="s">
        <v>4540</v>
      </c>
      <c r="E621" s="7">
        <v>4410</v>
      </c>
      <c r="F621" s="7">
        <v>38</v>
      </c>
      <c r="G621" s="1">
        <v>2.7</v>
      </c>
      <c r="H621" s="34">
        <f>Tabela1[[#This Row],[PESO UNI]]*Tabela1[[#This Row],[QTE]]</f>
        <v>5.4</v>
      </c>
      <c r="I621" s="7" t="s">
        <v>5917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21"/>
        <v>5.4</v>
      </c>
      <c r="S621" s="18">
        <f t="shared" si="117"/>
        <v>5.4</v>
      </c>
      <c r="T621" s="19">
        <f t="shared" si="122"/>
        <v>0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23"/>
        <v>-2</v>
      </c>
      <c r="Z621" s="20">
        <f>Tabela1[[#This Row],[PESO TOTAL]]-Tabela1[[#This Row],[Peso Expedido]]</f>
        <v>5.4</v>
      </c>
      <c r="AA621" s="17">
        <v>1</v>
      </c>
      <c r="AB621" s="33"/>
      <c r="AC621" s="33">
        <v>1</v>
      </c>
      <c r="AD621" s="33">
        <v>1</v>
      </c>
      <c r="AE621" s="33">
        <v>1</v>
      </c>
      <c r="AF621" s="33">
        <v>1</v>
      </c>
      <c r="AG621" s="33">
        <v>1</v>
      </c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hidden="1" customHeight="1" x14ac:dyDescent="0.25">
      <c r="A622" s="1" t="s">
        <v>4535</v>
      </c>
      <c r="B622" s="21" t="s">
        <v>4536</v>
      </c>
      <c r="C622" s="1">
        <v>2</v>
      </c>
      <c r="D622" s="1" t="s">
        <v>4541</v>
      </c>
      <c r="E622" s="7">
        <v>4411</v>
      </c>
      <c r="F622" s="7">
        <v>38</v>
      </c>
      <c r="G622" s="1">
        <v>0.75</v>
      </c>
      <c r="H622" s="34">
        <f>Tabela1[[#This Row],[PESO UNI]]*Tabela1[[#This Row],[QTE]]</f>
        <v>1.5</v>
      </c>
      <c r="I622" s="7" t="s">
        <v>5917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21"/>
        <v>0.71249999999999991</v>
      </c>
      <c r="S622" s="18">
        <f t="shared" si="117"/>
        <v>0</v>
      </c>
      <c r="T622" s="19">
        <f t="shared" si="122"/>
        <v>-1.5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23"/>
        <v>-2</v>
      </c>
      <c r="Z622" s="20">
        <f>Tabela1[[#This Row],[PESO TOTAL]]-Tabela1[[#This Row],[Peso Expedido]]</f>
        <v>1.5</v>
      </c>
      <c r="AA622" s="17">
        <v>1</v>
      </c>
      <c r="AB622" s="33"/>
      <c r="AC622" s="33">
        <v>0.9</v>
      </c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hidden="1" customHeight="1" x14ac:dyDescent="0.25">
      <c r="A623" s="1" t="s">
        <v>4535</v>
      </c>
      <c r="B623" s="21" t="s">
        <v>4536</v>
      </c>
      <c r="C623" s="1">
        <v>2</v>
      </c>
      <c r="D623" s="1" t="s">
        <v>4542</v>
      </c>
      <c r="E623" s="7">
        <v>4412</v>
      </c>
      <c r="F623" s="7">
        <v>38</v>
      </c>
      <c r="G623" s="1">
        <v>0.8</v>
      </c>
      <c r="H623" s="34">
        <f>Tabela1[[#This Row],[PESO UNI]]*Tabela1[[#This Row],[QTE]]</f>
        <v>1.6</v>
      </c>
      <c r="I623" s="7" t="s">
        <v>5917</v>
      </c>
      <c r="J623" s="8" t="s">
        <v>3140</v>
      </c>
      <c r="K623" s="8" t="s">
        <v>4320</v>
      </c>
      <c r="L623" s="9" t="s">
        <v>2984</v>
      </c>
      <c r="M623" s="10">
        <v>46223</v>
      </c>
      <c r="N623" s="8" t="s">
        <v>38</v>
      </c>
      <c r="O623" s="12"/>
      <c r="P623" s="13"/>
      <c r="Q623" s="14">
        <f>Tabela1[[#This Row],[QTDE/ Fabricação]]-Tabela1[[#This Row],[QTE]]</f>
        <v>-2</v>
      </c>
      <c r="R623" s="18">
        <f t="shared" si="121"/>
        <v>1.6</v>
      </c>
      <c r="S623" s="18">
        <f t="shared" si="117"/>
        <v>1.6</v>
      </c>
      <c r="T623" s="19">
        <f t="shared" si="122"/>
        <v>0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 t="shared" si="123"/>
        <v>-2</v>
      </c>
      <c r="Z623" s="20">
        <f>Tabela1[[#This Row],[PESO TOTAL]]-Tabela1[[#This Row],[Peso Expedido]]</f>
        <v>1.6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>
        <v>1</v>
      </c>
      <c r="AG623" s="33">
        <v>1</v>
      </c>
      <c r="AH623" s="33"/>
      <c r="AI623" s="33"/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238" t="s">
        <v>4543</v>
      </c>
      <c r="B624" s="239" t="s">
        <v>4544</v>
      </c>
      <c r="C624" s="238">
        <v>1</v>
      </c>
      <c r="D624" s="238" t="s">
        <v>4545</v>
      </c>
      <c r="E624" s="237">
        <v>4413</v>
      </c>
      <c r="F624" s="237">
        <v>39</v>
      </c>
      <c r="G624" s="238">
        <v>527.5</v>
      </c>
      <c r="H624" s="240">
        <f>Tabela1[[#This Row],[PESO UNI]]*Tabela1[[#This Row],[QTE]]</f>
        <v>527.5</v>
      </c>
      <c r="I624" s="237" t="s">
        <v>4864</v>
      </c>
      <c r="J624" s="241" t="s">
        <v>3045</v>
      </c>
      <c r="K624" s="241" t="s">
        <v>4320</v>
      </c>
      <c r="L624" s="242" t="s">
        <v>2984</v>
      </c>
      <c r="M624" s="243">
        <v>46224</v>
      </c>
      <c r="N624" s="241" t="s">
        <v>38</v>
      </c>
      <c r="O624" s="244"/>
      <c r="P624" s="245"/>
      <c r="Q624" s="14">
        <f>Tabela1[[#This Row],[QTDE/ Fabricação]]-Tabela1[[#This Row],[QTE]]</f>
        <v>-1</v>
      </c>
      <c r="R624" s="247">
        <f t="shared" si="121"/>
        <v>527.5</v>
      </c>
      <c r="S624" s="247">
        <f t="shared" si="117"/>
        <v>527.5</v>
      </c>
      <c r="T624" s="248">
        <f t="shared" si="122"/>
        <v>0</v>
      </c>
      <c r="U624" s="249">
        <f>IFERROR(SUMIF('LISTA DE EMBARQUE'!B:B,MICRO!E:E,'LISTA DE EMBARQUE'!G:G),"")</f>
        <v>1</v>
      </c>
      <c r="V624" s="244">
        <f>IFERROR(VLOOKUP(Tabela1[[#This Row],[COD.MDE]],'LISTA DE EMBARQUE'!B:L,11,0),"")</f>
        <v>5</v>
      </c>
      <c r="W624" s="245" t="str">
        <f>IFERROR(COUNTIF(#REF!,Tabela1[[#This Row],[Colunas5]]),"")</f>
        <v/>
      </c>
      <c r="X624" s="246">
        <f>Tabela1[[#This Row],[QIANTIDADE EXPEDIDA]]*Tabela1[[#This Row],[PESO UNI]]</f>
        <v>527.5</v>
      </c>
      <c r="Y624" s="246">
        <f t="shared" si="123"/>
        <v>0</v>
      </c>
      <c r="Z624" s="250">
        <f>Tabela1[[#This Row],[PESO TOTAL]]-Tabela1[[#This Row],[Peso Expedido]]</f>
        <v>0</v>
      </c>
      <c r="AA624" s="251">
        <v>1</v>
      </c>
      <c r="AB624" s="252"/>
      <c r="AC624" s="252">
        <v>1</v>
      </c>
      <c r="AD624" s="252">
        <v>1</v>
      </c>
      <c r="AE624" s="252">
        <v>1</v>
      </c>
      <c r="AF624" s="252">
        <v>1</v>
      </c>
      <c r="AG624" s="252">
        <v>1</v>
      </c>
      <c r="AH624" s="252">
        <v>1</v>
      </c>
      <c r="AI624" s="252" t="str">
        <f>IF(Z624&lt;=0,"ok","")</f>
        <v>ok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4547</v>
      </c>
      <c r="B625" s="21"/>
      <c r="C625" s="1">
        <v>30</v>
      </c>
      <c r="D625" s="1" t="s">
        <v>4546</v>
      </c>
      <c r="E625" s="7">
        <v>4414</v>
      </c>
      <c r="F625" s="7">
        <v>1</v>
      </c>
      <c r="G625" s="1">
        <v>11.5</v>
      </c>
      <c r="H625" s="34">
        <f>Tabela1[[#This Row],[PESO UNI]]*Tabela1[[#This Row],[QTE]]</f>
        <v>345</v>
      </c>
      <c r="I625" s="7">
        <v>0</v>
      </c>
      <c r="J625" s="8" t="s">
        <v>4548</v>
      </c>
      <c r="K625" s="8" t="s">
        <v>23</v>
      </c>
      <c r="L625" s="9" t="s">
        <v>4549</v>
      </c>
      <c r="M625" s="10">
        <v>46271</v>
      </c>
      <c r="N625" s="8" t="s">
        <v>38</v>
      </c>
      <c r="O625" s="12"/>
      <c r="P625" s="13"/>
      <c r="Q625" s="14">
        <f>Tabela1[[#This Row],[QTDE/ Fabricação]]-Tabela1[[#This Row],[QTE]]</f>
        <v>-30</v>
      </c>
      <c r="R625" s="18">
        <f t="shared" si="121"/>
        <v>345</v>
      </c>
      <c r="S625" s="18">
        <f t="shared" si="117"/>
        <v>345</v>
      </c>
      <c r="T625" s="19">
        <f t="shared" si="122"/>
        <v>0</v>
      </c>
      <c r="U625" s="16">
        <v>30</v>
      </c>
      <c r="V625" s="12">
        <v>1</v>
      </c>
      <c r="W625" s="13" t="str">
        <f>IFERROR(COUNTIF(#REF!,Tabela1[[#This Row],[Colunas5]]),"")</f>
        <v/>
      </c>
      <c r="X625" s="14">
        <f>Tabela1[[#This Row],[QIANTIDADE EXPEDIDA]]*Tabela1[[#This Row],[PESO UNI]]</f>
        <v>345</v>
      </c>
      <c r="Y625" s="14">
        <f t="shared" si="123"/>
        <v>0</v>
      </c>
      <c r="Z625" s="20">
        <f>Tabela1[[#This Row],[PESO TOTAL]]-Tabela1[[#This Row],[Peso Expedido]]</f>
        <v>0</v>
      </c>
      <c r="AA625" s="17">
        <v>1</v>
      </c>
      <c r="AB625" s="33">
        <v>1</v>
      </c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4412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4415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4687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ref="R626:R627" si="124">IFERROR(H626*((AA626*0.25)+(AC626*0.25)+(AD626*0.225)+(AE626*0.225)+(AF626*0.05)),"")</f>
        <v>4.78</v>
      </c>
      <c r="S626" s="18">
        <f t="shared" ref="S626:S627" si="125">IFERROR(H626*AG626,"")</f>
        <v>4.78</v>
      </c>
      <c r="T626" s="19">
        <f t="shared" ref="T626:T627" si="126">IFERROR(S626-H626,"")</f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ref="Y626:Y627" si="127">U626-C626</f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 t="s">
        <v>653</v>
      </c>
      <c r="B627" s="21"/>
      <c r="C627" s="1">
        <v>2</v>
      </c>
      <c r="D627" s="1" t="s">
        <v>4552</v>
      </c>
      <c r="E627" s="7">
        <v>4416</v>
      </c>
      <c r="F627" s="7">
        <v>43</v>
      </c>
      <c r="G627" s="1">
        <v>2.39</v>
      </c>
      <c r="H627" s="34">
        <f>Tabela1[[#This Row],[PESO UNI]]*Tabela1[[#This Row],[QTE]]</f>
        <v>4.78</v>
      </c>
      <c r="I627" s="7">
        <v>0</v>
      </c>
      <c r="J627" s="8" t="s">
        <v>4688</v>
      </c>
      <c r="K627" s="8" t="s">
        <v>23</v>
      </c>
      <c r="L627" s="9" t="s">
        <v>2069</v>
      </c>
      <c r="M627" s="10">
        <v>46199</v>
      </c>
      <c r="N627" s="8" t="s">
        <v>38</v>
      </c>
      <c r="O627" s="12"/>
      <c r="P627" s="13"/>
      <c r="Q627" s="14">
        <f>Tabela1[[#This Row],[QTDE/ Fabricação]]-Tabela1[[#This Row],[QTE]]</f>
        <v>-2</v>
      </c>
      <c r="R627" s="18">
        <f t="shared" si="124"/>
        <v>4.78</v>
      </c>
      <c r="S627" s="18">
        <f t="shared" si="125"/>
        <v>4.78</v>
      </c>
      <c r="T627" s="19">
        <f t="shared" si="126"/>
        <v>0</v>
      </c>
      <c r="U627" s="16">
        <f>IFERROR(SUMIF('LISTA DE EMBARQUE'!B:B,MICRO!E:E,'LISTA DE EMBARQUE'!G:G),"")</f>
        <v>2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4.78</v>
      </c>
      <c r="Y627" s="14">
        <f t="shared" si="127"/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4553</v>
      </c>
      <c r="C628" s="1">
        <v>16</v>
      </c>
      <c r="D628" s="1" t="s">
        <v>4554</v>
      </c>
      <c r="E628" s="7" t="s">
        <v>4690</v>
      </c>
      <c r="F628" s="7" t="s">
        <v>4411</v>
      </c>
      <c r="G628" s="1">
        <v>1.2</v>
      </c>
      <c r="H628" s="34">
        <v>19.2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-16</v>
      </c>
      <c r="R628" s="18">
        <f t="shared" ref="R628:R691" si="128">IFERROR(H628*((AA628*0.25)+(AC628*0.25)+(AD628*0.225)+(AE628*0.225)+(AF628*0.05)),"")</f>
        <v>19.2</v>
      </c>
      <c r="S628" s="18">
        <f t="shared" ref="S628:S691" si="129">IFERROR(H628*AG628,"")</f>
        <v>19.2</v>
      </c>
      <c r="T628" s="19">
        <f t="shared" ref="T628:T691" si="130">IFERROR(S628-H628,"")</f>
        <v>0</v>
      </c>
      <c r="U628" s="16">
        <f>IFERROR(SUMIF('LISTA DE EMBARQUE'!B:B,MICRO!E:E,'LISTA DE EMBARQUE'!G:G),"")</f>
        <v>16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19.2</v>
      </c>
      <c r="Y628" s="14">
        <f t="shared" ref="Y628:Y691" si="131">U628-C628</f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4553</v>
      </c>
      <c r="C629" s="1">
        <v>8</v>
      </c>
      <c r="D629" s="1" t="s">
        <v>4556</v>
      </c>
      <c r="E629" s="7" t="s">
        <v>4691</v>
      </c>
      <c r="F629" s="7" t="s">
        <v>4411</v>
      </c>
      <c r="G629" s="1">
        <v>1.8</v>
      </c>
      <c r="H629" s="34">
        <v>14.4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-8</v>
      </c>
      <c r="R629" s="18">
        <f t="shared" si="128"/>
        <v>14.4</v>
      </c>
      <c r="S629" s="18">
        <f t="shared" si="129"/>
        <v>14.4</v>
      </c>
      <c r="T629" s="19">
        <f t="shared" si="130"/>
        <v>0</v>
      </c>
      <c r="U629" s="16">
        <f>IFERROR(SUMIF('LISTA DE EMBARQUE'!B:B,MICRO!E:E,'LISTA DE EMBARQUE'!G:G),"")</f>
        <v>8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14.4</v>
      </c>
      <c r="Y629" s="14">
        <f t="shared" si="131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4553</v>
      </c>
      <c r="C630" s="1">
        <v>7</v>
      </c>
      <c r="D630" s="1" t="s">
        <v>4557</v>
      </c>
      <c r="E630" s="7" t="s">
        <v>4692</v>
      </c>
      <c r="F630" s="7" t="s">
        <v>4411</v>
      </c>
      <c r="G630" s="1">
        <v>2.1</v>
      </c>
      <c r="H630" s="34">
        <v>14.700000000000001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-7</v>
      </c>
      <c r="R630" s="18">
        <f t="shared" si="128"/>
        <v>14.700000000000001</v>
      </c>
      <c r="S630" s="18">
        <f t="shared" si="129"/>
        <v>14.700000000000001</v>
      </c>
      <c r="T630" s="19">
        <f t="shared" si="130"/>
        <v>0</v>
      </c>
      <c r="U630" s="16">
        <f>IFERROR(SUMIF('LISTA DE EMBARQUE'!B:B,MICRO!E:E,'LISTA DE EMBARQUE'!G:G),"")</f>
        <v>7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14.700000000000001</v>
      </c>
      <c r="Y630" s="14">
        <f t="shared" si="131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4553</v>
      </c>
      <c r="C631" s="1">
        <v>3</v>
      </c>
      <c r="D631" s="1" t="s">
        <v>4558</v>
      </c>
      <c r="E631" s="7" t="s">
        <v>4693</v>
      </c>
      <c r="F631" s="7" t="s">
        <v>4411</v>
      </c>
      <c r="G631" s="1">
        <v>0.05</v>
      </c>
      <c r="H631" s="34">
        <v>0.15000000000000002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28"/>
        <v>0.15000000000000002</v>
      </c>
      <c r="S631" s="18">
        <f t="shared" si="129"/>
        <v>0.15000000000000002</v>
      </c>
      <c r="T631" s="19">
        <f t="shared" si="130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0.15000000000000002</v>
      </c>
      <c r="Y631" s="14">
        <f t="shared" si="131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4553</v>
      </c>
      <c r="C632" s="1">
        <v>3</v>
      </c>
      <c r="D632" s="1" t="s">
        <v>4560</v>
      </c>
      <c r="E632" s="7" t="s">
        <v>4694</v>
      </c>
      <c r="F632" s="7" t="s">
        <v>4411</v>
      </c>
      <c r="G632" s="1">
        <v>0.02</v>
      </c>
      <c r="H632" s="34">
        <v>0.06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-3</v>
      </c>
      <c r="R632" s="18">
        <f t="shared" si="128"/>
        <v>0.06</v>
      </c>
      <c r="S632" s="18">
        <f t="shared" si="129"/>
        <v>0.06</v>
      </c>
      <c r="T632" s="19">
        <f t="shared" si="130"/>
        <v>0</v>
      </c>
      <c r="U632" s="16">
        <f>IFERROR(SUMIF('LISTA DE EMBARQUE'!B:B,MICRO!E:E,'LISTA DE EMBARQUE'!G:G),"")</f>
        <v>3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0.06</v>
      </c>
      <c r="Y632" s="14">
        <f t="shared" si="131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4553</v>
      </c>
      <c r="C633" s="1">
        <v>2</v>
      </c>
      <c r="D633" s="1" t="s">
        <v>4561</v>
      </c>
      <c r="E633" s="7" t="s">
        <v>4695</v>
      </c>
      <c r="F633" s="7" t="s">
        <v>4411</v>
      </c>
      <c r="G633" s="1">
        <v>0.8</v>
      </c>
      <c r="H633" s="34">
        <v>1.6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-2</v>
      </c>
      <c r="R633" s="18">
        <f t="shared" si="128"/>
        <v>1.6</v>
      </c>
      <c r="S633" s="18">
        <f t="shared" si="129"/>
        <v>1.6</v>
      </c>
      <c r="T633" s="19">
        <f t="shared" si="130"/>
        <v>0</v>
      </c>
      <c r="U633" s="16">
        <f>IFERROR(SUMIF('LISTA DE EMBARQUE'!B:B,MICRO!E:E,'LISTA DE EMBARQUE'!G:G),"")</f>
        <v>2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1.6</v>
      </c>
      <c r="Y633" s="14">
        <f t="shared" si="131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4553</v>
      </c>
      <c r="C634" s="1">
        <v>6</v>
      </c>
      <c r="D634" s="1" t="s">
        <v>4562</v>
      </c>
      <c r="E634" s="7" t="s">
        <v>4696</v>
      </c>
      <c r="F634" s="7" t="s">
        <v>4411</v>
      </c>
      <c r="G634" s="1">
        <v>0.04</v>
      </c>
      <c r="H634" s="34">
        <v>0.24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-6</v>
      </c>
      <c r="R634" s="18">
        <f t="shared" si="128"/>
        <v>0.24</v>
      </c>
      <c r="S634" s="18">
        <f t="shared" si="129"/>
        <v>0.24</v>
      </c>
      <c r="T634" s="19">
        <f t="shared" si="130"/>
        <v>0</v>
      </c>
      <c r="U634" s="16">
        <f>IFERROR(SUMIF('LISTA DE EMBARQUE'!B:B,MICRO!E:E,'LISTA DE EMBARQUE'!G:G),"")</f>
        <v>6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0.24</v>
      </c>
      <c r="Y634" s="14">
        <f t="shared" si="131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4553</v>
      </c>
      <c r="C635" s="1">
        <v>2</v>
      </c>
      <c r="D635" s="1" t="s">
        <v>4563</v>
      </c>
      <c r="E635" s="7" t="s">
        <v>4697</v>
      </c>
      <c r="F635" s="7" t="s">
        <v>4411</v>
      </c>
      <c r="G635" s="1">
        <v>0.05</v>
      </c>
      <c r="H635" s="34">
        <v>0.1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-2</v>
      </c>
      <c r="R635" s="18">
        <f t="shared" si="128"/>
        <v>0.1</v>
      </c>
      <c r="S635" s="18">
        <f t="shared" si="129"/>
        <v>0.1</v>
      </c>
      <c r="T635" s="19">
        <f t="shared" si="130"/>
        <v>0</v>
      </c>
      <c r="U635" s="16">
        <f>IFERROR(SUMIF('LISTA DE EMBARQUE'!B:B,MICRO!E:E,'LISTA DE EMBARQUE'!G:G),"")</f>
        <v>2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</v>
      </c>
      <c r="Y635" s="14">
        <f t="shared" si="131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4553</v>
      </c>
      <c r="C636" s="1">
        <v>6</v>
      </c>
      <c r="D636" s="1" t="s">
        <v>4564</v>
      </c>
      <c r="E636" s="7" t="s">
        <v>4698</v>
      </c>
      <c r="F636" s="7" t="s">
        <v>4411</v>
      </c>
      <c r="G636" s="1">
        <v>0.03</v>
      </c>
      <c r="H636" s="34">
        <v>0.18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-6</v>
      </c>
      <c r="R636" s="18">
        <f t="shared" si="128"/>
        <v>0.18</v>
      </c>
      <c r="S636" s="18">
        <f t="shared" si="129"/>
        <v>0.18</v>
      </c>
      <c r="T636" s="19">
        <f t="shared" si="130"/>
        <v>0</v>
      </c>
      <c r="U636" s="16">
        <f>IFERROR(SUMIF('LISTA DE EMBARQUE'!B:B,MICRO!E:E,'LISTA DE EMBARQUE'!G:G),"")</f>
        <v>6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0.18</v>
      </c>
      <c r="Y636" s="14">
        <f t="shared" si="131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4553</v>
      </c>
      <c r="C637" s="1">
        <v>2</v>
      </c>
      <c r="D637" s="1" t="s">
        <v>4565</v>
      </c>
      <c r="E637" s="7" t="s">
        <v>4699</v>
      </c>
      <c r="F637" s="7" t="s">
        <v>4411</v>
      </c>
      <c r="G637" s="1">
        <v>0.05</v>
      </c>
      <c r="H637" s="34">
        <v>0.1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28"/>
        <v>0.1</v>
      </c>
      <c r="S637" s="18">
        <f t="shared" si="129"/>
        <v>0.1</v>
      </c>
      <c r="T637" s="19">
        <f t="shared" si="130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</v>
      </c>
      <c r="Y637" s="14">
        <f t="shared" si="131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4553</v>
      </c>
      <c r="C638" s="1">
        <v>2</v>
      </c>
      <c r="D638" s="1" t="s">
        <v>4566</v>
      </c>
      <c r="E638" s="7" t="s">
        <v>4700</v>
      </c>
      <c r="F638" s="7" t="s">
        <v>4411</v>
      </c>
      <c r="G638" s="1">
        <v>0.08</v>
      </c>
      <c r="H638" s="34">
        <v>0.16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-2</v>
      </c>
      <c r="R638" s="18">
        <f t="shared" si="128"/>
        <v>0.16</v>
      </c>
      <c r="S638" s="18">
        <f t="shared" si="129"/>
        <v>0.16</v>
      </c>
      <c r="T638" s="19">
        <f t="shared" si="130"/>
        <v>0</v>
      </c>
      <c r="U638" s="16">
        <f>IFERROR(SUMIF('LISTA DE EMBARQUE'!B:B,MICRO!E:E,'LISTA DE EMBARQUE'!G:G),"")</f>
        <v>2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0.16</v>
      </c>
      <c r="Y638" s="14">
        <f t="shared" si="131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4553</v>
      </c>
      <c r="C639" s="1">
        <v>4</v>
      </c>
      <c r="D639" s="1" t="s">
        <v>4567</v>
      </c>
      <c r="E639" s="7" t="s">
        <v>4701</v>
      </c>
      <c r="F639" s="7" t="s">
        <v>4411</v>
      </c>
      <c r="G639" s="1">
        <v>0.03</v>
      </c>
      <c r="H639" s="34">
        <v>0.12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-4</v>
      </c>
      <c r="R639" s="18">
        <f t="shared" si="128"/>
        <v>0.12</v>
      </c>
      <c r="S639" s="18">
        <f t="shared" si="129"/>
        <v>0.12</v>
      </c>
      <c r="T639" s="19">
        <f t="shared" si="130"/>
        <v>0</v>
      </c>
      <c r="U639" s="16">
        <f>IFERROR(SUMIF('LISTA DE EMBARQUE'!B:B,MICRO!E:E,'LISTA DE EMBARQUE'!G:G),"")</f>
        <v>4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0.12</v>
      </c>
      <c r="Y639" s="14">
        <f t="shared" si="131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4553</v>
      </c>
      <c r="C640" s="1">
        <v>2</v>
      </c>
      <c r="D640" s="1" t="s">
        <v>4568</v>
      </c>
      <c r="E640" s="7" t="s">
        <v>4702</v>
      </c>
      <c r="F640" s="7" t="s">
        <v>4411</v>
      </c>
      <c r="G640" s="1">
        <v>0.05</v>
      </c>
      <c r="H640" s="34">
        <v>0.1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-2</v>
      </c>
      <c r="R640" s="18">
        <f t="shared" si="128"/>
        <v>0.1</v>
      </c>
      <c r="S640" s="18">
        <f t="shared" si="129"/>
        <v>0.1</v>
      </c>
      <c r="T640" s="19">
        <f t="shared" si="130"/>
        <v>0</v>
      </c>
      <c r="U640" s="16">
        <f>IFERROR(SUMIF('LISTA DE EMBARQUE'!B:B,MICRO!E:E,'LISTA DE EMBARQUE'!G:G),"")</f>
        <v>2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0.1</v>
      </c>
      <c r="Y640" s="14">
        <f t="shared" si="131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4553</v>
      </c>
      <c r="C641" s="1">
        <v>3</v>
      </c>
      <c r="D641" s="1" t="s">
        <v>4569</v>
      </c>
      <c r="E641" s="7" t="s">
        <v>4703</v>
      </c>
      <c r="F641" s="7" t="s">
        <v>4411</v>
      </c>
      <c r="G641" s="1">
        <v>0.08</v>
      </c>
      <c r="H641" s="34">
        <v>0.24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-3</v>
      </c>
      <c r="R641" s="18">
        <f t="shared" si="128"/>
        <v>0.24</v>
      </c>
      <c r="S641" s="18">
        <f t="shared" si="129"/>
        <v>0.24</v>
      </c>
      <c r="T641" s="19">
        <f t="shared" si="130"/>
        <v>0</v>
      </c>
      <c r="U641" s="16">
        <f>IFERROR(SUMIF('LISTA DE EMBARQUE'!B:B,MICRO!E:E,'LISTA DE EMBARQUE'!G:G),"")</f>
        <v>3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0.24</v>
      </c>
      <c r="Y641" s="14">
        <f t="shared" si="131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4553</v>
      </c>
      <c r="C642" s="1">
        <v>5</v>
      </c>
      <c r="D642" s="1" t="s">
        <v>4570</v>
      </c>
      <c r="E642" s="7" t="s">
        <v>4704</v>
      </c>
      <c r="F642" s="7" t="s">
        <v>4411</v>
      </c>
      <c r="G642" s="1">
        <v>0.03</v>
      </c>
      <c r="H642" s="34">
        <v>0.15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-5</v>
      </c>
      <c r="R642" s="18">
        <f t="shared" si="128"/>
        <v>0.15</v>
      </c>
      <c r="S642" s="18">
        <f t="shared" si="129"/>
        <v>0.15</v>
      </c>
      <c r="T642" s="19">
        <f t="shared" si="130"/>
        <v>0</v>
      </c>
      <c r="U642" s="16">
        <f>IFERROR(SUMIF('LISTA DE EMBARQUE'!B:B,MICRO!E:E,'LISTA DE EMBARQUE'!G:G),"")</f>
        <v>5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0.15</v>
      </c>
      <c r="Y642" s="14">
        <f t="shared" si="131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4553</v>
      </c>
      <c r="C643" s="1">
        <v>7</v>
      </c>
      <c r="D643" s="1" t="s">
        <v>4571</v>
      </c>
      <c r="E643" s="7" t="s">
        <v>4705</v>
      </c>
      <c r="F643" s="7" t="s">
        <v>4411</v>
      </c>
      <c r="G643" s="1">
        <v>0.02</v>
      </c>
      <c r="H643" s="34">
        <v>0.14000000000000001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-7</v>
      </c>
      <c r="R643" s="18">
        <f t="shared" si="128"/>
        <v>0.14000000000000001</v>
      </c>
      <c r="S643" s="18">
        <f t="shared" si="129"/>
        <v>0.14000000000000001</v>
      </c>
      <c r="T643" s="19">
        <f t="shared" si="130"/>
        <v>0</v>
      </c>
      <c r="U643" s="16">
        <f>IFERROR(SUMIF('LISTA DE EMBARQUE'!B:B,MICRO!E:E,'LISTA DE EMBARQUE'!G:G),"")</f>
        <v>7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0.14000000000000001</v>
      </c>
      <c r="Y643" s="14">
        <f t="shared" si="131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4553</v>
      </c>
      <c r="C644" s="1">
        <v>32</v>
      </c>
      <c r="D644" s="1" t="s">
        <v>4572</v>
      </c>
      <c r="E644" s="7" t="s">
        <v>4706</v>
      </c>
      <c r="F644" s="7" t="s">
        <v>4411</v>
      </c>
      <c r="G644" s="1">
        <v>0.02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-32</v>
      </c>
      <c r="R644" s="18">
        <f t="shared" si="128"/>
        <v>0.64</v>
      </c>
      <c r="S644" s="18">
        <f t="shared" si="129"/>
        <v>0.64</v>
      </c>
      <c r="T644" s="19">
        <f t="shared" si="130"/>
        <v>0</v>
      </c>
      <c r="U644" s="16">
        <f>IFERROR(SUMIF('LISTA DE EMBARQUE'!B:B,MICRO!E:E,'LISTA DE EMBARQUE'!G:G),"")</f>
        <v>32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31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4553</v>
      </c>
      <c r="C645" s="1">
        <v>16</v>
      </c>
      <c r="D645" s="1" t="s">
        <v>4573</v>
      </c>
      <c r="E645" s="7" t="s">
        <v>4707</v>
      </c>
      <c r="F645" s="7" t="s">
        <v>4411</v>
      </c>
      <c r="G645" s="1">
        <v>0.04</v>
      </c>
      <c r="H645" s="34">
        <v>0.64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-16</v>
      </c>
      <c r="R645" s="18">
        <f t="shared" si="128"/>
        <v>0.64</v>
      </c>
      <c r="S645" s="18">
        <f t="shared" si="129"/>
        <v>0.64</v>
      </c>
      <c r="T645" s="19">
        <f t="shared" si="130"/>
        <v>0</v>
      </c>
      <c r="U645" s="16">
        <f>IFERROR(SUMIF('LISTA DE EMBARQUE'!B:B,MICRO!E:E,'LISTA DE EMBARQUE'!G:G),"")</f>
        <v>16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0.64</v>
      </c>
      <c r="Y645" s="14">
        <f t="shared" si="131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4553</v>
      </c>
      <c r="C646" s="1">
        <v>14</v>
      </c>
      <c r="D646" s="1" t="s">
        <v>4574</v>
      </c>
      <c r="E646" s="7" t="s">
        <v>4708</v>
      </c>
      <c r="F646" s="7" t="s">
        <v>4411</v>
      </c>
      <c r="G646" s="1">
        <v>0.06</v>
      </c>
      <c r="H646" s="34">
        <v>0.84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-14</v>
      </c>
      <c r="R646" s="18">
        <f t="shared" si="128"/>
        <v>0.84</v>
      </c>
      <c r="S646" s="18">
        <f t="shared" si="129"/>
        <v>0.84</v>
      </c>
      <c r="T646" s="19">
        <f t="shared" si="130"/>
        <v>0</v>
      </c>
      <c r="U646" s="16">
        <f>IFERROR(SUMIF('LISTA DE EMBARQUE'!B:B,MICRO!E:E,'LISTA DE EMBARQUE'!G:G),"")</f>
        <v>14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0.84</v>
      </c>
      <c r="Y646" s="14">
        <f t="shared" si="131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4575</v>
      </c>
      <c r="C647" s="1">
        <v>16</v>
      </c>
      <c r="D647" s="1" t="s">
        <v>4576</v>
      </c>
      <c r="E647" s="7" t="s">
        <v>4709</v>
      </c>
      <c r="F647" s="7" t="s">
        <v>4411</v>
      </c>
      <c r="G647" s="1">
        <v>1.2</v>
      </c>
      <c r="H647" s="34">
        <v>19.2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-16</v>
      </c>
      <c r="R647" s="18">
        <f t="shared" si="128"/>
        <v>19.2</v>
      </c>
      <c r="S647" s="18">
        <f t="shared" si="129"/>
        <v>19.2</v>
      </c>
      <c r="T647" s="19">
        <f t="shared" si="130"/>
        <v>0</v>
      </c>
      <c r="U647" s="16">
        <f>IFERROR(SUMIF('LISTA DE EMBARQUE'!B:B,MICRO!E:E,'LISTA DE EMBARQUE'!G:G),"")</f>
        <v>16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19.2</v>
      </c>
      <c r="Y647" s="14">
        <f t="shared" si="131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4575</v>
      </c>
      <c r="C648" s="1">
        <v>8</v>
      </c>
      <c r="D648" s="1" t="s">
        <v>4577</v>
      </c>
      <c r="E648" s="7" t="s">
        <v>4710</v>
      </c>
      <c r="F648" s="7" t="s">
        <v>4411</v>
      </c>
      <c r="G648" s="1">
        <v>1.8</v>
      </c>
      <c r="H648" s="34">
        <v>14.4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-8</v>
      </c>
      <c r="R648" s="18">
        <f t="shared" si="128"/>
        <v>14.4</v>
      </c>
      <c r="S648" s="18">
        <f t="shared" si="129"/>
        <v>14.4</v>
      </c>
      <c r="T648" s="19">
        <f t="shared" si="130"/>
        <v>0</v>
      </c>
      <c r="U648" s="16">
        <f>IFERROR(SUMIF('LISTA DE EMBARQUE'!B:B,MICRO!E:E,'LISTA DE EMBARQUE'!G:G),"")</f>
        <v>8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14.4</v>
      </c>
      <c r="Y648" s="14">
        <f t="shared" si="131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4575</v>
      </c>
      <c r="C649" s="1">
        <v>7</v>
      </c>
      <c r="D649" s="1" t="s">
        <v>4578</v>
      </c>
      <c r="E649" s="7" t="s">
        <v>4711</v>
      </c>
      <c r="F649" s="7" t="s">
        <v>4411</v>
      </c>
      <c r="G649" s="1">
        <v>2.1</v>
      </c>
      <c r="H649" s="34">
        <v>14.700000000000001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-7</v>
      </c>
      <c r="R649" s="18">
        <f t="shared" si="128"/>
        <v>14.700000000000001</v>
      </c>
      <c r="S649" s="18">
        <f t="shared" si="129"/>
        <v>14.700000000000001</v>
      </c>
      <c r="T649" s="19">
        <f t="shared" si="130"/>
        <v>0</v>
      </c>
      <c r="U649" s="16">
        <f>IFERROR(SUMIF('LISTA DE EMBARQUE'!B:B,MICRO!E:E,'LISTA DE EMBARQUE'!G:G),"")</f>
        <v>7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14.700000000000001</v>
      </c>
      <c r="Y649" s="14">
        <f t="shared" si="131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4575</v>
      </c>
      <c r="C650" s="1">
        <v>3</v>
      </c>
      <c r="D650" s="1" t="s">
        <v>4579</v>
      </c>
      <c r="E650" s="7" t="s">
        <v>4712</v>
      </c>
      <c r="F650" s="7" t="s">
        <v>4411</v>
      </c>
      <c r="G650" s="1">
        <v>0.05</v>
      </c>
      <c r="H650" s="34">
        <v>0.15000000000000002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28"/>
        <v>0.15000000000000002</v>
      </c>
      <c r="S650" s="18">
        <f t="shared" si="129"/>
        <v>0.15000000000000002</v>
      </c>
      <c r="T650" s="19">
        <f t="shared" si="130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0.15000000000000002</v>
      </c>
      <c r="Y650" s="14">
        <f t="shared" si="131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4575</v>
      </c>
      <c r="C651" s="1">
        <v>3</v>
      </c>
      <c r="D651" s="1" t="s">
        <v>4580</v>
      </c>
      <c r="E651" s="7" t="s">
        <v>4713</v>
      </c>
      <c r="F651" s="7" t="s">
        <v>4411</v>
      </c>
      <c r="G651" s="1">
        <v>0.02</v>
      </c>
      <c r="H651" s="34">
        <v>0.06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-3</v>
      </c>
      <c r="R651" s="18">
        <f t="shared" si="128"/>
        <v>0.06</v>
      </c>
      <c r="S651" s="18">
        <f t="shared" si="129"/>
        <v>0.06</v>
      </c>
      <c r="T651" s="19">
        <f t="shared" si="130"/>
        <v>0</v>
      </c>
      <c r="U651" s="16">
        <f>IFERROR(SUMIF('LISTA DE EMBARQUE'!B:B,MICRO!E:E,'LISTA DE EMBARQUE'!G:G),"")</f>
        <v>3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0.06</v>
      </c>
      <c r="Y651" s="14">
        <f t="shared" si="131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4575</v>
      </c>
      <c r="C652" s="1">
        <v>2</v>
      </c>
      <c r="D652" s="1" t="s">
        <v>4581</v>
      </c>
      <c r="E652" s="7" t="s">
        <v>4714</v>
      </c>
      <c r="F652" s="7" t="s">
        <v>4411</v>
      </c>
      <c r="G652" s="1">
        <v>0.8</v>
      </c>
      <c r="H652" s="34">
        <v>1.6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-2</v>
      </c>
      <c r="R652" s="18">
        <f t="shared" si="128"/>
        <v>1.6</v>
      </c>
      <c r="S652" s="18">
        <f t="shared" si="129"/>
        <v>1.6</v>
      </c>
      <c r="T652" s="19">
        <f t="shared" si="130"/>
        <v>0</v>
      </c>
      <c r="U652" s="16">
        <f>IFERROR(SUMIF('LISTA DE EMBARQUE'!B:B,MICRO!E:E,'LISTA DE EMBARQUE'!G:G),"")</f>
        <v>2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1.6</v>
      </c>
      <c r="Y652" s="14">
        <f t="shared" si="131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4575</v>
      </c>
      <c r="C653" s="1">
        <v>6</v>
      </c>
      <c r="D653" s="1" t="s">
        <v>4582</v>
      </c>
      <c r="E653" s="7" t="s">
        <v>4715</v>
      </c>
      <c r="F653" s="7" t="s">
        <v>4411</v>
      </c>
      <c r="G653" s="1">
        <v>0.04</v>
      </c>
      <c r="H653" s="34">
        <v>0.24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-6</v>
      </c>
      <c r="R653" s="18">
        <f t="shared" si="128"/>
        <v>0.24</v>
      </c>
      <c r="S653" s="18">
        <f t="shared" si="129"/>
        <v>0.24</v>
      </c>
      <c r="T653" s="19">
        <f t="shared" si="130"/>
        <v>0</v>
      </c>
      <c r="U653" s="16">
        <f>IFERROR(SUMIF('LISTA DE EMBARQUE'!B:B,MICRO!E:E,'LISTA DE EMBARQUE'!G:G),"")</f>
        <v>6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0.24</v>
      </c>
      <c r="Y653" s="14">
        <f t="shared" si="131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4575</v>
      </c>
      <c r="C654" s="1">
        <v>2</v>
      </c>
      <c r="D654" s="1" t="s">
        <v>4583</v>
      </c>
      <c r="E654" s="7" t="s">
        <v>4716</v>
      </c>
      <c r="F654" s="7" t="s">
        <v>4411</v>
      </c>
      <c r="G654" s="1">
        <v>0.05</v>
      </c>
      <c r="H654" s="34">
        <v>0.1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-2</v>
      </c>
      <c r="R654" s="18">
        <f t="shared" si="128"/>
        <v>0.1</v>
      </c>
      <c r="S654" s="18">
        <f t="shared" si="129"/>
        <v>0.1</v>
      </c>
      <c r="T654" s="19">
        <f t="shared" si="130"/>
        <v>0</v>
      </c>
      <c r="U654" s="16">
        <f>IFERROR(SUMIF('LISTA DE EMBARQUE'!B:B,MICRO!E:E,'LISTA DE EMBARQUE'!G:G),"")</f>
        <v>2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</v>
      </c>
      <c r="Y654" s="14">
        <f t="shared" si="131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4575</v>
      </c>
      <c r="C655" s="1">
        <v>6</v>
      </c>
      <c r="D655" s="1" t="s">
        <v>4584</v>
      </c>
      <c r="E655" s="7" t="s">
        <v>4717</v>
      </c>
      <c r="F655" s="7" t="s">
        <v>4411</v>
      </c>
      <c r="G655" s="1">
        <v>0.03</v>
      </c>
      <c r="H655" s="34">
        <v>0.18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-6</v>
      </c>
      <c r="R655" s="18">
        <f t="shared" si="128"/>
        <v>0.18</v>
      </c>
      <c r="S655" s="18">
        <f t="shared" si="129"/>
        <v>0.18</v>
      </c>
      <c r="T655" s="19">
        <f t="shared" si="130"/>
        <v>0</v>
      </c>
      <c r="U655" s="16">
        <f>IFERROR(SUMIF('LISTA DE EMBARQUE'!B:B,MICRO!E:E,'LISTA DE EMBARQUE'!G:G),"")</f>
        <v>6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0.18</v>
      </c>
      <c r="Y655" s="14">
        <f t="shared" si="131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4575</v>
      </c>
      <c r="C656" s="1">
        <v>2</v>
      </c>
      <c r="D656" s="1" t="s">
        <v>4585</v>
      </c>
      <c r="E656" s="7" t="s">
        <v>4718</v>
      </c>
      <c r="F656" s="7" t="s">
        <v>4411</v>
      </c>
      <c r="G656" s="1">
        <v>0.05</v>
      </c>
      <c r="H656" s="34">
        <v>0.1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28"/>
        <v>0.1</v>
      </c>
      <c r="S656" s="18">
        <f t="shared" si="129"/>
        <v>0.1</v>
      </c>
      <c r="T656" s="19">
        <f t="shared" si="130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</v>
      </c>
      <c r="Y656" s="14">
        <f t="shared" si="131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4575</v>
      </c>
      <c r="C657" s="1">
        <v>2</v>
      </c>
      <c r="D657" s="1" t="s">
        <v>4586</v>
      </c>
      <c r="E657" s="7" t="s">
        <v>4719</v>
      </c>
      <c r="F657" s="7" t="s">
        <v>4411</v>
      </c>
      <c r="G657" s="1">
        <v>0.08</v>
      </c>
      <c r="H657" s="34">
        <v>0.16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-2</v>
      </c>
      <c r="R657" s="18">
        <f t="shared" si="128"/>
        <v>0.16</v>
      </c>
      <c r="S657" s="18">
        <f t="shared" si="129"/>
        <v>0.16</v>
      </c>
      <c r="T657" s="19">
        <f t="shared" si="130"/>
        <v>0</v>
      </c>
      <c r="U657" s="16">
        <f>IFERROR(SUMIF('LISTA DE EMBARQUE'!B:B,MICRO!E:E,'LISTA DE EMBARQUE'!G:G),"")</f>
        <v>2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0.16</v>
      </c>
      <c r="Y657" s="14">
        <f t="shared" si="131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4575</v>
      </c>
      <c r="C658" s="1">
        <v>4</v>
      </c>
      <c r="D658" s="1" t="s">
        <v>4587</v>
      </c>
      <c r="E658" s="7" t="s">
        <v>4720</v>
      </c>
      <c r="F658" s="7" t="s">
        <v>4411</v>
      </c>
      <c r="G658" s="1">
        <v>0.03</v>
      </c>
      <c r="H658" s="34">
        <v>0.12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-4</v>
      </c>
      <c r="R658" s="18">
        <f t="shared" si="128"/>
        <v>0.12</v>
      </c>
      <c r="S658" s="18">
        <f t="shared" si="129"/>
        <v>0.12</v>
      </c>
      <c r="T658" s="19">
        <f t="shared" si="130"/>
        <v>0</v>
      </c>
      <c r="U658" s="16">
        <f>IFERROR(SUMIF('LISTA DE EMBARQUE'!B:B,MICRO!E:E,'LISTA DE EMBARQUE'!G:G),"")</f>
        <v>4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0.12</v>
      </c>
      <c r="Y658" s="14">
        <f t="shared" si="131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4575</v>
      </c>
      <c r="C659" s="1">
        <v>2</v>
      </c>
      <c r="D659" s="1" t="s">
        <v>4588</v>
      </c>
      <c r="E659" s="7" t="s">
        <v>4721</v>
      </c>
      <c r="F659" s="7" t="s">
        <v>4411</v>
      </c>
      <c r="G659" s="1">
        <v>0.05</v>
      </c>
      <c r="H659" s="34">
        <v>0.1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-2</v>
      </c>
      <c r="R659" s="18">
        <f t="shared" si="128"/>
        <v>0.1</v>
      </c>
      <c r="S659" s="18">
        <f t="shared" si="129"/>
        <v>0.1</v>
      </c>
      <c r="T659" s="19">
        <f t="shared" si="130"/>
        <v>0</v>
      </c>
      <c r="U659" s="16">
        <f>IFERROR(SUMIF('LISTA DE EMBARQUE'!B:B,MICRO!E:E,'LISTA DE EMBARQUE'!G:G),"")</f>
        <v>2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0.1</v>
      </c>
      <c r="Y659" s="14">
        <f t="shared" si="131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4575</v>
      </c>
      <c r="C660" s="1">
        <v>3</v>
      </c>
      <c r="D660" s="1" t="s">
        <v>4589</v>
      </c>
      <c r="E660" s="7" t="s">
        <v>4722</v>
      </c>
      <c r="F660" s="7" t="s">
        <v>4411</v>
      </c>
      <c r="G660" s="1">
        <v>0.08</v>
      </c>
      <c r="H660" s="34">
        <v>0.24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-3</v>
      </c>
      <c r="R660" s="18">
        <f t="shared" si="128"/>
        <v>0.24</v>
      </c>
      <c r="S660" s="18">
        <f t="shared" si="129"/>
        <v>0.24</v>
      </c>
      <c r="T660" s="19">
        <f t="shared" si="130"/>
        <v>0</v>
      </c>
      <c r="U660" s="16">
        <f>IFERROR(SUMIF('LISTA DE EMBARQUE'!B:B,MICRO!E:E,'LISTA DE EMBARQUE'!G:G),"")</f>
        <v>3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0.24</v>
      </c>
      <c r="Y660" s="14">
        <f t="shared" si="131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4575</v>
      </c>
      <c r="C661" s="1">
        <v>5</v>
      </c>
      <c r="D661" s="1" t="s">
        <v>4590</v>
      </c>
      <c r="E661" s="7" t="s">
        <v>4723</v>
      </c>
      <c r="F661" s="7" t="s">
        <v>4411</v>
      </c>
      <c r="G661" s="1">
        <v>0.03</v>
      </c>
      <c r="H661" s="34">
        <v>0.15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-5</v>
      </c>
      <c r="R661" s="18">
        <f t="shared" si="128"/>
        <v>0.15</v>
      </c>
      <c r="S661" s="18">
        <f t="shared" si="129"/>
        <v>0.15</v>
      </c>
      <c r="T661" s="19">
        <f t="shared" si="130"/>
        <v>0</v>
      </c>
      <c r="U661" s="16">
        <f>IFERROR(SUMIF('LISTA DE EMBARQUE'!B:B,MICRO!E:E,'LISTA DE EMBARQUE'!G:G),"")</f>
        <v>5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0.15</v>
      </c>
      <c r="Y661" s="14">
        <f t="shared" si="131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4575</v>
      </c>
      <c r="C662" s="1">
        <v>7</v>
      </c>
      <c r="D662" s="1" t="s">
        <v>4591</v>
      </c>
      <c r="E662" s="7" t="s">
        <v>4724</v>
      </c>
      <c r="F662" s="7" t="s">
        <v>4411</v>
      </c>
      <c r="G662" s="1">
        <v>0.02</v>
      </c>
      <c r="H662" s="34">
        <v>0.14000000000000001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-7</v>
      </c>
      <c r="R662" s="18">
        <f t="shared" si="128"/>
        <v>0.14000000000000001</v>
      </c>
      <c r="S662" s="18">
        <f t="shared" si="129"/>
        <v>0.14000000000000001</v>
      </c>
      <c r="T662" s="19">
        <f t="shared" si="130"/>
        <v>0</v>
      </c>
      <c r="U662" s="16">
        <f>IFERROR(SUMIF('LISTA DE EMBARQUE'!B:B,MICRO!E:E,'LISTA DE EMBARQUE'!G:G),"")</f>
        <v>7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0.14000000000000001</v>
      </c>
      <c r="Y662" s="14">
        <f t="shared" si="131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4575</v>
      </c>
      <c r="C663" s="1">
        <v>32</v>
      </c>
      <c r="D663" s="1" t="s">
        <v>4592</v>
      </c>
      <c r="E663" s="7" t="s">
        <v>4725</v>
      </c>
      <c r="F663" s="7" t="s">
        <v>4411</v>
      </c>
      <c r="G663" s="1">
        <v>0.02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-32</v>
      </c>
      <c r="R663" s="18">
        <f t="shared" si="128"/>
        <v>0.64</v>
      </c>
      <c r="S663" s="18">
        <f t="shared" si="129"/>
        <v>0.64</v>
      </c>
      <c r="T663" s="19">
        <f t="shared" si="130"/>
        <v>0</v>
      </c>
      <c r="U663" s="16">
        <f>IFERROR(SUMIF('LISTA DE EMBARQUE'!B:B,MICRO!E:E,'LISTA DE EMBARQUE'!G:G),"")</f>
        <v>32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31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4575</v>
      </c>
      <c r="C664" s="1">
        <v>16</v>
      </c>
      <c r="D664" s="1" t="s">
        <v>4593</v>
      </c>
      <c r="E664" s="7" t="s">
        <v>4726</v>
      </c>
      <c r="F664" s="7" t="s">
        <v>4411</v>
      </c>
      <c r="G664" s="1">
        <v>0.04</v>
      </c>
      <c r="H664" s="34">
        <v>0.64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-16</v>
      </c>
      <c r="R664" s="18">
        <f t="shared" si="128"/>
        <v>0.64</v>
      </c>
      <c r="S664" s="18">
        <f t="shared" si="129"/>
        <v>0.64</v>
      </c>
      <c r="T664" s="19">
        <f t="shared" si="130"/>
        <v>0</v>
      </c>
      <c r="U664" s="16">
        <f>IFERROR(SUMIF('LISTA DE EMBARQUE'!B:B,MICRO!E:E,'LISTA DE EMBARQUE'!G:G),"")</f>
        <v>16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0.64</v>
      </c>
      <c r="Y664" s="14">
        <f t="shared" si="131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4575</v>
      </c>
      <c r="C665" s="1">
        <v>14</v>
      </c>
      <c r="D665" s="1" t="s">
        <v>4594</v>
      </c>
      <c r="E665" s="7" t="s">
        <v>4727</v>
      </c>
      <c r="F665" s="7" t="s">
        <v>4411</v>
      </c>
      <c r="G665" s="1">
        <v>0.06</v>
      </c>
      <c r="H665" s="34">
        <v>0.84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-14</v>
      </c>
      <c r="R665" s="18">
        <f t="shared" si="128"/>
        <v>0.84</v>
      </c>
      <c r="S665" s="18">
        <f t="shared" si="129"/>
        <v>0.84</v>
      </c>
      <c r="T665" s="19">
        <f t="shared" si="130"/>
        <v>0</v>
      </c>
      <c r="U665" s="16">
        <f>IFERROR(SUMIF('LISTA DE EMBARQUE'!B:B,MICRO!E:E,'LISTA DE EMBARQUE'!G:G),"")</f>
        <v>14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0.84</v>
      </c>
      <c r="Y665" s="14">
        <f t="shared" si="131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4575</v>
      </c>
      <c r="C666" s="1">
        <v>130</v>
      </c>
      <c r="D666" s="1" t="s">
        <v>4595</v>
      </c>
      <c r="E666" s="7" t="s">
        <v>4728</v>
      </c>
      <c r="F666" s="7" t="s">
        <v>4411</v>
      </c>
      <c r="G666" s="1">
        <v>0.35</v>
      </c>
      <c r="H666" s="34">
        <v>45.5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-130</v>
      </c>
      <c r="R666" s="18">
        <f t="shared" si="128"/>
        <v>45.5</v>
      </c>
      <c r="S666" s="18">
        <f t="shared" si="129"/>
        <v>45.5</v>
      </c>
      <c r="T666" s="19">
        <f t="shared" si="130"/>
        <v>0</v>
      </c>
      <c r="U666" s="16">
        <f>IFERROR(SUMIF('LISTA DE EMBARQUE'!B:B,MICRO!E:E,'LISTA DE EMBARQUE'!G:G),"")</f>
        <v>130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45.5</v>
      </c>
      <c r="Y666" s="14">
        <f t="shared" si="131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4575</v>
      </c>
      <c r="C667" s="1">
        <v>250</v>
      </c>
      <c r="D667" s="1" t="s">
        <v>4596</v>
      </c>
      <c r="E667" s="7" t="s">
        <v>4729</v>
      </c>
      <c r="F667" s="7" t="s">
        <v>4411</v>
      </c>
      <c r="G667" s="1"/>
      <c r="H667" s="34">
        <v>0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-250</v>
      </c>
      <c r="R667" s="18">
        <f t="shared" si="128"/>
        <v>0</v>
      </c>
      <c r="S667" s="18">
        <f t="shared" si="129"/>
        <v>0</v>
      </c>
      <c r="T667" s="19">
        <f t="shared" si="130"/>
        <v>0</v>
      </c>
      <c r="U667" s="16">
        <f>IFERROR(SUMIF('LISTA DE EMBARQUE'!B:B,MICRO!E:E,'LISTA DE EMBARQUE'!G:G),"")</f>
        <v>250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0</v>
      </c>
      <c r="Y667" s="14">
        <f t="shared" si="131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4575</v>
      </c>
      <c r="C668" s="1">
        <v>5</v>
      </c>
      <c r="D668" s="1" t="s">
        <v>4597</v>
      </c>
      <c r="E668" s="7" t="s">
        <v>4730</v>
      </c>
      <c r="F668" s="7" t="s">
        <v>4411</v>
      </c>
      <c r="G668" s="1">
        <v>0.3</v>
      </c>
      <c r="H668" s="34">
        <v>1.5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-5</v>
      </c>
      <c r="R668" s="18">
        <f t="shared" si="128"/>
        <v>1.5</v>
      </c>
      <c r="S668" s="18">
        <f t="shared" si="129"/>
        <v>1.5</v>
      </c>
      <c r="T668" s="19">
        <f t="shared" si="130"/>
        <v>0</v>
      </c>
      <c r="U668" s="16">
        <f>IFERROR(SUMIF('LISTA DE EMBARQUE'!B:B,MICRO!E:E,'LISTA DE EMBARQUE'!G:G),"")</f>
        <v>5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1.5</v>
      </c>
      <c r="Y668" s="14">
        <f t="shared" si="131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4575</v>
      </c>
      <c r="C669" s="1">
        <v>6</v>
      </c>
      <c r="D669" s="1" t="s">
        <v>4598</v>
      </c>
      <c r="E669" s="7" t="s">
        <v>4731</v>
      </c>
      <c r="F669" s="7" t="s">
        <v>4411</v>
      </c>
      <c r="G669" s="1">
        <v>0.02</v>
      </c>
      <c r="H669" s="34">
        <v>0.12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28"/>
        <v>0.12</v>
      </c>
      <c r="S669" s="18">
        <f t="shared" si="129"/>
        <v>0.12</v>
      </c>
      <c r="T669" s="19">
        <f t="shared" si="130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0.12</v>
      </c>
      <c r="Y669" s="14">
        <f t="shared" si="131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4575</v>
      </c>
      <c r="C670" s="1">
        <v>6</v>
      </c>
      <c r="D670" s="1" t="s">
        <v>4599</v>
      </c>
      <c r="E670" s="7" t="s">
        <v>4732</v>
      </c>
      <c r="F670" s="7" t="s">
        <v>4411</v>
      </c>
      <c r="G670" s="1">
        <v>0.03</v>
      </c>
      <c r="H670" s="34">
        <v>0.18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-6</v>
      </c>
      <c r="R670" s="18">
        <f t="shared" si="128"/>
        <v>0.18</v>
      </c>
      <c r="S670" s="18">
        <f t="shared" si="129"/>
        <v>0.18</v>
      </c>
      <c r="T670" s="19">
        <f t="shared" si="130"/>
        <v>0</v>
      </c>
      <c r="U670" s="16">
        <f>IFERROR(SUMIF('LISTA DE EMBARQUE'!B:B,MICRO!E:E,'LISTA DE EMBARQUE'!G:G),"")</f>
        <v>6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0.18</v>
      </c>
      <c r="Y670" s="14">
        <f t="shared" si="131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4575</v>
      </c>
      <c r="C671" s="1">
        <v>4</v>
      </c>
      <c r="D671" s="1" t="s">
        <v>4600</v>
      </c>
      <c r="E671" s="7" t="s">
        <v>4733</v>
      </c>
      <c r="F671" s="7" t="s">
        <v>4411</v>
      </c>
      <c r="G671" s="1">
        <v>0.01</v>
      </c>
      <c r="H671" s="34">
        <v>0.04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-4</v>
      </c>
      <c r="R671" s="18">
        <f t="shared" si="128"/>
        <v>0.04</v>
      </c>
      <c r="S671" s="18">
        <f t="shared" si="129"/>
        <v>0.04</v>
      </c>
      <c r="T671" s="19">
        <f t="shared" si="130"/>
        <v>0</v>
      </c>
      <c r="U671" s="16">
        <f>IFERROR(SUMIF('LISTA DE EMBARQUE'!B:B,MICRO!E:E,'LISTA DE EMBARQUE'!G:G),"")</f>
        <v>4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0.04</v>
      </c>
      <c r="Y671" s="14">
        <f t="shared" si="131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4575</v>
      </c>
      <c r="C672" s="1">
        <v>3</v>
      </c>
      <c r="D672" s="1" t="s">
        <v>4601</v>
      </c>
      <c r="E672" s="7" t="s">
        <v>4734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28"/>
        <v>0.15000000000000002</v>
      </c>
      <c r="S672" s="18">
        <f t="shared" si="129"/>
        <v>0.15000000000000002</v>
      </c>
      <c r="T672" s="19">
        <f t="shared" si="130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31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4575</v>
      </c>
      <c r="C673" s="1">
        <v>3</v>
      </c>
      <c r="D673" s="1" t="s">
        <v>4602</v>
      </c>
      <c r="E673" s="7" t="s">
        <v>4735</v>
      </c>
      <c r="F673" s="7" t="s">
        <v>4411</v>
      </c>
      <c r="G673" s="1">
        <v>0.05</v>
      </c>
      <c r="H673" s="34">
        <v>0.15000000000000002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-3</v>
      </c>
      <c r="R673" s="18">
        <f t="shared" si="128"/>
        <v>0.15000000000000002</v>
      </c>
      <c r="S673" s="18">
        <f t="shared" si="129"/>
        <v>0.15000000000000002</v>
      </c>
      <c r="T673" s="19">
        <f t="shared" si="130"/>
        <v>0</v>
      </c>
      <c r="U673" s="16">
        <f>IFERROR(SUMIF('LISTA DE EMBARQUE'!B:B,MICRO!E:E,'LISTA DE EMBARQUE'!G:G),"")</f>
        <v>3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0.15000000000000002</v>
      </c>
      <c r="Y673" s="14">
        <f t="shared" si="131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4575</v>
      </c>
      <c r="C674" s="1">
        <v>5</v>
      </c>
      <c r="D674" s="1" t="s">
        <v>4603</v>
      </c>
      <c r="E674" s="7" t="s">
        <v>4736</v>
      </c>
      <c r="F674" s="7" t="s">
        <v>4411</v>
      </c>
      <c r="G674" s="1">
        <v>0.02</v>
      </c>
      <c r="H674" s="34">
        <v>0.1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-5</v>
      </c>
      <c r="R674" s="18">
        <f t="shared" si="128"/>
        <v>0.1</v>
      </c>
      <c r="S674" s="18">
        <f t="shared" si="129"/>
        <v>0.1</v>
      </c>
      <c r="T674" s="19">
        <f t="shared" si="130"/>
        <v>0</v>
      </c>
      <c r="U674" s="16">
        <f>IFERROR(SUMIF('LISTA DE EMBARQUE'!B:B,MICRO!E:E,'LISTA DE EMBARQUE'!G:G),"")</f>
        <v>5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0.1</v>
      </c>
      <c r="Y674" s="14">
        <f t="shared" si="131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4575</v>
      </c>
      <c r="C675" s="1">
        <v>2</v>
      </c>
      <c r="D675" s="1" t="s">
        <v>4604</v>
      </c>
      <c r="E675" s="7" t="s">
        <v>4737</v>
      </c>
      <c r="F675" s="7" t="s">
        <v>4411</v>
      </c>
      <c r="G675" s="1">
        <v>0.04</v>
      </c>
      <c r="H675" s="34">
        <v>0.08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-2</v>
      </c>
      <c r="R675" s="18">
        <f t="shared" si="128"/>
        <v>0.08</v>
      </c>
      <c r="S675" s="18">
        <f t="shared" si="129"/>
        <v>0.08</v>
      </c>
      <c r="T675" s="19">
        <f t="shared" si="130"/>
        <v>0</v>
      </c>
      <c r="U675" s="16">
        <f>IFERROR(SUMIF('LISTA DE EMBARQUE'!B:B,MICRO!E:E,'LISTA DE EMBARQUE'!G:G),"")</f>
        <v>2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0.08</v>
      </c>
      <c r="Y675" s="14">
        <f t="shared" si="131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4575</v>
      </c>
      <c r="C676" s="1">
        <v>1</v>
      </c>
      <c r="D676" s="1" t="s">
        <v>4605</v>
      </c>
      <c r="E676" s="7" t="s">
        <v>4738</v>
      </c>
      <c r="F676" s="7" t="s">
        <v>4411</v>
      </c>
      <c r="G676" s="1">
        <v>1.2</v>
      </c>
      <c r="H676" s="34">
        <v>1.2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</v>
      </c>
      <c r="R676" s="18">
        <f t="shared" si="128"/>
        <v>1.2</v>
      </c>
      <c r="S676" s="18">
        <f t="shared" si="129"/>
        <v>1.2</v>
      </c>
      <c r="T676" s="19">
        <f t="shared" si="130"/>
        <v>0</v>
      </c>
      <c r="U676" s="16">
        <f>IFERROR(SUMIF('LISTA DE EMBARQUE'!B:B,MICRO!E:E,'LISTA DE EMBARQUE'!G:G),"")</f>
        <v>1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1.2</v>
      </c>
      <c r="Y676" s="14">
        <f t="shared" si="131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4553</v>
      </c>
      <c r="C677" s="1">
        <v>130</v>
      </c>
      <c r="D677" s="1" t="s">
        <v>4606</v>
      </c>
      <c r="E677" s="7" t="s">
        <v>4739</v>
      </c>
      <c r="F677" s="7" t="s">
        <v>4411</v>
      </c>
      <c r="G677" s="1">
        <v>1.8</v>
      </c>
      <c r="H677" s="34">
        <v>234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-130</v>
      </c>
      <c r="R677" s="18">
        <f t="shared" si="128"/>
        <v>234</v>
      </c>
      <c r="S677" s="18">
        <f t="shared" si="129"/>
        <v>234</v>
      </c>
      <c r="T677" s="19">
        <f t="shared" si="130"/>
        <v>0</v>
      </c>
      <c r="U677" s="16">
        <f>IFERROR(SUMIF('LISTA DE EMBARQUE'!B:B,MICRO!E:E,'LISTA DE EMBARQUE'!G:G),"")</f>
        <v>130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234</v>
      </c>
      <c r="Y677" s="14">
        <f t="shared" si="131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4553</v>
      </c>
      <c r="C678" s="1">
        <v>250</v>
      </c>
      <c r="D678" s="1" t="s">
        <v>4607</v>
      </c>
      <c r="E678" s="7" t="s">
        <v>4740</v>
      </c>
      <c r="F678" s="7" t="s">
        <v>4411</v>
      </c>
      <c r="G678" s="1">
        <v>1.8</v>
      </c>
      <c r="H678" s="34">
        <v>450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-250</v>
      </c>
      <c r="R678" s="18">
        <f t="shared" si="128"/>
        <v>450</v>
      </c>
      <c r="S678" s="18">
        <f t="shared" si="129"/>
        <v>450</v>
      </c>
      <c r="T678" s="19">
        <f t="shared" si="130"/>
        <v>0</v>
      </c>
      <c r="U678" s="16">
        <f>IFERROR(SUMIF('LISTA DE EMBARQUE'!B:B,MICRO!E:E,'LISTA DE EMBARQUE'!G:G),"")</f>
        <v>250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450</v>
      </c>
      <c r="Y678" s="14">
        <f t="shared" si="131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4553</v>
      </c>
      <c r="C679" s="1">
        <v>5</v>
      </c>
      <c r="D679" s="1" t="s">
        <v>4608</v>
      </c>
      <c r="E679" s="7" t="s">
        <v>4741</v>
      </c>
      <c r="F679" s="7" t="s">
        <v>4411</v>
      </c>
      <c r="G679" s="1">
        <v>0.3</v>
      </c>
      <c r="H679" s="34">
        <v>1.5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-5</v>
      </c>
      <c r="R679" s="18">
        <f t="shared" si="128"/>
        <v>1.5</v>
      </c>
      <c r="S679" s="18">
        <f t="shared" si="129"/>
        <v>1.5</v>
      </c>
      <c r="T679" s="19">
        <f t="shared" si="130"/>
        <v>0</v>
      </c>
      <c r="U679" s="16">
        <f>IFERROR(SUMIF('LISTA DE EMBARQUE'!B:B,MICRO!E:E,'LISTA DE EMBARQUE'!G:G),"")</f>
        <v>5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1.5</v>
      </c>
      <c r="Y679" s="14">
        <f t="shared" si="131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4553</v>
      </c>
      <c r="C680" s="1">
        <v>6</v>
      </c>
      <c r="D680" s="1" t="s">
        <v>4609</v>
      </c>
      <c r="E680" s="7" t="s">
        <v>4742</v>
      </c>
      <c r="F680" s="7" t="s">
        <v>4411</v>
      </c>
      <c r="G680" s="1">
        <v>0.02</v>
      </c>
      <c r="H680" s="34">
        <v>0.12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28"/>
        <v>0.12</v>
      </c>
      <c r="S680" s="18">
        <f t="shared" si="129"/>
        <v>0.12</v>
      </c>
      <c r="T680" s="19">
        <f t="shared" si="130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0.12</v>
      </c>
      <c r="Y680" s="14">
        <f t="shared" si="131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4553</v>
      </c>
      <c r="C681" s="1">
        <v>6</v>
      </c>
      <c r="D681" s="1" t="s">
        <v>4610</v>
      </c>
      <c r="E681" s="7" t="s">
        <v>4743</v>
      </c>
      <c r="F681" s="7" t="s">
        <v>4411</v>
      </c>
      <c r="G681" s="1">
        <v>0.03</v>
      </c>
      <c r="H681" s="34">
        <v>0.18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-6</v>
      </c>
      <c r="R681" s="18">
        <f t="shared" si="128"/>
        <v>0.18</v>
      </c>
      <c r="S681" s="18">
        <f t="shared" si="129"/>
        <v>0.18</v>
      </c>
      <c r="T681" s="19">
        <f t="shared" si="130"/>
        <v>0</v>
      </c>
      <c r="U681" s="16">
        <f>IFERROR(SUMIF('LISTA DE EMBARQUE'!B:B,MICRO!E:E,'LISTA DE EMBARQUE'!G:G),"")</f>
        <v>6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0.18</v>
      </c>
      <c r="Y681" s="14">
        <f t="shared" si="131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4553</v>
      </c>
      <c r="C682" s="1">
        <v>4</v>
      </c>
      <c r="D682" s="1" t="s">
        <v>4611</v>
      </c>
      <c r="E682" s="7" t="s">
        <v>4744</v>
      </c>
      <c r="F682" s="7" t="s">
        <v>4411</v>
      </c>
      <c r="G682" s="1">
        <v>0.01</v>
      </c>
      <c r="H682" s="34">
        <v>0.04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-4</v>
      </c>
      <c r="R682" s="18">
        <f t="shared" si="128"/>
        <v>0.04</v>
      </c>
      <c r="S682" s="18">
        <f t="shared" si="129"/>
        <v>0.04</v>
      </c>
      <c r="T682" s="19">
        <f t="shared" si="130"/>
        <v>0</v>
      </c>
      <c r="U682" s="16">
        <f>IFERROR(SUMIF('LISTA DE EMBARQUE'!B:B,MICRO!E:E,'LISTA DE EMBARQUE'!G:G),"")</f>
        <v>4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0.04</v>
      </c>
      <c r="Y682" s="14">
        <f t="shared" si="131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4553</v>
      </c>
      <c r="C683" s="1">
        <v>3</v>
      </c>
      <c r="D683" s="1" t="s">
        <v>4612</v>
      </c>
      <c r="E683" s="7" t="s">
        <v>4745</v>
      </c>
      <c r="F683" s="7" t="s">
        <v>4411</v>
      </c>
      <c r="G683" s="1">
        <v>2</v>
      </c>
      <c r="H683" s="34">
        <v>6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28"/>
        <v>6</v>
      </c>
      <c r="S683" s="18">
        <f t="shared" si="129"/>
        <v>6</v>
      </c>
      <c r="T683" s="19">
        <f t="shared" si="130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6</v>
      </c>
      <c r="Y683" s="14">
        <f t="shared" si="131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4553</v>
      </c>
      <c r="C684" s="1">
        <v>3</v>
      </c>
      <c r="D684" s="1" t="s">
        <v>4613</v>
      </c>
      <c r="E684" s="7" t="s">
        <v>4746</v>
      </c>
      <c r="F684" s="7" t="s">
        <v>4411</v>
      </c>
      <c r="G684" s="1">
        <v>1.5</v>
      </c>
      <c r="H684" s="34">
        <v>4.5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-3</v>
      </c>
      <c r="R684" s="18">
        <f t="shared" si="128"/>
        <v>4.5</v>
      </c>
      <c r="S684" s="18">
        <f t="shared" si="129"/>
        <v>4.5</v>
      </c>
      <c r="T684" s="19">
        <f t="shared" si="130"/>
        <v>0</v>
      </c>
      <c r="U684" s="16">
        <f>IFERROR(SUMIF('LISTA DE EMBARQUE'!B:B,MICRO!E:E,'LISTA DE EMBARQUE'!G:G),"")</f>
        <v>3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4.5</v>
      </c>
      <c r="Y684" s="14">
        <f t="shared" si="131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4553</v>
      </c>
      <c r="C685" s="1">
        <v>5</v>
      </c>
      <c r="D685" s="1" t="s">
        <v>4614</v>
      </c>
      <c r="E685" s="7" t="s">
        <v>4747</v>
      </c>
      <c r="F685" s="7" t="s">
        <v>4411</v>
      </c>
      <c r="G685" s="1">
        <v>0.02</v>
      </c>
      <c r="H685" s="34">
        <v>0.1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-5</v>
      </c>
      <c r="R685" s="18">
        <f t="shared" si="128"/>
        <v>0.1</v>
      </c>
      <c r="S685" s="18">
        <f t="shared" si="129"/>
        <v>0.1</v>
      </c>
      <c r="T685" s="19">
        <f t="shared" si="130"/>
        <v>0</v>
      </c>
      <c r="U685" s="16">
        <f>IFERROR(SUMIF('LISTA DE EMBARQUE'!B:B,MICRO!E:E,'LISTA DE EMBARQUE'!G:G),"")</f>
        <v>5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0.1</v>
      </c>
      <c r="Y685" s="14">
        <f t="shared" si="131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4553</v>
      </c>
      <c r="C686" s="1">
        <v>2</v>
      </c>
      <c r="D686" s="1" t="s">
        <v>4615</v>
      </c>
      <c r="E686" s="7" t="s">
        <v>4748</v>
      </c>
      <c r="F686" s="7" t="s">
        <v>4411</v>
      </c>
      <c r="G686" s="1">
        <v>0.04</v>
      </c>
      <c r="H686" s="34">
        <v>0.08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-2</v>
      </c>
      <c r="R686" s="18">
        <f t="shared" si="128"/>
        <v>0.08</v>
      </c>
      <c r="S686" s="18">
        <f t="shared" si="129"/>
        <v>0.08</v>
      </c>
      <c r="T686" s="19">
        <f t="shared" si="130"/>
        <v>0</v>
      </c>
      <c r="U686" s="16">
        <f>IFERROR(SUMIF('LISTA DE EMBARQUE'!B:B,MICRO!E:E,'LISTA DE EMBARQUE'!G:G),"")</f>
        <v>2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0.08</v>
      </c>
      <c r="Y686" s="14">
        <f t="shared" si="131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4553</v>
      </c>
      <c r="C687" s="1">
        <v>1</v>
      </c>
      <c r="D687" s="1" t="s">
        <v>4616</v>
      </c>
      <c r="E687" s="7" t="s">
        <v>4749</v>
      </c>
      <c r="F687" s="7" t="s">
        <v>4411</v>
      </c>
      <c r="G687" s="1">
        <v>1.2</v>
      </c>
      <c r="H687" s="34">
        <v>1.2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28"/>
        <v>1.2</v>
      </c>
      <c r="S687" s="18">
        <f t="shared" si="129"/>
        <v>1.2</v>
      </c>
      <c r="T687" s="19">
        <f t="shared" si="130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1.2</v>
      </c>
      <c r="Y687" s="14">
        <f t="shared" si="131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4575</v>
      </c>
      <c r="C688" s="1">
        <v>1</v>
      </c>
      <c r="D688" s="1" t="s">
        <v>4617</v>
      </c>
      <c r="E688" s="7" t="s">
        <v>4750</v>
      </c>
      <c r="F688" s="7" t="s">
        <v>4411</v>
      </c>
      <c r="G688" s="1">
        <v>1.8</v>
      </c>
      <c r="H688" s="34">
        <v>1.8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-1</v>
      </c>
      <c r="R688" s="18">
        <f t="shared" si="128"/>
        <v>1.8</v>
      </c>
      <c r="S688" s="18">
        <f t="shared" si="129"/>
        <v>1.8</v>
      </c>
      <c r="T688" s="19">
        <f t="shared" si="130"/>
        <v>0</v>
      </c>
      <c r="U688" s="16">
        <f>IFERROR(SUMIF('LISTA DE EMBARQUE'!B:B,MICRO!E:E,'LISTA DE EMBARQUE'!G:G),"")</f>
        <v>1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1.8</v>
      </c>
      <c r="Y688" s="14">
        <f t="shared" si="131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4575</v>
      </c>
      <c r="C689" s="1">
        <v>2</v>
      </c>
      <c r="D689" s="1" t="s">
        <v>4618</v>
      </c>
      <c r="E689" s="7" t="s">
        <v>4751</v>
      </c>
      <c r="F689" s="7" t="s">
        <v>4411</v>
      </c>
      <c r="G689" s="1">
        <v>1.8</v>
      </c>
      <c r="H689" s="34">
        <v>3.6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-2</v>
      </c>
      <c r="R689" s="18">
        <f t="shared" si="128"/>
        <v>3.6</v>
      </c>
      <c r="S689" s="18">
        <f t="shared" si="129"/>
        <v>3.6</v>
      </c>
      <c r="T689" s="19">
        <f t="shared" si="130"/>
        <v>0</v>
      </c>
      <c r="U689" s="16">
        <f>IFERROR(SUMIF('LISTA DE EMBARQUE'!B:B,MICRO!E:E,'LISTA DE EMBARQUE'!G:G),"")</f>
        <v>2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3.6</v>
      </c>
      <c r="Y689" s="14">
        <f t="shared" si="131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4575</v>
      </c>
      <c r="C690" s="1">
        <v>4</v>
      </c>
      <c r="D690" s="1" t="s">
        <v>4619</v>
      </c>
      <c r="E690" s="7" t="s">
        <v>4752</v>
      </c>
      <c r="F690" s="7" t="s">
        <v>4411</v>
      </c>
      <c r="G690" s="1">
        <v>2</v>
      </c>
      <c r="H690" s="34">
        <v>8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-4</v>
      </c>
      <c r="R690" s="18">
        <f t="shared" si="128"/>
        <v>8</v>
      </c>
      <c r="S690" s="18">
        <f t="shared" si="129"/>
        <v>8</v>
      </c>
      <c r="T690" s="19">
        <f t="shared" si="130"/>
        <v>0</v>
      </c>
      <c r="U690" s="16">
        <f>IFERROR(SUMIF('LISTA DE EMBARQUE'!B:B,MICRO!E:E,'LISTA DE EMBARQUE'!G:G),"")</f>
        <v>4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8</v>
      </c>
      <c r="Y690" s="14">
        <f t="shared" si="131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4575</v>
      </c>
      <c r="C691" s="1">
        <v>1</v>
      </c>
      <c r="D691" s="1" t="s">
        <v>4620</v>
      </c>
      <c r="E691" s="7" t="s">
        <v>4753</v>
      </c>
      <c r="F691" s="7" t="s">
        <v>4411</v>
      </c>
      <c r="G691" s="1">
        <v>1.5</v>
      </c>
      <c r="H691" s="34">
        <v>1.5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si="128"/>
        <v>1.5</v>
      </c>
      <c r="S691" s="18">
        <f t="shared" si="129"/>
        <v>1.5</v>
      </c>
      <c r="T691" s="19">
        <f t="shared" si="130"/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1.5</v>
      </c>
      <c r="Y691" s="14">
        <f t="shared" si="131"/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4575</v>
      </c>
      <c r="C692" s="1">
        <v>1</v>
      </c>
      <c r="D692" s="1" t="s">
        <v>4621</v>
      </c>
      <c r="E692" s="7" t="s">
        <v>4754</v>
      </c>
      <c r="F692" s="7" t="s">
        <v>4411</v>
      </c>
      <c r="G692" s="1">
        <v>2</v>
      </c>
      <c r="H692" s="34">
        <v>2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-1</v>
      </c>
      <c r="R692" s="18">
        <f t="shared" ref="R692:R755" si="132">IFERROR(H692*((AA692*0.25)+(AC692*0.25)+(AD692*0.225)+(AE692*0.225)+(AF692*0.05)),"")</f>
        <v>2</v>
      </c>
      <c r="S692" s="18">
        <f t="shared" ref="S692:S755" si="133">IFERROR(H692*AG692,"")</f>
        <v>2</v>
      </c>
      <c r="T692" s="19">
        <f t="shared" ref="T692:T755" si="134">IFERROR(S692-H692,"")</f>
        <v>0</v>
      </c>
      <c r="U692" s="16">
        <f>IFERROR(SUMIF('LISTA DE EMBARQUE'!B:B,MICRO!E:E,'LISTA DE EMBARQUE'!G:G),"")</f>
        <v>1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2</v>
      </c>
      <c r="Y692" s="14">
        <f t="shared" ref="Y692:Y755" si="135">U692-C692</f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4575</v>
      </c>
      <c r="C693" s="1">
        <v>2</v>
      </c>
      <c r="D693" s="1" t="s">
        <v>4622</v>
      </c>
      <c r="E693" s="7" t="s">
        <v>4755</v>
      </c>
      <c r="F693" s="7" t="s">
        <v>4411</v>
      </c>
      <c r="G693" s="1">
        <v>1.8</v>
      </c>
      <c r="H693" s="34">
        <v>3.6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-2</v>
      </c>
      <c r="R693" s="18">
        <f t="shared" si="132"/>
        <v>3.6</v>
      </c>
      <c r="S693" s="18">
        <f t="shared" si="133"/>
        <v>3.6</v>
      </c>
      <c r="T693" s="19">
        <f t="shared" si="134"/>
        <v>0</v>
      </c>
      <c r="U693" s="16">
        <f>IFERROR(SUMIF('LISTA DE EMBARQUE'!B:B,MICRO!E:E,'LISTA DE EMBARQUE'!G:G),"")</f>
        <v>2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3.6</v>
      </c>
      <c r="Y693" s="14">
        <f t="shared" si="135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4575</v>
      </c>
      <c r="C694" s="1">
        <v>4</v>
      </c>
      <c r="D694" s="1" t="s">
        <v>4623</v>
      </c>
      <c r="E694" s="7" t="s">
        <v>4756</v>
      </c>
      <c r="F694" s="7" t="s">
        <v>4411</v>
      </c>
      <c r="G694" s="1">
        <v>2</v>
      </c>
      <c r="H694" s="34">
        <v>8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-4</v>
      </c>
      <c r="R694" s="18">
        <f t="shared" si="132"/>
        <v>8</v>
      </c>
      <c r="S694" s="18">
        <f t="shared" si="133"/>
        <v>8</v>
      </c>
      <c r="T694" s="19">
        <f t="shared" si="134"/>
        <v>0</v>
      </c>
      <c r="U694" s="16">
        <f>IFERROR(SUMIF('LISTA DE EMBARQUE'!B:B,MICRO!E:E,'LISTA DE EMBARQUE'!G:G),"")</f>
        <v>4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8</v>
      </c>
      <c r="Y694" s="14">
        <f t="shared" si="135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4575</v>
      </c>
      <c r="C695" s="1">
        <v>1</v>
      </c>
      <c r="D695" s="1" t="s">
        <v>4624</v>
      </c>
      <c r="E695" s="7" t="s">
        <v>4757</v>
      </c>
      <c r="F695" s="7" t="s">
        <v>4411</v>
      </c>
      <c r="G695" s="1">
        <v>1.5</v>
      </c>
      <c r="H695" s="34">
        <v>1.5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-1</v>
      </c>
      <c r="R695" s="18">
        <f t="shared" si="132"/>
        <v>1.5</v>
      </c>
      <c r="S695" s="18">
        <f t="shared" si="133"/>
        <v>1.5</v>
      </c>
      <c r="T695" s="19">
        <f t="shared" si="134"/>
        <v>0</v>
      </c>
      <c r="U695" s="16">
        <f>IFERROR(SUMIF('LISTA DE EMBARQUE'!B:B,MICRO!E:E,'LISTA DE EMBARQUE'!G:G),"")</f>
        <v>1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1.5</v>
      </c>
      <c r="Y695" s="14">
        <f t="shared" si="135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4575</v>
      </c>
      <c r="C696" s="1">
        <v>2</v>
      </c>
      <c r="D696" s="1" t="s">
        <v>4625</v>
      </c>
      <c r="E696" s="7" t="s">
        <v>4758</v>
      </c>
      <c r="F696" s="7" t="s">
        <v>4411</v>
      </c>
      <c r="G696" s="1">
        <v>1.8</v>
      </c>
      <c r="H696" s="34">
        <v>3.6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-2</v>
      </c>
      <c r="R696" s="18">
        <f t="shared" si="132"/>
        <v>3.6</v>
      </c>
      <c r="S696" s="18">
        <f t="shared" si="133"/>
        <v>3.6</v>
      </c>
      <c r="T696" s="19">
        <f t="shared" si="134"/>
        <v>0</v>
      </c>
      <c r="U696" s="16">
        <f>IFERROR(SUMIF('LISTA DE EMBARQUE'!B:B,MICRO!E:E,'LISTA DE EMBARQUE'!G:G),"")</f>
        <v>2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3.6</v>
      </c>
      <c r="Y696" s="14">
        <f t="shared" si="135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4575</v>
      </c>
      <c r="C697" s="1">
        <v>1</v>
      </c>
      <c r="D697" s="1" t="s">
        <v>4626</v>
      </c>
      <c r="E697" s="7" t="s">
        <v>4759</v>
      </c>
      <c r="F697" s="7" t="s">
        <v>4411</v>
      </c>
      <c r="G697" s="1">
        <v>0.01</v>
      </c>
      <c r="H697" s="34">
        <v>0.01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-1</v>
      </c>
      <c r="R697" s="18">
        <f t="shared" si="132"/>
        <v>0.01</v>
      </c>
      <c r="S697" s="18">
        <f t="shared" si="133"/>
        <v>0.01</v>
      </c>
      <c r="T697" s="19">
        <f t="shared" si="134"/>
        <v>0</v>
      </c>
      <c r="U697" s="16">
        <f>IFERROR(SUMIF('LISTA DE EMBARQUE'!B:B,MICRO!E:E,'LISTA DE EMBARQUE'!G:G),"")</f>
        <v>1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0.01</v>
      </c>
      <c r="Y697" s="14">
        <f t="shared" si="135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4575</v>
      </c>
      <c r="C698" s="1">
        <v>2</v>
      </c>
      <c r="D698" s="1" t="s">
        <v>4625</v>
      </c>
      <c r="E698" s="7" t="s">
        <v>4760</v>
      </c>
      <c r="F698" s="7" t="s">
        <v>4411</v>
      </c>
      <c r="G698" s="1">
        <v>1.8</v>
      </c>
      <c r="H698" s="34">
        <v>3.6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-2</v>
      </c>
      <c r="R698" s="18">
        <f t="shared" si="132"/>
        <v>3.6</v>
      </c>
      <c r="S698" s="18">
        <f t="shared" si="133"/>
        <v>3.6</v>
      </c>
      <c r="T698" s="19">
        <f t="shared" si="134"/>
        <v>0</v>
      </c>
      <c r="U698" s="16">
        <f>IFERROR(SUMIF('LISTA DE EMBARQUE'!B:B,MICRO!E:E,'LISTA DE EMBARQUE'!G:G),"")</f>
        <v>2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3.6</v>
      </c>
      <c r="Y698" s="14">
        <f t="shared" si="135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4575</v>
      </c>
      <c r="C699" s="1">
        <v>1</v>
      </c>
      <c r="D699" s="1" t="s">
        <v>4626</v>
      </c>
      <c r="E699" s="7" t="s">
        <v>4761</v>
      </c>
      <c r="F699" s="7" t="s">
        <v>4411</v>
      </c>
      <c r="G699" s="1">
        <v>0.01</v>
      </c>
      <c r="H699" s="34">
        <v>0.01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-1</v>
      </c>
      <c r="R699" s="18">
        <f t="shared" si="132"/>
        <v>0.01</v>
      </c>
      <c r="S699" s="18">
        <f t="shared" si="133"/>
        <v>0.01</v>
      </c>
      <c r="T699" s="19">
        <f t="shared" si="134"/>
        <v>0</v>
      </c>
      <c r="U699" s="16">
        <f>IFERROR(SUMIF('LISTA DE EMBARQUE'!B:B,MICRO!E:E,'LISTA DE EMBARQUE'!G:G),"")</f>
        <v>1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0.01</v>
      </c>
      <c r="Y699" s="14">
        <f t="shared" si="135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3772</v>
      </c>
      <c r="C700" s="1">
        <v>32</v>
      </c>
      <c r="D700" s="1" t="s">
        <v>4627</v>
      </c>
      <c r="E700" s="7" t="s">
        <v>4762</v>
      </c>
      <c r="F700" s="7" t="s">
        <v>4411</v>
      </c>
      <c r="G700" s="1">
        <v>0.02</v>
      </c>
      <c r="H700" s="34">
        <v>0.64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-32</v>
      </c>
      <c r="R700" s="18">
        <f t="shared" si="132"/>
        <v>0.64</v>
      </c>
      <c r="S700" s="18">
        <f t="shared" si="133"/>
        <v>0.64</v>
      </c>
      <c r="T700" s="19">
        <f t="shared" si="134"/>
        <v>0</v>
      </c>
      <c r="U700" s="16">
        <f>IFERROR(SUMIF('LISTA DE EMBARQUE'!B:B,MICRO!E:E,'LISTA DE EMBARQUE'!G:G),"")</f>
        <v>32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0.64</v>
      </c>
      <c r="Y700" s="14">
        <f t="shared" si="135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4165</v>
      </c>
      <c r="C701" s="1">
        <v>216</v>
      </c>
      <c r="D701" s="1" t="s">
        <v>4628</v>
      </c>
      <c r="E701" s="7" t="s">
        <v>4763</v>
      </c>
      <c r="F701" s="7" t="s">
        <v>4411</v>
      </c>
      <c r="G701" s="1">
        <v>0.05</v>
      </c>
      <c r="H701" s="34">
        <v>10.8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-216</v>
      </c>
      <c r="R701" s="18">
        <f t="shared" si="132"/>
        <v>10.8</v>
      </c>
      <c r="S701" s="18">
        <f t="shared" si="133"/>
        <v>10.8</v>
      </c>
      <c r="T701" s="19">
        <f t="shared" si="134"/>
        <v>0</v>
      </c>
      <c r="U701" s="16">
        <f>IFERROR(SUMIF('LISTA DE EMBARQUE'!B:B,MICRO!E:E,'LISTA DE EMBARQUE'!G:G),"")</f>
        <v>216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10.8</v>
      </c>
      <c r="Y701" s="14">
        <f t="shared" si="135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4203</v>
      </c>
      <c r="C702" s="1">
        <v>208</v>
      </c>
      <c r="D702" s="1" t="s">
        <v>4628</v>
      </c>
      <c r="E702" s="7" t="s">
        <v>4764</v>
      </c>
      <c r="F702" s="7" t="s">
        <v>4411</v>
      </c>
      <c r="G702" s="1">
        <v>0.05</v>
      </c>
      <c r="H702" s="34">
        <v>10.4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-208</v>
      </c>
      <c r="R702" s="18">
        <f t="shared" si="132"/>
        <v>10.4</v>
      </c>
      <c r="S702" s="18">
        <f t="shared" si="133"/>
        <v>10.4</v>
      </c>
      <c r="T702" s="19">
        <f t="shared" si="134"/>
        <v>0</v>
      </c>
      <c r="U702" s="16">
        <f>IFERROR(SUMIF('LISTA DE EMBARQUE'!B:B,MICRO!E:E,'LISTA DE EMBARQUE'!G:G),"")</f>
        <v>208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10.4</v>
      </c>
      <c r="Y702" s="14">
        <f t="shared" si="135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4765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32"/>
        <v>0</v>
      </c>
      <c r="S703" s="18">
        <f t="shared" si="133"/>
        <v>0</v>
      </c>
      <c r="T703" s="19">
        <f t="shared" si="134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35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4629</v>
      </c>
      <c r="C704" s="1">
        <v>1</v>
      </c>
      <c r="D704" s="1" t="s">
        <v>4630</v>
      </c>
      <c r="E704" s="7" t="s">
        <v>4766</v>
      </c>
      <c r="F704" s="7" t="s">
        <v>4411</v>
      </c>
      <c r="G704" s="1"/>
      <c r="H704" s="34">
        <v>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32"/>
        <v>0</v>
      </c>
      <c r="S704" s="18">
        <f t="shared" si="133"/>
        <v>0</v>
      </c>
      <c r="T704" s="19">
        <f t="shared" si="134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0</v>
      </c>
      <c r="Y704" s="14">
        <f t="shared" si="135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4767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32"/>
        <v>1800</v>
      </c>
      <c r="S705" s="18">
        <f t="shared" si="133"/>
        <v>1800</v>
      </c>
      <c r="T705" s="19">
        <f t="shared" si="134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35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4629</v>
      </c>
      <c r="C706" s="1">
        <v>1</v>
      </c>
      <c r="D706" s="1" t="s">
        <v>4631</v>
      </c>
      <c r="E706" s="7" t="s">
        <v>4768</v>
      </c>
      <c r="F706" s="7" t="s">
        <v>4411</v>
      </c>
      <c r="G706" s="1">
        <v>1800</v>
      </c>
      <c r="H706" s="34">
        <v>1800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-1</v>
      </c>
      <c r="R706" s="18">
        <f t="shared" si="132"/>
        <v>1800</v>
      </c>
      <c r="S706" s="18">
        <f t="shared" si="133"/>
        <v>1800</v>
      </c>
      <c r="T706" s="19">
        <f t="shared" si="134"/>
        <v>0</v>
      </c>
      <c r="U706" s="16">
        <f>IFERROR(SUMIF('LISTA DE EMBARQUE'!B:B,MICRO!E:E,'LISTA DE EMBARQUE'!G:G),"")</f>
        <v>1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1800</v>
      </c>
      <c r="Y706" s="14">
        <f t="shared" si="135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3801</v>
      </c>
      <c r="C707" s="1">
        <v>232</v>
      </c>
      <c r="D707" s="1" t="s">
        <v>4632</v>
      </c>
      <c r="E707" s="7" t="s">
        <v>4769</v>
      </c>
      <c r="F707" s="7" t="s">
        <v>4411</v>
      </c>
      <c r="G707" s="1">
        <v>0.188</v>
      </c>
      <c r="H707" s="34">
        <v>43.616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-232</v>
      </c>
      <c r="R707" s="18">
        <f t="shared" si="132"/>
        <v>43.616</v>
      </c>
      <c r="S707" s="18">
        <f t="shared" si="133"/>
        <v>43.616</v>
      </c>
      <c r="T707" s="19">
        <f t="shared" si="134"/>
        <v>0</v>
      </c>
      <c r="U707" s="16">
        <f>IFERROR(SUMIF('LISTA DE EMBARQUE'!B:B,MICRO!E:E,'LISTA DE EMBARQUE'!G:G),"")</f>
        <v>232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43.616</v>
      </c>
      <c r="Y707" s="14">
        <f t="shared" si="135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3820</v>
      </c>
      <c r="C708" s="1">
        <v>96</v>
      </c>
      <c r="D708" s="1" t="s">
        <v>4633</v>
      </c>
      <c r="E708" s="7" t="s">
        <v>4770</v>
      </c>
      <c r="F708" s="7" t="s">
        <v>4411</v>
      </c>
      <c r="G708" s="1">
        <v>0.188</v>
      </c>
      <c r="H708" s="34">
        <v>18.048000000000002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-96</v>
      </c>
      <c r="R708" s="18">
        <f t="shared" si="132"/>
        <v>18.048000000000002</v>
      </c>
      <c r="S708" s="18">
        <f t="shared" si="133"/>
        <v>18.048000000000002</v>
      </c>
      <c r="T708" s="19">
        <f t="shared" si="134"/>
        <v>0</v>
      </c>
      <c r="U708" s="16">
        <f>IFERROR(SUMIF('LISTA DE EMBARQUE'!B:B,MICRO!E:E,'LISTA DE EMBARQUE'!G:G),"")</f>
        <v>96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18.048000000000002</v>
      </c>
      <c r="Y708" s="14">
        <f t="shared" si="135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3857</v>
      </c>
      <c r="C709" s="1">
        <v>218</v>
      </c>
      <c r="D709" s="1" t="s">
        <v>4634</v>
      </c>
      <c r="E709" s="7" t="s">
        <v>4771</v>
      </c>
      <c r="F709" s="7" t="s">
        <v>4411</v>
      </c>
      <c r="G709" s="1">
        <v>0.188</v>
      </c>
      <c r="H709" s="34">
        <v>40.984000000000002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-218</v>
      </c>
      <c r="R709" s="18">
        <f t="shared" si="132"/>
        <v>40.984000000000002</v>
      </c>
      <c r="S709" s="18">
        <f t="shared" si="133"/>
        <v>40.984000000000002</v>
      </c>
      <c r="T709" s="19">
        <f t="shared" si="134"/>
        <v>0</v>
      </c>
      <c r="U709" s="16">
        <f>IFERROR(SUMIF('LISTA DE EMBARQUE'!B:B,MICRO!E:E,'LISTA DE EMBARQUE'!G:G),"")</f>
        <v>218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40.984000000000002</v>
      </c>
      <c r="Y709" s="14">
        <f t="shared" si="135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4635</v>
      </c>
      <c r="C710" s="1">
        <v>58</v>
      </c>
      <c r="D710" s="1" t="s">
        <v>4636</v>
      </c>
      <c r="E710" s="7" t="s">
        <v>4772</v>
      </c>
      <c r="F710" s="7" t="s">
        <v>4411</v>
      </c>
      <c r="G710" s="1">
        <v>0.188</v>
      </c>
      <c r="H710" s="34">
        <v>10.904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-58</v>
      </c>
      <c r="R710" s="18">
        <f t="shared" si="132"/>
        <v>10.904</v>
      </c>
      <c r="S710" s="18">
        <f t="shared" si="133"/>
        <v>10.904</v>
      </c>
      <c r="T710" s="19">
        <f t="shared" si="134"/>
        <v>0</v>
      </c>
      <c r="U710" s="16">
        <f>IFERROR(SUMIF('LISTA DE EMBARQUE'!B:B,MICRO!E:E,'LISTA DE EMBARQUE'!G:G),"")</f>
        <v>58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10.904</v>
      </c>
      <c r="Y710" s="14">
        <f t="shared" si="135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4635</v>
      </c>
      <c r="C711" s="1">
        <v>2</v>
      </c>
      <c r="D711" s="1" t="s">
        <v>4637</v>
      </c>
      <c r="E711" s="7" t="s">
        <v>4773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32"/>
        <v>28.722000000000001</v>
      </c>
      <c r="S711" s="18">
        <f t="shared" si="133"/>
        <v>28.722000000000001</v>
      </c>
      <c r="T711" s="19">
        <f t="shared" si="134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35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4635</v>
      </c>
      <c r="C712" s="1">
        <v>2</v>
      </c>
      <c r="D712" s="1" t="s">
        <v>4638</v>
      </c>
      <c r="E712" s="7" t="s">
        <v>4774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32"/>
        <v>28.722000000000001</v>
      </c>
      <c r="S712" s="18">
        <f t="shared" si="133"/>
        <v>28.722000000000001</v>
      </c>
      <c r="T712" s="19">
        <f t="shared" si="134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35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4635</v>
      </c>
      <c r="C713" s="1">
        <v>2</v>
      </c>
      <c r="D713" s="1" t="s">
        <v>4639</v>
      </c>
      <c r="E713" s="7" t="s">
        <v>4775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32"/>
        <v>28.722000000000001</v>
      </c>
      <c r="S713" s="18">
        <f t="shared" si="133"/>
        <v>28.722000000000001</v>
      </c>
      <c r="T713" s="19">
        <f t="shared" si="134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35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4635</v>
      </c>
      <c r="C714" s="1">
        <v>2</v>
      </c>
      <c r="D714" s="1" t="s">
        <v>4640</v>
      </c>
      <c r="E714" s="7" t="s">
        <v>4776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32"/>
        <v>28.722000000000001</v>
      </c>
      <c r="S714" s="18">
        <f t="shared" si="133"/>
        <v>28.722000000000001</v>
      </c>
      <c r="T714" s="19">
        <f t="shared" si="134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35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4635</v>
      </c>
      <c r="C715" s="1">
        <v>2</v>
      </c>
      <c r="D715" s="1" t="s">
        <v>4641</v>
      </c>
      <c r="E715" s="7" t="s">
        <v>4777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32"/>
        <v>28.722000000000001</v>
      </c>
      <c r="S715" s="18">
        <f t="shared" si="133"/>
        <v>28.722000000000001</v>
      </c>
      <c r="T715" s="19">
        <f t="shared" si="134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35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4635</v>
      </c>
      <c r="C716" s="1">
        <v>2</v>
      </c>
      <c r="D716" s="1" t="s">
        <v>4642</v>
      </c>
      <c r="E716" s="7" t="s">
        <v>4778</v>
      </c>
      <c r="F716" s="7" t="s">
        <v>4411</v>
      </c>
      <c r="G716" s="1">
        <v>14.361000000000001</v>
      </c>
      <c r="H716" s="34">
        <v>28.722000000000001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-2</v>
      </c>
      <c r="R716" s="18">
        <f t="shared" si="132"/>
        <v>28.722000000000001</v>
      </c>
      <c r="S716" s="18">
        <f t="shared" si="133"/>
        <v>28.722000000000001</v>
      </c>
      <c r="T716" s="19">
        <f t="shared" si="134"/>
        <v>0</v>
      </c>
      <c r="U716" s="16">
        <f>IFERROR(SUMIF('LISTA DE EMBARQUE'!B:B,MICRO!E:E,'LISTA DE EMBARQUE'!G:G),"")</f>
        <v>2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28.722000000000001</v>
      </c>
      <c r="Y716" s="14">
        <f t="shared" si="135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3801</v>
      </c>
      <c r="C717" s="1">
        <v>4</v>
      </c>
      <c r="D717" s="1" t="s">
        <v>4643</v>
      </c>
      <c r="E717" s="7" t="s">
        <v>4779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32"/>
        <v>57.444000000000003</v>
      </c>
      <c r="S717" s="18">
        <f t="shared" si="133"/>
        <v>57.444000000000003</v>
      </c>
      <c r="T717" s="19">
        <f t="shared" si="134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35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3801</v>
      </c>
      <c r="C718" s="1">
        <v>4</v>
      </c>
      <c r="D718" s="1" t="s">
        <v>4644</v>
      </c>
      <c r="E718" s="7" t="s">
        <v>4780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32"/>
        <v>57.444000000000003</v>
      </c>
      <c r="S718" s="18">
        <f t="shared" si="133"/>
        <v>57.444000000000003</v>
      </c>
      <c r="T718" s="19">
        <f t="shared" si="134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35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3801</v>
      </c>
      <c r="C719" s="1">
        <v>4</v>
      </c>
      <c r="D719" s="1" t="s">
        <v>4645</v>
      </c>
      <c r="E719" s="7" t="s">
        <v>4781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32"/>
        <v>57.444000000000003</v>
      </c>
      <c r="S719" s="18">
        <f t="shared" si="133"/>
        <v>57.444000000000003</v>
      </c>
      <c r="T719" s="19">
        <f t="shared" si="134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35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3801</v>
      </c>
      <c r="C720" s="1">
        <v>4</v>
      </c>
      <c r="D720" s="1" t="s">
        <v>4646</v>
      </c>
      <c r="E720" s="7" t="s">
        <v>4782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32"/>
        <v>57.444000000000003</v>
      </c>
      <c r="S720" s="18">
        <f t="shared" si="133"/>
        <v>57.444000000000003</v>
      </c>
      <c r="T720" s="19">
        <f t="shared" si="134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35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3801</v>
      </c>
      <c r="C721" s="1">
        <v>4</v>
      </c>
      <c r="D721" s="1" t="s">
        <v>4647</v>
      </c>
      <c r="E721" s="7" t="s">
        <v>4783</v>
      </c>
      <c r="F721" s="7" t="s">
        <v>4411</v>
      </c>
      <c r="G721" s="1">
        <v>14.361000000000001</v>
      </c>
      <c r="H721" s="34">
        <v>57.444000000000003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-4</v>
      </c>
      <c r="R721" s="18">
        <f t="shared" si="132"/>
        <v>57.444000000000003</v>
      </c>
      <c r="S721" s="18">
        <f t="shared" si="133"/>
        <v>57.444000000000003</v>
      </c>
      <c r="T721" s="19">
        <f t="shared" si="134"/>
        <v>0</v>
      </c>
      <c r="U721" s="16">
        <f>IFERROR(SUMIF('LISTA DE EMBARQUE'!B:B,MICRO!E:E,'LISTA DE EMBARQUE'!G:G),"")</f>
        <v>4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57.444000000000003</v>
      </c>
      <c r="Y721" s="14">
        <f t="shared" si="135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3801</v>
      </c>
      <c r="C722" s="1">
        <v>8</v>
      </c>
      <c r="D722" s="1" t="s">
        <v>4648</v>
      </c>
      <c r="E722" s="7" t="s">
        <v>4784</v>
      </c>
      <c r="F722" s="7" t="s">
        <v>4411</v>
      </c>
      <c r="G722" s="1">
        <v>14.361000000000001</v>
      </c>
      <c r="H722" s="34">
        <v>114.88800000000001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-8</v>
      </c>
      <c r="R722" s="18">
        <f t="shared" si="132"/>
        <v>114.88800000000001</v>
      </c>
      <c r="S722" s="18">
        <f t="shared" si="133"/>
        <v>114.88800000000001</v>
      </c>
      <c r="T722" s="19">
        <f t="shared" si="134"/>
        <v>0</v>
      </c>
      <c r="U722" s="16">
        <f>IFERROR(SUMIF('LISTA DE EMBARQUE'!B:B,MICRO!E:E,'LISTA DE EMBARQUE'!G:G),"")</f>
        <v>8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114.88800000000001</v>
      </c>
      <c r="Y722" s="14">
        <f t="shared" si="135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3820</v>
      </c>
      <c r="C723" s="1">
        <v>4</v>
      </c>
      <c r="D723" s="1" t="s">
        <v>4649</v>
      </c>
      <c r="E723" s="7" t="s">
        <v>4785</v>
      </c>
      <c r="F723" s="7" t="s">
        <v>4411</v>
      </c>
      <c r="G723" s="1">
        <v>14.361000000000001</v>
      </c>
      <c r="H723" s="34">
        <v>57.444000000000003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-4</v>
      </c>
      <c r="R723" s="18">
        <f t="shared" si="132"/>
        <v>57.444000000000003</v>
      </c>
      <c r="S723" s="18">
        <f t="shared" si="133"/>
        <v>57.444000000000003</v>
      </c>
      <c r="T723" s="19">
        <f t="shared" si="134"/>
        <v>0</v>
      </c>
      <c r="U723" s="16">
        <f>IFERROR(SUMIF('LISTA DE EMBARQUE'!B:B,MICRO!E:E,'LISTA DE EMBARQUE'!G:G),"")</f>
        <v>4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57.444000000000003</v>
      </c>
      <c r="Y723" s="14">
        <f t="shared" si="135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3820</v>
      </c>
      <c r="C724" s="1">
        <v>12</v>
      </c>
      <c r="D724" s="1" t="s">
        <v>4650</v>
      </c>
      <c r="E724" s="7" t="s">
        <v>4786</v>
      </c>
      <c r="F724" s="7" t="s">
        <v>4411</v>
      </c>
      <c r="G724" s="1">
        <v>14.361000000000001</v>
      </c>
      <c r="H724" s="34">
        <v>172.33199999999999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-12</v>
      </c>
      <c r="R724" s="18">
        <f t="shared" si="132"/>
        <v>172.33199999999999</v>
      </c>
      <c r="S724" s="18">
        <f t="shared" si="133"/>
        <v>172.33199999999999</v>
      </c>
      <c r="T724" s="19">
        <f t="shared" si="134"/>
        <v>0</v>
      </c>
      <c r="U724" s="16">
        <f>IFERROR(SUMIF('LISTA DE EMBARQUE'!B:B,MICRO!E:E,'LISTA DE EMBARQUE'!G:G),"")</f>
        <v>12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172.33199999999999</v>
      </c>
      <c r="Y724" s="14">
        <f t="shared" si="135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4787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32"/>
        <v>57.444000000000003</v>
      </c>
      <c r="S725" s="18">
        <f t="shared" si="133"/>
        <v>57.444000000000003</v>
      </c>
      <c r="T725" s="19">
        <f t="shared" si="134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35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3820</v>
      </c>
      <c r="C726" s="1">
        <v>4</v>
      </c>
      <c r="D726" s="1" t="s">
        <v>4651</v>
      </c>
      <c r="E726" s="7" t="s">
        <v>4788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32"/>
        <v>57.444000000000003</v>
      </c>
      <c r="S726" s="18">
        <f t="shared" si="133"/>
        <v>57.444000000000003</v>
      </c>
      <c r="T726" s="19">
        <f t="shared" si="134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35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3874</v>
      </c>
      <c r="C727" s="1">
        <v>4</v>
      </c>
      <c r="D727" s="1" t="s">
        <v>4652</v>
      </c>
      <c r="E727" s="7" t="s">
        <v>4789</v>
      </c>
      <c r="F727" s="7" t="s">
        <v>4411</v>
      </c>
      <c r="G727" s="1">
        <v>14.361000000000001</v>
      </c>
      <c r="H727" s="34">
        <v>57.444000000000003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-4</v>
      </c>
      <c r="R727" s="18">
        <f t="shared" si="132"/>
        <v>57.444000000000003</v>
      </c>
      <c r="S727" s="18">
        <f t="shared" si="133"/>
        <v>57.444000000000003</v>
      </c>
      <c r="T727" s="19">
        <f t="shared" si="134"/>
        <v>0</v>
      </c>
      <c r="U727" s="16">
        <f>IFERROR(SUMIF('LISTA DE EMBARQUE'!B:B,MICRO!E:E,'LISTA DE EMBARQUE'!G:G),"")</f>
        <v>4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57.444000000000003</v>
      </c>
      <c r="Y727" s="14">
        <f t="shared" si="135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3874</v>
      </c>
      <c r="C728" s="1">
        <v>20</v>
      </c>
      <c r="D728" s="1" t="s">
        <v>4653</v>
      </c>
      <c r="E728" s="7" t="s">
        <v>4790</v>
      </c>
      <c r="F728" s="7" t="s">
        <v>4411</v>
      </c>
      <c r="G728" s="1">
        <v>14.361000000000001</v>
      </c>
      <c r="H728" s="34">
        <v>287.22000000000003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-20</v>
      </c>
      <c r="R728" s="18">
        <f t="shared" si="132"/>
        <v>287.22000000000003</v>
      </c>
      <c r="S728" s="18">
        <f t="shared" si="133"/>
        <v>287.22000000000003</v>
      </c>
      <c r="T728" s="19">
        <f t="shared" si="134"/>
        <v>0</v>
      </c>
      <c r="U728" s="16">
        <f>IFERROR(SUMIF('LISTA DE EMBARQUE'!B:B,MICRO!E:E,'LISTA DE EMBARQUE'!G:G),"")</f>
        <v>20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287.22000000000003</v>
      </c>
      <c r="Y728" s="14">
        <f t="shared" si="135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3857</v>
      </c>
      <c r="C729" s="1">
        <v>2</v>
      </c>
      <c r="D729" s="1" t="s">
        <v>4654</v>
      </c>
      <c r="E729" s="7" t="s">
        <v>4791</v>
      </c>
      <c r="F729" s="7" t="s">
        <v>4411</v>
      </c>
      <c r="G729" s="1">
        <v>14.361000000000001</v>
      </c>
      <c r="H729" s="34">
        <v>28.722000000000001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</v>
      </c>
      <c r="R729" s="18">
        <f t="shared" si="132"/>
        <v>28.722000000000001</v>
      </c>
      <c r="S729" s="18">
        <f t="shared" si="133"/>
        <v>28.722000000000001</v>
      </c>
      <c r="T729" s="19">
        <f t="shared" si="134"/>
        <v>0</v>
      </c>
      <c r="U729" s="16">
        <f>IFERROR(SUMIF('LISTA DE EMBARQUE'!B:B,MICRO!E:E,'LISTA DE EMBARQUE'!G:G),"")</f>
        <v>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28.722000000000001</v>
      </c>
      <c r="Y729" s="14">
        <f t="shared" si="135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3857</v>
      </c>
      <c r="C730" s="1">
        <v>22</v>
      </c>
      <c r="D730" s="1" t="s">
        <v>4654</v>
      </c>
      <c r="E730" s="7" t="s">
        <v>4792</v>
      </c>
      <c r="F730" s="7" t="s">
        <v>4411</v>
      </c>
      <c r="G730" s="1">
        <v>14.361000000000001</v>
      </c>
      <c r="H730" s="34">
        <v>315.94200000000001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-22</v>
      </c>
      <c r="R730" s="18">
        <f t="shared" si="132"/>
        <v>315.94200000000001</v>
      </c>
      <c r="S730" s="18">
        <f t="shared" si="133"/>
        <v>315.94200000000001</v>
      </c>
      <c r="T730" s="19">
        <f t="shared" si="134"/>
        <v>0</v>
      </c>
      <c r="U730" s="16">
        <f>IFERROR(SUMIF('LISTA DE EMBARQUE'!B:B,MICRO!E:E,'LISTA DE EMBARQUE'!G:G),"")</f>
        <v>22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315.94200000000001</v>
      </c>
      <c r="Y730" s="14">
        <f t="shared" si="135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4793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32"/>
        <v>28.722000000000001</v>
      </c>
      <c r="S731" s="18">
        <f t="shared" si="133"/>
        <v>28.722000000000001</v>
      </c>
      <c r="T731" s="19">
        <f t="shared" si="134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35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3857</v>
      </c>
      <c r="C732" s="1">
        <v>2</v>
      </c>
      <c r="D732" s="1" t="s">
        <v>4655</v>
      </c>
      <c r="E732" s="7" t="s">
        <v>4794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32"/>
        <v>28.722000000000001</v>
      </c>
      <c r="S732" s="18">
        <f t="shared" si="133"/>
        <v>28.722000000000001</v>
      </c>
      <c r="T732" s="19">
        <f t="shared" si="134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35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3863</v>
      </c>
      <c r="C733" s="1">
        <v>2</v>
      </c>
      <c r="D733" s="1" t="s">
        <v>4656</v>
      </c>
      <c r="E733" s="7" t="s">
        <v>4795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32"/>
        <v>28.722000000000001</v>
      </c>
      <c r="S733" s="18">
        <f t="shared" si="133"/>
        <v>28.722000000000001</v>
      </c>
      <c r="T733" s="19">
        <f t="shared" si="134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35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3863</v>
      </c>
      <c r="C734" s="1">
        <v>2</v>
      </c>
      <c r="D734" s="1" t="s">
        <v>4657</v>
      </c>
      <c r="E734" s="7" t="s">
        <v>4796</v>
      </c>
      <c r="F734" s="7" t="s">
        <v>4411</v>
      </c>
      <c r="G734" s="1">
        <v>14.361000000000001</v>
      </c>
      <c r="H734" s="34">
        <v>28.722000000000001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-2</v>
      </c>
      <c r="R734" s="18">
        <f t="shared" si="132"/>
        <v>28.722000000000001</v>
      </c>
      <c r="S734" s="18">
        <f t="shared" si="133"/>
        <v>28.722000000000001</v>
      </c>
      <c r="T734" s="19">
        <f t="shared" si="134"/>
        <v>0</v>
      </c>
      <c r="U734" s="16">
        <f>IFERROR(SUMIF('LISTA DE EMBARQUE'!B:B,MICRO!E:E,'LISTA DE EMBARQUE'!G:G),"")</f>
        <v>2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28.722000000000001</v>
      </c>
      <c r="Y734" s="14">
        <f t="shared" si="135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3863</v>
      </c>
      <c r="C735" s="1">
        <v>4</v>
      </c>
      <c r="D735" s="1" t="s">
        <v>4658</v>
      </c>
      <c r="E735" s="7" t="s">
        <v>4797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32"/>
        <v>57.444000000000003</v>
      </c>
      <c r="S735" s="18">
        <f t="shared" si="133"/>
        <v>57.444000000000003</v>
      </c>
      <c r="T735" s="19">
        <f t="shared" si="134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35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3863</v>
      </c>
      <c r="C736" s="1">
        <v>4</v>
      </c>
      <c r="D736" s="1" t="s">
        <v>4659</v>
      </c>
      <c r="E736" s="7" t="s">
        <v>4798</v>
      </c>
      <c r="F736" s="7" t="s">
        <v>4411</v>
      </c>
      <c r="G736" s="1">
        <v>14.361000000000001</v>
      </c>
      <c r="H736" s="34">
        <v>57.444000000000003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-4</v>
      </c>
      <c r="R736" s="18">
        <f t="shared" si="132"/>
        <v>57.444000000000003</v>
      </c>
      <c r="S736" s="18">
        <f t="shared" si="133"/>
        <v>57.444000000000003</v>
      </c>
      <c r="T736" s="19">
        <f t="shared" si="134"/>
        <v>0</v>
      </c>
      <c r="U736" s="16">
        <f>IFERROR(SUMIF('LISTA DE EMBARQUE'!B:B,MICRO!E:E,'LISTA DE EMBARQUE'!G:G),"")</f>
        <v>4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57.444000000000003</v>
      </c>
      <c r="Y736" s="14">
        <f t="shared" si="135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3863</v>
      </c>
      <c r="C737" s="1">
        <v>6</v>
      </c>
      <c r="D737" s="1" t="s">
        <v>4660</v>
      </c>
      <c r="E737" s="7" t="s">
        <v>4799</v>
      </c>
      <c r="F737" s="7" t="s">
        <v>4411</v>
      </c>
      <c r="G737" s="1">
        <v>14.361000000000001</v>
      </c>
      <c r="H737" s="34">
        <v>86.165999999999997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-6</v>
      </c>
      <c r="R737" s="18">
        <f t="shared" si="132"/>
        <v>86.165999999999997</v>
      </c>
      <c r="S737" s="18">
        <f t="shared" si="133"/>
        <v>86.165999999999997</v>
      </c>
      <c r="T737" s="19">
        <f t="shared" si="134"/>
        <v>0</v>
      </c>
      <c r="U737" s="16">
        <f>IFERROR(SUMIF('LISTA DE EMBARQUE'!B:B,MICRO!E:E,'LISTA DE EMBARQUE'!G:G),"")</f>
        <v>6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86.165999999999997</v>
      </c>
      <c r="Y737" s="14">
        <f t="shared" si="135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3863</v>
      </c>
      <c r="C738" s="1">
        <v>2</v>
      </c>
      <c r="D738" s="1" t="s">
        <v>4661</v>
      </c>
      <c r="E738" s="7" t="s">
        <v>4800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32"/>
        <v>28.722000000000001</v>
      </c>
      <c r="S738" s="18">
        <f t="shared" si="133"/>
        <v>28.722000000000001</v>
      </c>
      <c r="T738" s="19">
        <f t="shared" si="134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35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3854</v>
      </c>
      <c r="C739" s="1">
        <v>2</v>
      </c>
      <c r="D739" s="1" t="s">
        <v>4662</v>
      </c>
      <c r="E739" s="7" t="s">
        <v>4801</v>
      </c>
      <c r="F739" s="7" t="s">
        <v>4411</v>
      </c>
      <c r="G739" s="1">
        <v>14.361000000000001</v>
      </c>
      <c r="H739" s="34">
        <v>28.722000000000001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</v>
      </c>
      <c r="R739" s="18">
        <f t="shared" si="132"/>
        <v>28.722000000000001</v>
      </c>
      <c r="S739" s="18">
        <f t="shared" si="133"/>
        <v>28.722000000000001</v>
      </c>
      <c r="T739" s="19">
        <f t="shared" si="134"/>
        <v>0</v>
      </c>
      <c r="U739" s="16">
        <f>IFERROR(SUMIF('LISTA DE EMBARQUE'!B:B,MICRO!E:E,'LISTA DE EMBARQUE'!G:G),"")</f>
        <v>2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28.722000000000001</v>
      </c>
      <c r="Y739" s="14">
        <f t="shared" si="135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3854</v>
      </c>
      <c r="C740" s="1">
        <v>26</v>
      </c>
      <c r="D740" s="1" t="s">
        <v>4663</v>
      </c>
      <c r="E740" s="7" t="s">
        <v>4802</v>
      </c>
      <c r="F740" s="7" t="s">
        <v>4411</v>
      </c>
      <c r="G740" s="1">
        <v>14.361000000000001</v>
      </c>
      <c r="H740" s="34">
        <v>373.38600000000002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-26</v>
      </c>
      <c r="R740" s="18">
        <f t="shared" si="132"/>
        <v>373.38600000000002</v>
      </c>
      <c r="S740" s="18">
        <f t="shared" si="133"/>
        <v>373.38600000000002</v>
      </c>
      <c r="T740" s="19">
        <f t="shared" si="134"/>
        <v>0</v>
      </c>
      <c r="U740" s="16">
        <f>IFERROR(SUMIF('LISTA DE EMBARQUE'!B:B,MICRO!E:E,'LISTA DE EMBARQUE'!G:G),"")</f>
        <v>26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373.38600000000002</v>
      </c>
      <c r="Y740" s="14">
        <f t="shared" si="135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3872</v>
      </c>
      <c r="C741" s="1">
        <v>4</v>
      </c>
      <c r="D741" s="1" t="s">
        <v>4664</v>
      </c>
      <c r="E741" s="7" t="s">
        <v>4803</v>
      </c>
      <c r="F741" s="7" t="s">
        <v>4411</v>
      </c>
      <c r="G741" s="1">
        <v>14.361000000000001</v>
      </c>
      <c r="H741" s="34">
        <v>57.444000000000003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-4</v>
      </c>
      <c r="R741" s="18">
        <f t="shared" si="132"/>
        <v>57.444000000000003</v>
      </c>
      <c r="S741" s="18">
        <f t="shared" si="133"/>
        <v>57.444000000000003</v>
      </c>
      <c r="T741" s="19">
        <f t="shared" si="134"/>
        <v>0</v>
      </c>
      <c r="U741" s="16">
        <f>IFERROR(SUMIF('LISTA DE EMBARQUE'!B:B,MICRO!E:E,'LISTA DE EMBARQUE'!G:G),"")</f>
        <v>4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57.444000000000003</v>
      </c>
      <c r="Y741" s="14">
        <f t="shared" si="135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3872</v>
      </c>
      <c r="C742" s="1">
        <v>20</v>
      </c>
      <c r="D742" s="1" t="s">
        <v>4665</v>
      </c>
      <c r="E742" s="7" t="s">
        <v>4804</v>
      </c>
      <c r="F742" s="7" t="s">
        <v>4411</v>
      </c>
      <c r="G742" s="1">
        <v>14.361000000000001</v>
      </c>
      <c r="H742" s="34">
        <v>287.22000000000003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-20</v>
      </c>
      <c r="R742" s="18">
        <f t="shared" si="132"/>
        <v>287.22000000000003</v>
      </c>
      <c r="S742" s="18">
        <f t="shared" si="133"/>
        <v>287.22000000000003</v>
      </c>
      <c r="T742" s="19">
        <f t="shared" si="134"/>
        <v>0</v>
      </c>
      <c r="U742" s="16">
        <f>IFERROR(SUMIF('LISTA DE EMBARQUE'!B:B,MICRO!E:E,'LISTA DE EMBARQUE'!G:G),"")</f>
        <v>20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287.22000000000003</v>
      </c>
      <c r="Y742" s="14">
        <f t="shared" si="135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4666</v>
      </c>
      <c r="C743" s="1">
        <v>1</v>
      </c>
      <c r="D743" s="1" t="s">
        <v>4667</v>
      </c>
      <c r="E743" s="7" t="s">
        <v>4805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32"/>
        <v>12.6</v>
      </c>
      <c r="S743" s="18">
        <f t="shared" si="133"/>
        <v>12.6</v>
      </c>
      <c r="T743" s="19">
        <f t="shared" si="134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35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4666</v>
      </c>
      <c r="C744" s="1">
        <v>1</v>
      </c>
      <c r="D744" s="1" t="s">
        <v>4669</v>
      </c>
      <c r="E744" s="7" t="s">
        <v>4806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32"/>
        <v>12.6</v>
      </c>
      <c r="S744" s="18">
        <f t="shared" si="133"/>
        <v>12.6</v>
      </c>
      <c r="T744" s="19">
        <f t="shared" si="134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35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4666</v>
      </c>
      <c r="C745" s="1">
        <v>1</v>
      </c>
      <c r="D745" s="1" t="s">
        <v>4670</v>
      </c>
      <c r="E745" s="7" t="s">
        <v>4807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32"/>
        <v>12.6</v>
      </c>
      <c r="S745" s="18">
        <f t="shared" si="133"/>
        <v>12.6</v>
      </c>
      <c r="T745" s="19">
        <f t="shared" si="134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35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4666</v>
      </c>
      <c r="C746" s="1">
        <v>1</v>
      </c>
      <c r="D746" s="1" t="s">
        <v>4671</v>
      </c>
      <c r="E746" s="7" t="s">
        <v>4808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32"/>
        <v>12.6</v>
      </c>
      <c r="S746" s="18">
        <f t="shared" si="133"/>
        <v>12.6</v>
      </c>
      <c r="T746" s="19">
        <f t="shared" si="134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35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4666</v>
      </c>
      <c r="C747" s="1">
        <v>1</v>
      </c>
      <c r="D747" s="1" t="s">
        <v>4672</v>
      </c>
      <c r="E747" s="7" t="s">
        <v>4809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32"/>
        <v>12.6</v>
      </c>
      <c r="S747" s="18">
        <f t="shared" si="133"/>
        <v>12.6</v>
      </c>
      <c r="T747" s="19">
        <f t="shared" si="134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35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4666</v>
      </c>
      <c r="C748" s="1">
        <v>1</v>
      </c>
      <c r="D748" s="1" t="s">
        <v>4673</v>
      </c>
      <c r="E748" s="7" t="s">
        <v>4810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32"/>
        <v>12.6</v>
      </c>
      <c r="S748" s="18">
        <f t="shared" si="133"/>
        <v>12.6</v>
      </c>
      <c r="T748" s="19">
        <f t="shared" si="134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35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4666</v>
      </c>
      <c r="C749" s="1">
        <v>1</v>
      </c>
      <c r="D749" s="1" t="s">
        <v>4674</v>
      </c>
      <c r="E749" s="7" t="s">
        <v>4811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32"/>
        <v>12.6</v>
      </c>
      <c r="S749" s="18">
        <f t="shared" si="133"/>
        <v>12.6</v>
      </c>
      <c r="T749" s="19">
        <f t="shared" si="134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35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4666</v>
      </c>
      <c r="C750" s="1">
        <v>1</v>
      </c>
      <c r="D750" s="1" t="s">
        <v>4675</v>
      </c>
      <c r="E750" s="7" t="s">
        <v>4812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32"/>
        <v>12.6</v>
      </c>
      <c r="S750" s="18">
        <f t="shared" si="133"/>
        <v>12.6</v>
      </c>
      <c r="T750" s="19">
        <f t="shared" si="134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35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4666</v>
      </c>
      <c r="C751" s="1">
        <v>1</v>
      </c>
      <c r="D751" s="1" t="s">
        <v>4676</v>
      </c>
      <c r="E751" s="7" t="s">
        <v>4813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32"/>
        <v>12.6</v>
      </c>
      <c r="S751" s="18">
        <f t="shared" si="133"/>
        <v>12.6</v>
      </c>
      <c r="T751" s="19">
        <f t="shared" si="134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35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4666</v>
      </c>
      <c r="C752" s="1">
        <v>1</v>
      </c>
      <c r="D752" s="1" t="s">
        <v>4677</v>
      </c>
      <c r="E752" s="7" t="s">
        <v>4814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32"/>
        <v>12.6</v>
      </c>
      <c r="S752" s="18">
        <f t="shared" si="133"/>
        <v>12.6</v>
      </c>
      <c r="T752" s="19">
        <f t="shared" si="134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35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4666</v>
      </c>
      <c r="C753" s="1">
        <v>1</v>
      </c>
      <c r="D753" s="1" t="s">
        <v>4678</v>
      </c>
      <c r="E753" s="7" t="s">
        <v>4815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32"/>
        <v>12.6</v>
      </c>
      <c r="S753" s="18">
        <f t="shared" si="133"/>
        <v>12.6</v>
      </c>
      <c r="T753" s="19">
        <f t="shared" si="134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35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4666</v>
      </c>
      <c r="C754" s="1">
        <v>1</v>
      </c>
      <c r="D754" s="1" t="s">
        <v>4679</v>
      </c>
      <c r="E754" s="7" t="s">
        <v>4816</v>
      </c>
      <c r="F754" s="7" t="s">
        <v>4411</v>
      </c>
      <c r="G754" s="1">
        <v>12.6</v>
      </c>
      <c r="H754" s="34">
        <v>12.6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</v>
      </c>
      <c r="R754" s="18">
        <f t="shared" si="132"/>
        <v>12.6</v>
      </c>
      <c r="S754" s="18">
        <f t="shared" si="133"/>
        <v>12.6</v>
      </c>
      <c r="T754" s="19">
        <f t="shared" si="134"/>
        <v>0</v>
      </c>
      <c r="U754" s="16">
        <f>IFERROR(SUMIF('LISTA DE EMBARQUE'!B:B,MICRO!E:E,'LISTA DE EMBARQUE'!G:G),"")</f>
        <v>1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12.6</v>
      </c>
      <c r="Y754" s="14">
        <f t="shared" si="135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4666</v>
      </c>
      <c r="C755" s="1">
        <v>168</v>
      </c>
      <c r="D755" s="1" t="s">
        <v>4680</v>
      </c>
      <c r="E755" s="7" t="s">
        <v>4817</v>
      </c>
      <c r="F755" s="7" t="s">
        <v>4411</v>
      </c>
      <c r="G755" s="1">
        <v>0.188</v>
      </c>
      <c r="H755" s="34">
        <v>31.584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-168</v>
      </c>
      <c r="R755" s="18">
        <f t="shared" si="132"/>
        <v>31.584</v>
      </c>
      <c r="S755" s="18">
        <f t="shared" si="133"/>
        <v>31.584</v>
      </c>
      <c r="T755" s="19">
        <f t="shared" si="134"/>
        <v>0</v>
      </c>
      <c r="U755" s="16">
        <f>IFERROR(SUMIF('LISTA DE EMBARQUE'!B:B,MICRO!E:E,'LISTA DE EMBARQUE'!G:G),"")</f>
        <v>168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31.584</v>
      </c>
      <c r="Y755" s="14">
        <f t="shared" si="135"/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4666</v>
      </c>
      <c r="C756" s="1">
        <v>336</v>
      </c>
      <c r="D756" s="1" t="s">
        <v>4681</v>
      </c>
      <c r="E756" s="7" t="s">
        <v>4818</v>
      </c>
      <c r="F756" s="7" t="s">
        <v>4411</v>
      </c>
      <c r="G756" s="1">
        <v>0.188</v>
      </c>
      <c r="H756" s="34">
        <v>63.167999999999999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-336</v>
      </c>
      <c r="R756" s="18">
        <f t="shared" ref="R756:R761" si="136">IFERROR(H756*((AA756*0.25)+(AC756*0.25)+(AD756*0.225)+(AE756*0.225)+(AF756*0.05)),"")</f>
        <v>63.167999999999999</v>
      </c>
      <c r="S756" s="18">
        <f t="shared" ref="S756:S761" si="137">IFERROR(H756*AG756,"")</f>
        <v>63.167999999999999</v>
      </c>
      <c r="T756" s="19">
        <f t="shared" ref="T756:T761" si="138">IFERROR(S756-H756,"")</f>
        <v>0</v>
      </c>
      <c r="U756" s="16">
        <f>IFERROR(SUMIF('LISTA DE EMBARQUE'!B:B,MICRO!E:E,'LISTA DE EMBARQUE'!G:G),"")</f>
        <v>336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63.167999999999999</v>
      </c>
      <c r="Y756" s="14">
        <f t="shared" ref="Y756:Y761" si="139">U756-C756</f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4666</v>
      </c>
      <c r="C757" s="1">
        <v>168</v>
      </c>
      <c r="D757" s="1" t="s">
        <v>4682</v>
      </c>
      <c r="E757" s="7" t="s">
        <v>4819</v>
      </c>
      <c r="F757" s="7" t="s">
        <v>4411</v>
      </c>
      <c r="G757" s="1">
        <v>0.188</v>
      </c>
      <c r="H757" s="34">
        <v>31.584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-168</v>
      </c>
      <c r="R757" s="18">
        <f t="shared" si="136"/>
        <v>31.584</v>
      </c>
      <c r="S757" s="18">
        <f t="shared" si="137"/>
        <v>31.584</v>
      </c>
      <c r="T757" s="19">
        <f t="shared" si="138"/>
        <v>0</v>
      </c>
      <c r="U757" s="16">
        <f>IFERROR(SUMIF('LISTA DE EMBARQUE'!B:B,MICRO!E:E,'LISTA DE EMBARQUE'!G:G),"")</f>
        <v>168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31.584</v>
      </c>
      <c r="Y757" s="14">
        <f t="shared" si="139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4666</v>
      </c>
      <c r="C758" s="1">
        <v>336</v>
      </c>
      <c r="D758" s="1" t="s">
        <v>4682</v>
      </c>
      <c r="E758" s="7" t="s">
        <v>4820</v>
      </c>
      <c r="F758" s="7" t="s">
        <v>4411</v>
      </c>
      <c r="G758" s="1">
        <v>0.188</v>
      </c>
      <c r="H758" s="34">
        <v>63.167999999999999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-336</v>
      </c>
      <c r="R758" s="18">
        <f t="shared" si="136"/>
        <v>63.167999999999999</v>
      </c>
      <c r="S758" s="18">
        <f t="shared" si="137"/>
        <v>63.167999999999999</v>
      </c>
      <c r="T758" s="19">
        <f t="shared" si="138"/>
        <v>0</v>
      </c>
      <c r="U758" s="16">
        <f>IFERROR(SUMIF('LISTA DE EMBARQUE'!B:B,MICRO!E:E,'LISTA DE EMBARQUE'!G:G),"")</f>
        <v>336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63.167999999999999</v>
      </c>
      <c r="Y758" s="14">
        <f t="shared" si="139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4821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36"/>
        <v>1460.8000000000002</v>
      </c>
      <c r="S759" s="18">
        <f t="shared" si="137"/>
        <v>1460.8000000000002</v>
      </c>
      <c r="T759" s="19">
        <f t="shared" si="138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39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3912</v>
      </c>
      <c r="C760" s="1">
        <v>160</v>
      </c>
      <c r="D760" s="1" t="s">
        <v>4684</v>
      </c>
      <c r="E760" s="7" t="s">
        <v>4822</v>
      </c>
      <c r="F760" s="7" t="s">
        <v>4411</v>
      </c>
      <c r="G760" s="1">
        <v>9.1300000000000008</v>
      </c>
      <c r="H760" s="34">
        <v>1460.8000000000002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-160</v>
      </c>
      <c r="R760" s="18">
        <f t="shared" si="136"/>
        <v>1460.8000000000002</v>
      </c>
      <c r="S760" s="18">
        <f t="shared" si="137"/>
        <v>1460.8000000000002</v>
      </c>
      <c r="T760" s="19">
        <f t="shared" si="138"/>
        <v>0</v>
      </c>
      <c r="U760" s="16">
        <f>IFERROR(SUMIF('LISTA DE EMBARQUE'!B:B,MICRO!E:E,'LISTA DE EMBARQUE'!G:G),"")</f>
        <v>160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1460.8000000000002</v>
      </c>
      <c r="Y760" s="14">
        <f t="shared" si="139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4823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 t="shared" si="136"/>
        <v>12.5</v>
      </c>
      <c r="S761" s="18">
        <f t="shared" si="137"/>
        <v>12.5</v>
      </c>
      <c r="T761" s="19">
        <f t="shared" si="138"/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 t="shared" si="139"/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25">
      <c r="A762" s="1"/>
      <c r="B762" s="21" t="s">
        <v>4685</v>
      </c>
      <c r="C762" s="1">
        <v>1</v>
      </c>
      <c r="D762" s="1" t="s">
        <v>4686</v>
      </c>
      <c r="E762" s="7" t="s">
        <v>4824</v>
      </c>
      <c r="F762" s="7" t="s">
        <v>4411</v>
      </c>
      <c r="G762" s="1">
        <v>12.5</v>
      </c>
      <c r="H762" s="34">
        <v>12.5</v>
      </c>
      <c r="I762" s="7"/>
      <c r="J762" s="8"/>
      <c r="K762" s="8" t="s">
        <v>45</v>
      </c>
      <c r="L762" s="9" t="s">
        <v>2069</v>
      </c>
      <c r="M762" s="10"/>
      <c r="N762" s="8" t="s">
        <v>38</v>
      </c>
      <c r="O762" s="12"/>
      <c r="P762" s="13"/>
      <c r="Q762" s="14">
        <f>Tabela1[[#This Row],[QTDE/ Fabricação]]-Tabela1[[#This Row],[QTE]]</f>
        <v>-1</v>
      </c>
      <c r="R762" s="18">
        <f>IFERROR(H762*((AA762*0.25)+(AC762*0.25)+(AD762*0.225)+(AE762*0.225)+(AF762*0.05)),"")</f>
        <v>12.5</v>
      </c>
      <c r="S762" s="18">
        <f>IFERROR(H762*AG762,"")</f>
        <v>12.5</v>
      </c>
      <c r="T762" s="19">
        <f>IFERROR(S762-H762,"")</f>
        <v>0</v>
      </c>
      <c r="U762" s="16">
        <f>IFERROR(SUMIF('LISTA DE EMBARQUE'!B:B,MICRO!E:E,'LISTA DE EMBARQUE'!G:G),"")</f>
        <v>1</v>
      </c>
      <c r="V762" s="12">
        <f>IFERROR(VLOOKUP(Tabela1[[#This Row],[COD.MDE]],'LISTA DE EMBARQUE'!B:L,11,0),"")</f>
        <v>12</v>
      </c>
      <c r="W762" s="13" t="str">
        <f>IFERROR(COUNTIF(#REF!,Tabela1[[#This Row],[Colunas5]]),"")</f>
        <v/>
      </c>
      <c r="X762" s="14">
        <f>Tabela1[[#This Row],[QIANTIDADE EXPEDIDA]]*Tabela1[[#This Row],[PESO UNI]]</f>
        <v>12.5</v>
      </c>
      <c r="Y762" s="14">
        <f>U762-C762</f>
        <v>0</v>
      </c>
      <c r="Z762" s="20">
        <f>Tabela1[[#This Row],[PESO TOTAL]]-Tabela1[[#This Row],[Peso Expedido]]</f>
        <v>0</v>
      </c>
      <c r="AA762" s="17">
        <v>1</v>
      </c>
      <c r="AB762" s="33"/>
      <c r="AC762" s="33">
        <v>1</v>
      </c>
      <c r="AD762" s="33">
        <v>1</v>
      </c>
      <c r="AE762" s="33">
        <v>1</v>
      </c>
      <c r="AF762" s="33">
        <v>1</v>
      </c>
      <c r="AG762" s="33">
        <v>1</v>
      </c>
      <c r="AH762" s="33">
        <v>1</v>
      </c>
      <c r="AI762" s="33" t="s">
        <v>4509</v>
      </c>
      <c r="AJ762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4417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4687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 t="shared" ref="R763" si="140">IFERROR(H763*((AA763*0.25)+(AC763*0.25)+(AD763*0.225)+(AE763*0.225)+(AF763*0.05)),"")</f>
        <v>6.4</v>
      </c>
      <c r="S763" s="18">
        <f t="shared" ref="S763" si="141">IFERROR(H763*AG763,"")</f>
        <v>6.4</v>
      </c>
      <c r="T763" s="19">
        <f t="shared" ref="T763" si="142">IFERROR(S763-H763,"")</f>
        <v>0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 t="shared" ref="Y763" si="143"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>
        <v>1</v>
      </c>
      <c r="AG763" s="33">
        <v>1</v>
      </c>
      <c r="AH763" s="33"/>
      <c r="AI763" s="33"/>
      <c r="AJ763" s="3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1" t="s">
        <v>4825</v>
      </c>
      <c r="B764" s="21"/>
      <c r="C764" s="1">
        <v>2</v>
      </c>
      <c r="D764" s="1" t="s">
        <v>4826</v>
      </c>
      <c r="E764" s="7">
        <v>4418</v>
      </c>
      <c r="F764" s="7">
        <v>46</v>
      </c>
      <c r="G764" s="1">
        <v>3.2</v>
      </c>
      <c r="H764" s="34">
        <f>Tabela1[[#This Row],[PESO UNI]]*Tabela1[[#This Row],[QTE]]</f>
        <v>6.4</v>
      </c>
      <c r="I764" s="7" t="s">
        <v>4839</v>
      </c>
      <c r="J764" s="8" t="s">
        <v>4688</v>
      </c>
      <c r="K764" s="8" t="s">
        <v>33</v>
      </c>
      <c r="L764" s="9" t="s">
        <v>2069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6.4</v>
      </c>
      <c r="S764" s="18">
        <f>IFERROR(H764*AG764,"")</f>
        <v>6.4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6.4</v>
      </c>
      <c r="AA764" s="17">
        <v>1</v>
      </c>
      <c r="AB764" s="33"/>
      <c r="AC764" s="17">
        <v>1</v>
      </c>
      <c r="AD764" s="17">
        <v>1</v>
      </c>
      <c r="AE764" s="17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207" t="s">
        <v>653</v>
      </c>
      <c r="B765" s="21"/>
      <c r="C765" s="205">
        <v>2</v>
      </c>
      <c r="D765" s="205" t="s">
        <v>4831</v>
      </c>
      <c r="E765" s="208">
        <v>4419</v>
      </c>
      <c r="F765" s="191">
        <v>9</v>
      </c>
      <c r="G765" s="209">
        <v>2.39</v>
      </c>
      <c r="H765" s="34">
        <f>Tabela1[[#This Row],[PESO UNI]]*Tabela1[[#This Row],[QTE]]</f>
        <v>4.78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-2</v>
      </c>
      <c r="R765" s="18">
        <f>IFERROR(H765*((AA765*0.25)+(AC765*0.25)+(AD765*0.225)+(AE765*0.225)+(AF765*0.05)),"")</f>
        <v>4.78</v>
      </c>
      <c r="S765" s="18">
        <f>IFERROR(H765*AG765,"")</f>
        <v>4.78</v>
      </c>
      <c r="T765" s="19">
        <f>IFERROR(S765-H765,"")</f>
        <v>0</v>
      </c>
      <c r="U765" s="16">
        <f>IFERROR(SUMIF('LISTA DE EMBARQUE'!B:B,MICRO!E:E,'LISTA DE EMBARQUE'!G:G),"")</f>
        <v>2</v>
      </c>
      <c r="V765" s="12">
        <f>IFERROR(VLOOKUP(Tabela1[[#This Row],[COD.MDE]],'LISTA DE EMBARQUE'!B:L,11,0),"")</f>
        <v>1</v>
      </c>
      <c r="W765" s="13">
        <f>IFERROR(VLOOKUP(Tabela1[[#This Row],[COD.MDE]],'LISTA DE EMBARQUE'!B:M,12,0),"")</f>
        <v>46309</v>
      </c>
      <c r="X765" s="14">
        <f>IFERROR(Tabela1[[#This Row],[QIANTIDADE EXPEDIDA]]*Tabela1[[#This Row],[PESO UNI]],"")</f>
        <v>4.78</v>
      </c>
      <c r="Y765" s="14">
        <f>U765-C765</f>
        <v>0</v>
      </c>
      <c r="Z765" s="20">
        <f>Tabela1[[#This Row],[PESO TOTAL]]-Tabela1[[#This Row],[Peso Expedido]]</f>
        <v>0</v>
      </c>
      <c r="AA765" s="17">
        <v>1</v>
      </c>
      <c r="AB765" s="33"/>
      <c r="AC765" s="33">
        <v>1</v>
      </c>
      <c r="AD765" s="33">
        <v>1</v>
      </c>
      <c r="AE765" s="33">
        <v>1</v>
      </c>
      <c r="AF765" s="33">
        <v>1</v>
      </c>
      <c r="AG765" s="33">
        <v>1</v>
      </c>
      <c r="AH765" s="33">
        <v>1</v>
      </c>
      <c r="AI765" s="33" t="s">
        <v>4412</v>
      </c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83</v>
      </c>
      <c r="B766" s="21"/>
      <c r="C766" s="1">
        <v>15</v>
      </c>
      <c r="D766" s="1" t="s">
        <v>4827</v>
      </c>
      <c r="E766" s="7">
        <v>4420</v>
      </c>
      <c r="F766" s="7">
        <v>9</v>
      </c>
      <c r="G766" s="1">
        <v>9</v>
      </c>
      <c r="H766" s="34">
        <f>Tabela1[[#This Row],[PESO UNI]]*Tabela1[[#This Row],[QTE]]</f>
        <v>135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-15</v>
      </c>
      <c r="R766" s="18">
        <f t="shared" ref="R766:R770" si="144">IFERROR(H766*((AA766*0.25)+(AC766*0.25)+(AD766*0.225)+(AE766*0.225)+(AF766*0.05)),"")</f>
        <v>135</v>
      </c>
      <c r="S766" s="18">
        <f t="shared" ref="S766:S770" si="145">IFERROR(H766*AG766,"")</f>
        <v>135</v>
      </c>
      <c r="T766" s="19">
        <f t="shared" ref="T766:T770" si="146">IFERROR(S766-H766,"")</f>
        <v>0</v>
      </c>
      <c r="U766" s="16">
        <f>IFERROR(SUMIF('LISTA DE EMBARQUE'!B:B,MICRO!E:E,'LISTA DE EMBARQUE'!G:G),"")</f>
        <v>15</v>
      </c>
      <c r="V766" s="12">
        <f>IFERROR(VLOOKUP(Tabela1[[#This Row],[COD.MDE]],'LISTA DE EMBARQUE'!B:L,11,0),"")</f>
        <v>1</v>
      </c>
      <c r="W766" s="13">
        <f>IFERROR(VLOOKUP(Tabela1[[#This Row],[COD.MDE]],'LISTA DE EMBARQUE'!B:M,12,0),"")</f>
        <v>46309</v>
      </c>
      <c r="X766" s="14">
        <f>IFERROR(Tabela1[[#This Row],[QIANTIDADE EXPEDIDA]]*Tabela1[[#This Row],[PESO UNI]],"")</f>
        <v>135</v>
      </c>
      <c r="Y766" s="14">
        <f t="shared" ref="Y766:Y770" si="147">U766-C766</f>
        <v>0</v>
      </c>
      <c r="Z766" s="20">
        <f>Tabela1[[#This Row],[PESO TOTAL]]-Tabela1[[#This Row],[Peso Expedido]]</f>
        <v>0</v>
      </c>
      <c r="AA766" s="17">
        <v>1</v>
      </c>
      <c r="AB766" s="33"/>
      <c r="AC766" s="33">
        <v>1</v>
      </c>
      <c r="AD766" s="33">
        <v>1</v>
      </c>
      <c r="AE766" s="33">
        <v>1</v>
      </c>
      <c r="AF766" s="33">
        <v>1</v>
      </c>
      <c r="AG766" s="33">
        <v>1</v>
      </c>
      <c r="AH766" s="33">
        <v>1</v>
      </c>
      <c r="AI766" s="33" t="s">
        <v>4412</v>
      </c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4829</v>
      </c>
      <c r="B767" s="21"/>
      <c r="C767" s="1">
        <v>22</v>
      </c>
      <c r="D767" s="1" t="s">
        <v>4828</v>
      </c>
      <c r="E767" s="7">
        <v>4421</v>
      </c>
      <c r="F767" s="7">
        <v>9</v>
      </c>
      <c r="G767" s="1">
        <v>2.1</v>
      </c>
      <c r="H767" s="34">
        <f>Tabela1[[#This Row],[PESO UNI]]*Tabela1[[#This Row],[QTE]]</f>
        <v>46.2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-22</v>
      </c>
      <c r="R767" s="18">
        <f t="shared" si="144"/>
        <v>46.2</v>
      </c>
      <c r="S767" s="18">
        <f t="shared" si="145"/>
        <v>46.2</v>
      </c>
      <c r="T767" s="19">
        <f t="shared" si="146"/>
        <v>0</v>
      </c>
      <c r="U767" s="16">
        <f>IFERROR(SUMIF('LISTA DE EMBARQUE'!B:B,MICRO!E:E,'LISTA DE EMBARQUE'!G:G),"")</f>
        <v>22</v>
      </c>
      <c r="V767" s="12">
        <f>IFERROR(VLOOKUP(Tabela1[[#This Row],[COD.MDE]],'LISTA DE EMBARQUE'!B:L,11,0),"")</f>
        <v>1</v>
      </c>
      <c r="W767" s="13">
        <f>IFERROR(VLOOKUP(Tabela1[[#This Row],[COD.MDE]],'LISTA DE EMBARQUE'!B:M,12,0),"")</f>
        <v>46309</v>
      </c>
      <c r="X767" s="14">
        <f>IFERROR(Tabela1[[#This Row],[QIANTIDADE EXPEDIDA]]*Tabela1[[#This Row],[PESO UNI]],"")</f>
        <v>46.2</v>
      </c>
      <c r="Y767" s="14">
        <f t="shared" si="147"/>
        <v>0</v>
      </c>
      <c r="Z767" s="20">
        <f>Tabela1[[#This Row],[PESO TOTAL]]-Tabela1[[#This Row],[Peso Expedido]]</f>
        <v>0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1</v>
      </c>
      <c r="AH767" s="33">
        <v>1</v>
      </c>
      <c r="AI767" s="33" t="s">
        <v>4412</v>
      </c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4830</v>
      </c>
      <c r="B768" s="21"/>
      <c r="C768" s="1">
        <v>72</v>
      </c>
      <c r="D768" s="1" t="s">
        <v>4832</v>
      </c>
      <c r="E768" s="7">
        <v>4422</v>
      </c>
      <c r="F768" s="7">
        <v>9</v>
      </c>
      <c r="G768" s="1">
        <v>2.7</v>
      </c>
      <c r="H768" s="34">
        <f>Tabela1[[#This Row],[PESO UNI]]*Tabela1[[#This Row],[QTE]]</f>
        <v>194.4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-72</v>
      </c>
      <c r="R768" s="18">
        <f t="shared" si="144"/>
        <v>194.4</v>
      </c>
      <c r="S768" s="18">
        <f t="shared" si="145"/>
        <v>194.4</v>
      </c>
      <c r="T768" s="19">
        <f t="shared" si="146"/>
        <v>0</v>
      </c>
      <c r="U768" s="16">
        <f>IFERROR(SUMIF('LISTA DE EMBARQUE'!B:B,MICRO!E:E,'LISTA DE EMBARQUE'!G:G),"")</f>
        <v>80</v>
      </c>
      <c r="V768" s="12">
        <f>IFERROR(VLOOKUP(Tabela1[[#This Row],[COD.MDE]],'LISTA DE EMBARQUE'!B:L,11,0),"")</f>
        <v>1</v>
      </c>
      <c r="W768" s="13">
        <f>IFERROR(VLOOKUP(Tabela1[[#This Row],[COD.MDE]],'LISTA DE EMBARQUE'!B:M,12,0),"")</f>
        <v>46309</v>
      </c>
      <c r="X768" s="14">
        <f>IFERROR(Tabela1[[#This Row],[QIANTIDADE EXPEDIDA]]*Tabela1[[#This Row],[PESO UNI]],"")</f>
        <v>216</v>
      </c>
      <c r="Y768" s="14">
        <f t="shared" si="147"/>
        <v>8</v>
      </c>
      <c r="Z768" s="20">
        <f>Tabela1[[#This Row],[PESO TOTAL]]-Tabela1[[#This Row],[Peso Expedido]]</f>
        <v>-21.599999999999994</v>
      </c>
      <c r="AA768" s="17">
        <v>1</v>
      </c>
      <c r="AB768" s="33"/>
      <c r="AC768" s="33">
        <v>1</v>
      </c>
      <c r="AD768" s="33">
        <v>1</v>
      </c>
      <c r="AE768" s="33">
        <v>1</v>
      </c>
      <c r="AF768" s="33">
        <v>1</v>
      </c>
      <c r="AG768" s="33">
        <v>1</v>
      </c>
      <c r="AH768" s="33">
        <v>1</v>
      </c>
      <c r="AI768" s="33" t="s">
        <v>4412</v>
      </c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103</v>
      </c>
      <c r="B769" s="21"/>
      <c r="C769" s="1">
        <v>4</v>
      </c>
      <c r="D769" s="1" t="s">
        <v>4833</v>
      </c>
      <c r="E769" s="7">
        <v>4423</v>
      </c>
      <c r="F769" s="7">
        <v>9</v>
      </c>
      <c r="G769" s="1">
        <v>2.5</v>
      </c>
      <c r="H769" s="34">
        <f>Tabela1[[#This Row],[PESO UNI]]*Tabela1[[#This Row],[QTE]]</f>
        <v>10</v>
      </c>
      <c r="I769" s="7">
        <v>0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-4</v>
      </c>
      <c r="R769" s="18">
        <f t="shared" si="144"/>
        <v>10</v>
      </c>
      <c r="S769" s="18">
        <f t="shared" si="145"/>
        <v>10</v>
      </c>
      <c r="T769" s="19">
        <f t="shared" si="146"/>
        <v>0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47"/>
        <v>-4</v>
      </c>
      <c r="Z769" s="20">
        <f>Tabela1[[#This Row],[PESO TOTAL]]-Tabela1[[#This Row],[Peso Expedido]]</f>
        <v>10</v>
      </c>
      <c r="AA769" s="17">
        <v>1</v>
      </c>
      <c r="AB769" s="33"/>
      <c r="AC769" s="33">
        <v>1</v>
      </c>
      <c r="AD769" s="33">
        <v>1</v>
      </c>
      <c r="AE769" s="33">
        <v>1</v>
      </c>
      <c r="AF769" s="33">
        <v>1</v>
      </c>
      <c r="AG769" s="33">
        <v>1</v>
      </c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4835</v>
      </c>
      <c r="B770" s="21"/>
      <c r="C770" s="1">
        <v>22</v>
      </c>
      <c r="D770" s="1" t="s">
        <v>4836</v>
      </c>
      <c r="E770" s="7">
        <v>4424</v>
      </c>
      <c r="F770" s="7">
        <v>9</v>
      </c>
      <c r="G770" s="1">
        <v>4.2</v>
      </c>
      <c r="H770" s="34">
        <f>Tabela1[[#This Row],[PESO UNI]]*Tabela1[[#This Row],[QTE]]</f>
        <v>92.4</v>
      </c>
      <c r="I770" s="7" t="s">
        <v>2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-22</v>
      </c>
      <c r="R770" s="18">
        <f t="shared" si="144"/>
        <v>92.4</v>
      </c>
      <c r="S770" s="18">
        <f t="shared" si="145"/>
        <v>92.4</v>
      </c>
      <c r="T770" s="19">
        <f t="shared" si="146"/>
        <v>0</v>
      </c>
      <c r="U770" s="16">
        <f>IFERROR(SUMIF('LISTA DE EMBARQUE'!B:B,MICRO!E:E,'LISTA DE EMBARQUE'!G:G),"")</f>
        <v>22</v>
      </c>
      <c r="V770" s="12">
        <f>IFERROR(VLOOKUP(Tabela1[[#This Row],[COD.MDE]],'LISTA DE EMBARQUE'!B:L,11,0),"")</f>
        <v>1</v>
      </c>
      <c r="W770" s="13">
        <f>IFERROR(VLOOKUP(Tabela1[[#This Row],[COD.MDE]],'LISTA DE EMBARQUE'!B:M,12,0),"")</f>
        <v>46309</v>
      </c>
      <c r="X770" s="14">
        <f>IFERROR(Tabela1[[#This Row],[QIANTIDADE EXPEDIDA]]*Tabela1[[#This Row],[PESO UNI]],"")</f>
        <v>92.4</v>
      </c>
      <c r="Y770" s="14">
        <f t="shared" si="147"/>
        <v>0</v>
      </c>
      <c r="Z770" s="20">
        <f>Tabela1[[#This Row],[PESO TOTAL]]-Tabela1[[#This Row],[Peso Expedido]]</f>
        <v>0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>
        <v>1</v>
      </c>
      <c r="AI770" s="33" t="s">
        <v>4412</v>
      </c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4837</v>
      </c>
      <c r="B771" s="21"/>
      <c r="C771" s="1">
        <v>80</v>
      </c>
      <c r="D771" s="1" t="s">
        <v>4838</v>
      </c>
      <c r="E771" s="7">
        <v>4425</v>
      </c>
      <c r="F771" s="7">
        <v>9</v>
      </c>
      <c r="G771" s="1">
        <v>3.6</v>
      </c>
      <c r="H771" s="34">
        <f>Tabela1[[#This Row],[PESO UNI]]*Tabela1[[#This Row],[QTE]]</f>
        <v>288</v>
      </c>
      <c r="I771" s="7">
        <v>0</v>
      </c>
      <c r="J771" s="8" t="s">
        <v>4834</v>
      </c>
      <c r="K771" s="8" t="s">
        <v>23</v>
      </c>
      <c r="L771" s="9" t="s">
        <v>3291</v>
      </c>
      <c r="M771" s="10">
        <v>46226</v>
      </c>
      <c r="N771" s="8" t="s">
        <v>38</v>
      </c>
      <c r="O771" s="12"/>
      <c r="P771" s="13"/>
      <c r="Q771" s="14">
        <f>Tabela1[[#This Row],[QTDE/ Fabricação]]-Tabela1[[#This Row],[QTE]]</f>
        <v>-80</v>
      </c>
      <c r="R771" s="18">
        <f t="shared" ref="R771:R775" si="148">IFERROR(H771*((AA771*0.25)+(AC771*0.25)+(AD771*0.225)+(AE771*0.225)+(AF771*0.05)),"")</f>
        <v>288</v>
      </c>
      <c r="S771" s="18">
        <f t="shared" ref="S771:S775" si="149">IFERROR(H771*AG771,"")</f>
        <v>288</v>
      </c>
      <c r="T771" s="19">
        <f t="shared" ref="T771:T775" si="150">IFERROR(S771-H771,"")</f>
        <v>0</v>
      </c>
      <c r="U771" s="16">
        <f>IFERROR(SUMIF('LISTA DE EMBARQUE'!B:B,MICRO!E:E,'LISTA DE EMBARQUE'!G:G),"")</f>
        <v>86</v>
      </c>
      <c r="V771" s="12">
        <f>IFERROR(VLOOKUP(Tabela1[[#This Row],[COD.MDE]],'LISTA DE EMBARQUE'!B:L,11,0),"")</f>
        <v>1</v>
      </c>
      <c r="W771" s="13">
        <f>IFERROR(VLOOKUP(Tabela1[[#This Row],[COD.MDE]],'LISTA DE EMBARQUE'!B:M,12,0),"")</f>
        <v>46309</v>
      </c>
      <c r="X771" s="14">
        <f>IFERROR(Tabela1[[#This Row],[QIANTIDADE EXPEDIDA]]*Tabela1[[#This Row],[PESO UNI]],"")</f>
        <v>309.60000000000002</v>
      </c>
      <c r="Y771" s="14">
        <f t="shared" ref="Y771:Y775" si="151">U771-C771</f>
        <v>6</v>
      </c>
      <c r="Z771" s="20">
        <f>Tabela1[[#This Row],[PESO TOTAL]]-Tabela1[[#This Row],[Peso Expedido]]</f>
        <v>-21.600000000000023</v>
      </c>
      <c r="AA771" s="17">
        <v>1</v>
      </c>
      <c r="AB771" s="33"/>
      <c r="AC771" s="33">
        <v>1</v>
      </c>
      <c r="AD771" s="33">
        <v>1</v>
      </c>
      <c r="AE771" s="33">
        <v>1</v>
      </c>
      <c r="AF771" s="33">
        <v>1</v>
      </c>
      <c r="AG771" s="33">
        <v>1</v>
      </c>
      <c r="AH771" s="33">
        <v>1</v>
      </c>
      <c r="AI771" s="33" t="s">
        <v>4412</v>
      </c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4844</v>
      </c>
      <c r="B772" s="21" t="s">
        <v>4845</v>
      </c>
      <c r="C772" s="1">
        <v>1</v>
      </c>
      <c r="D772" s="1" t="s">
        <v>4846</v>
      </c>
      <c r="E772" s="7">
        <v>4426</v>
      </c>
      <c r="F772" s="7">
        <v>1</v>
      </c>
      <c r="G772" s="1">
        <v>235.8</v>
      </c>
      <c r="H772" s="34">
        <f>Tabela1[[#This Row],[PESO UNI]]*Tabela1[[#This Row],[QTE]]</f>
        <v>235.8</v>
      </c>
      <c r="I772" s="7" t="s">
        <v>2</v>
      </c>
      <c r="J772" s="8" t="s">
        <v>4847</v>
      </c>
      <c r="K772" s="8" t="s">
        <v>32</v>
      </c>
      <c r="L772" s="9" t="s">
        <v>4848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48"/>
        <v>235.8</v>
      </c>
      <c r="S772" s="18">
        <f t="shared" si="149"/>
        <v>235.8</v>
      </c>
      <c r="T772" s="19">
        <f t="shared" si="150"/>
        <v>0</v>
      </c>
      <c r="U772" s="16">
        <f>IFERROR(SUMIF('LISTA DE EMBARQUE'!B:B,MICRO!E:E,'LISTA DE EMBARQUE'!G:G),"")</f>
        <v>1</v>
      </c>
      <c r="V772" s="12">
        <f>IFERROR(VLOOKUP(Tabela1[[#This Row],[COD.MDE]],'LISTA DE EMBARQUE'!B:L,11,0),"")</f>
        <v>1</v>
      </c>
      <c r="W772" s="13">
        <f>IFERROR(VLOOKUP(Tabela1[[#This Row],[COD.MDE]],'LISTA DE EMBARQUE'!B:M,12,0),"")</f>
        <v>46274</v>
      </c>
      <c r="X772" s="14">
        <f>IFERROR(Tabela1[[#This Row],[QIANTIDADE EXPEDIDA]]*Tabela1[[#This Row],[PESO UNI]],"")</f>
        <v>235.8</v>
      </c>
      <c r="Y772" s="14">
        <f t="shared" si="151"/>
        <v>0</v>
      </c>
      <c r="Z772" s="20">
        <f>Tabela1[[#This Row],[PESO TOTAL]]-Tabela1[[#This Row],[Peso Expedido]]</f>
        <v>0</v>
      </c>
      <c r="AA772" s="17">
        <v>1</v>
      </c>
      <c r="AB772" s="33"/>
      <c r="AC772" s="33">
        <v>1</v>
      </c>
      <c r="AD772" s="33">
        <v>1</v>
      </c>
      <c r="AE772" s="33">
        <v>1</v>
      </c>
      <c r="AF772" s="33">
        <v>1</v>
      </c>
      <c r="AG772" s="33">
        <v>1</v>
      </c>
      <c r="AH772" s="33">
        <v>1</v>
      </c>
      <c r="AI772" s="33" t="s">
        <v>4412</v>
      </c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4849</v>
      </c>
      <c r="B773" s="21" t="s">
        <v>4849</v>
      </c>
      <c r="C773" s="1">
        <v>1</v>
      </c>
      <c r="D773" s="1" t="s">
        <v>4850</v>
      </c>
      <c r="E773" s="7">
        <v>4427</v>
      </c>
      <c r="F773" s="7">
        <v>1</v>
      </c>
      <c r="G773" s="1">
        <v>3799</v>
      </c>
      <c r="H773" s="34">
        <f>Tabela1[[#This Row],[PESO UNI]]*Tabela1[[#This Row],[QTE]]</f>
        <v>3799</v>
      </c>
      <c r="I773" s="7" t="s">
        <v>1101</v>
      </c>
      <c r="J773" s="8" t="s">
        <v>4851</v>
      </c>
      <c r="K773" s="8" t="s">
        <v>22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48"/>
        <v>3219.6525000000001</v>
      </c>
      <c r="S773" s="18">
        <f t="shared" si="149"/>
        <v>0</v>
      </c>
      <c r="T773" s="19">
        <f t="shared" si="150"/>
        <v>-3799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51"/>
        <v>-1</v>
      </c>
      <c r="Z773" s="20">
        <f>Tabela1[[#This Row],[PESO TOTAL]]-Tabela1[[#This Row],[Peso Expedido]]</f>
        <v>3799</v>
      </c>
      <c r="AA773" s="17">
        <v>1</v>
      </c>
      <c r="AB773" s="33"/>
      <c r="AC773" s="33">
        <v>1</v>
      </c>
      <c r="AD773" s="33">
        <v>1</v>
      </c>
      <c r="AE773" s="33">
        <v>0.5</v>
      </c>
      <c r="AF773" s="33">
        <v>0.2</v>
      </c>
      <c r="AG773" s="33"/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 t="s">
        <v>4853</v>
      </c>
      <c r="B774" s="21" t="s">
        <v>4853</v>
      </c>
      <c r="C774" s="1">
        <v>1</v>
      </c>
      <c r="D774" s="1" t="s">
        <v>4854</v>
      </c>
      <c r="E774" s="7">
        <v>4428</v>
      </c>
      <c r="F774" s="7">
        <v>1</v>
      </c>
      <c r="G774" s="1">
        <v>2613.4</v>
      </c>
      <c r="H774" s="34">
        <f>Tabela1[[#This Row],[PESO UNI]]*Tabela1[[#This Row],[QTE]]</f>
        <v>2613.4</v>
      </c>
      <c r="I774" s="7" t="s">
        <v>746</v>
      </c>
      <c r="J774" s="8" t="s">
        <v>4851</v>
      </c>
      <c r="K774" s="8" t="s">
        <v>32</v>
      </c>
      <c r="L774" s="9" t="s">
        <v>4852</v>
      </c>
      <c r="M774" s="10">
        <v>46230</v>
      </c>
      <c r="N774" s="8" t="s">
        <v>38</v>
      </c>
      <c r="O774" s="12"/>
      <c r="P774" s="13"/>
      <c r="Q774" s="14">
        <f>Tabela1[[#This Row],[QTDE/ Fabricação]]-Tabela1[[#This Row],[QTE]]</f>
        <v>-1</v>
      </c>
      <c r="R774" s="18">
        <f t="shared" si="148"/>
        <v>2587.2660000000001</v>
      </c>
      <c r="S774" s="18">
        <f t="shared" si="149"/>
        <v>522.68000000000006</v>
      </c>
      <c r="T774" s="19">
        <f t="shared" si="150"/>
        <v>-2090.7200000000003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51"/>
        <v>-1</v>
      </c>
      <c r="Z774" s="20">
        <f>Tabela1[[#This Row],[PESO TOTAL]]-Tabela1[[#This Row],[Peso Expedido]]</f>
        <v>2613.4</v>
      </c>
      <c r="AA774" s="17">
        <v>1</v>
      </c>
      <c r="AB774" s="33"/>
      <c r="AC774" s="33">
        <v>1</v>
      </c>
      <c r="AD774" s="33">
        <v>1</v>
      </c>
      <c r="AE774" s="33">
        <v>1</v>
      </c>
      <c r="AF774" s="33">
        <v>0.8</v>
      </c>
      <c r="AG774" s="33">
        <v>0.2</v>
      </c>
      <c r="AH774" s="33"/>
      <c r="AI774" s="33"/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hidden="1" customHeight="1" x14ac:dyDescent="0.25">
      <c r="A775" s="1"/>
      <c r="B775" s="21"/>
      <c r="C775" s="1"/>
      <c r="D775" s="1"/>
      <c r="E775" s="7">
        <v>4429</v>
      </c>
      <c r="F775" s="7">
        <v>1</v>
      </c>
      <c r="G775" s="1">
        <v>1000</v>
      </c>
      <c r="H775" s="34">
        <v>1000</v>
      </c>
      <c r="I775" s="7"/>
      <c r="J775" s="8" t="s">
        <v>4862</v>
      </c>
      <c r="K775" s="8" t="s">
        <v>4320</v>
      </c>
      <c r="L775" s="9" t="s">
        <v>4861</v>
      </c>
      <c r="M775" s="10"/>
      <c r="N775" s="8" t="s">
        <v>38</v>
      </c>
      <c r="O775" s="12"/>
      <c r="P775" s="13"/>
      <c r="Q775" s="14">
        <f>Tabela1[[#This Row],[QTDE/ Fabricação]]-Tabela1[[#This Row],[QTE]]</f>
        <v>0</v>
      </c>
      <c r="R775" s="18">
        <f t="shared" si="148"/>
        <v>1000</v>
      </c>
      <c r="S775" s="18">
        <f t="shared" si="149"/>
        <v>1000</v>
      </c>
      <c r="T775" s="19">
        <f t="shared" si="150"/>
        <v>0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si="151"/>
        <v>0</v>
      </c>
      <c r="Z775" s="20">
        <v>0</v>
      </c>
      <c r="AA775" s="17">
        <v>1</v>
      </c>
      <c r="AB775" s="33">
        <v>1</v>
      </c>
      <c r="AC775" s="33">
        <v>1</v>
      </c>
      <c r="AD775" s="33">
        <v>1</v>
      </c>
      <c r="AE775" s="33">
        <v>1</v>
      </c>
      <c r="AF775" s="33">
        <v>1</v>
      </c>
      <c r="AG775" s="33">
        <v>1</v>
      </c>
      <c r="AH775" s="33">
        <v>1</v>
      </c>
      <c r="AI775" s="33" t="s">
        <v>4412</v>
      </c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hidden="1" customHeight="1" x14ac:dyDescent="0.25">
      <c r="A776" s="1" t="s">
        <v>4865</v>
      </c>
      <c r="B776" s="21" t="s">
        <v>4866</v>
      </c>
      <c r="C776" s="1">
        <v>1</v>
      </c>
      <c r="D776" s="1" t="s">
        <v>4870</v>
      </c>
      <c r="E776" s="7">
        <v>4430</v>
      </c>
      <c r="F776" s="7">
        <v>40</v>
      </c>
      <c r="G776" s="1">
        <v>67.099999999999994</v>
      </c>
      <c r="H776" s="34">
        <f>Tabela1[[#This Row],[PESO UNI]]*Tabela1[[#This Row],[QTE]]</f>
        <v>67.099999999999994</v>
      </c>
      <c r="I776" s="7" t="s">
        <v>5484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-1</v>
      </c>
      <c r="R776" s="18">
        <f t="shared" ref="R776:R807" si="152">IFERROR(H776*((AA776*0.25)+(AC776*0.25)+(AD776*0.225)+(AE776*0.225)+(AF776*0.05)),"")</f>
        <v>30.194999999999997</v>
      </c>
      <c r="S776" s="18">
        <f t="shared" ref="S776:S807" si="153">IFERROR(H776*AG776,"")</f>
        <v>0</v>
      </c>
      <c r="T776" s="19">
        <f t="shared" ref="T776:T807" si="154">IFERROR(S776-H776,"")</f>
        <v>-67.099999999999994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ref="Y776:Y807" si="155">U776-C776</f>
        <v>-1</v>
      </c>
      <c r="Z776" s="20">
        <f>Tabela1[[#This Row],[PESO TOTAL]]-Tabela1[[#This Row],[Peso Expedido]]</f>
        <v>67.099999999999994</v>
      </c>
      <c r="AA776" s="17">
        <v>0.9</v>
      </c>
      <c r="AB776" s="33"/>
      <c r="AC776" s="33">
        <v>0.9</v>
      </c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hidden="1" customHeight="1" x14ac:dyDescent="0.25">
      <c r="A777" s="238" t="s">
        <v>4865</v>
      </c>
      <c r="B777" s="239" t="s">
        <v>4866</v>
      </c>
      <c r="C777" s="238">
        <v>4</v>
      </c>
      <c r="D777" s="238" t="s">
        <v>4871</v>
      </c>
      <c r="E777" s="237">
        <v>4431</v>
      </c>
      <c r="F777" s="237">
        <v>40</v>
      </c>
      <c r="G777" s="238">
        <v>7.8</v>
      </c>
      <c r="H777" s="240">
        <f>Tabela1[[#This Row],[PESO UNI]]*Tabela1[[#This Row],[QTE]]</f>
        <v>31.2</v>
      </c>
      <c r="I777" s="237" t="s">
        <v>5484</v>
      </c>
      <c r="J777" s="241" t="s">
        <v>3093</v>
      </c>
      <c r="K777" s="241" t="s">
        <v>4320</v>
      </c>
      <c r="L777" s="242" t="s">
        <v>2984</v>
      </c>
      <c r="M777" s="243">
        <v>46233</v>
      </c>
      <c r="N777" s="241" t="s">
        <v>38</v>
      </c>
      <c r="O777" s="244"/>
      <c r="P777" s="245"/>
      <c r="Q777" s="14">
        <f>Tabela1[[#This Row],[QTDE/ Fabricação]]-Tabela1[[#This Row],[QTE]]</f>
        <v>-4</v>
      </c>
      <c r="R777" s="247">
        <f t="shared" si="152"/>
        <v>31.2</v>
      </c>
      <c r="S777" s="247">
        <f t="shared" si="153"/>
        <v>31.2</v>
      </c>
      <c r="T777" s="248">
        <f t="shared" si="154"/>
        <v>0</v>
      </c>
      <c r="U777" s="249">
        <f>IFERROR(SUMIF('LISTA DE EMBARQUE'!B:B,MICRO!E:E,'LISTA DE EMBARQUE'!G:G),"")</f>
        <v>4</v>
      </c>
      <c r="V777" s="244">
        <f>IFERROR(VLOOKUP(Tabela1[[#This Row],[COD.MDE]],'LISTA DE EMBARQUE'!B:L,11,0),"")</f>
        <v>7</v>
      </c>
      <c r="W777" s="245">
        <f>IFERROR(VLOOKUP(Tabela1[[#This Row],[COD.MDE]],'LISTA DE EMBARQUE'!B:M,12,0),"")</f>
        <v>46280</v>
      </c>
      <c r="X777" s="246">
        <f>IFERROR(Tabela1[[#This Row],[QIANTIDADE EXPEDIDA]]*Tabela1[[#This Row],[PESO UNI]],"")</f>
        <v>31.2</v>
      </c>
      <c r="Y777" s="246">
        <f t="shared" si="155"/>
        <v>0</v>
      </c>
      <c r="Z777" s="250">
        <f>Tabela1[[#This Row],[PESO TOTAL]]-Tabela1[[#This Row],[Peso Expedido]]</f>
        <v>0</v>
      </c>
      <c r="AA777" s="251">
        <v>1</v>
      </c>
      <c r="AB777" s="252"/>
      <c r="AC777" s="252">
        <v>1</v>
      </c>
      <c r="AD777" s="252">
        <v>1</v>
      </c>
      <c r="AE777" s="252">
        <v>1</v>
      </c>
      <c r="AF777" s="252">
        <v>1</v>
      </c>
      <c r="AG777" s="252">
        <v>1</v>
      </c>
      <c r="AH777" s="252">
        <v>1</v>
      </c>
      <c r="AI777" s="252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hidden="1" customHeight="1" x14ac:dyDescent="0.25">
      <c r="A778" s="1" t="s">
        <v>4865</v>
      </c>
      <c r="B778" s="21" t="s">
        <v>4866</v>
      </c>
      <c r="C778" s="1">
        <v>1</v>
      </c>
      <c r="D778" s="1" t="s">
        <v>4872</v>
      </c>
      <c r="E778" s="7">
        <v>4432</v>
      </c>
      <c r="F778" s="7">
        <v>40</v>
      </c>
      <c r="G778" s="1">
        <v>106.8</v>
      </c>
      <c r="H778" s="34">
        <f>Tabela1[[#This Row],[PESO UNI]]*Tabela1[[#This Row],[QTE]]</f>
        <v>106.8</v>
      </c>
      <c r="I778" s="7" t="s">
        <v>5484</v>
      </c>
      <c r="J778" s="8" t="s">
        <v>3093</v>
      </c>
      <c r="K778" s="8" t="s">
        <v>4320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-1</v>
      </c>
      <c r="R778" s="18">
        <f t="shared" si="152"/>
        <v>48.06</v>
      </c>
      <c r="S778" s="18">
        <f t="shared" si="153"/>
        <v>0</v>
      </c>
      <c r="T778" s="19">
        <f t="shared" si="154"/>
        <v>-106.8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55"/>
        <v>-1</v>
      </c>
      <c r="Z778" s="20">
        <f>Tabela1[[#This Row],[PESO TOTAL]]-Tabela1[[#This Row],[Peso Expedido]]</f>
        <v>106.8</v>
      </c>
      <c r="AA778" s="17">
        <v>0.9</v>
      </c>
      <c r="AB778" s="33"/>
      <c r="AC778" s="33">
        <v>0.9</v>
      </c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hidden="1" customHeight="1" x14ac:dyDescent="0.25">
      <c r="A779" s="1" t="s">
        <v>4865</v>
      </c>
      <c r="B779" s="21" t="s">
        <v>4866</v>
      </c>
      <c r="C779" s="1">
        <v>6</v>
      </c>
      <c r="D779" s="1" t="s">
        <v>4873</v>
      </c>
      <c r="E779" s="7">
        <v>4433</v>
      </c>
      <c r="F779" s="7">
        <v>40</v>
      </c>
      <c r="G779" s="1">
        <v>7.3</v>
      </c>
      <c r="H779" s="34">
        <f>Tabela1[[#This Row],[PESO UNI]]*Tabela1[[#This Row],[QTE]]</f>
        <v>43.8</v>
      </c>
      <c r="I779" s="7" t="s">
        <v>5484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-6</v>
      </c>
      <c r="R779" s="18">
        <f t="shared" si="152"/>
        <v>43.8</v>
      </c>
      <c r="S779" s="18">
        <f t="shared" si="153"/>
        <v>43.8</v>
      </c>
      <c r="T779" s="19">
        <f t="shared" si="154"/>
        <v>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55"/>
        <v>-6</v>
      </c>
      <c r="Z779" s="20">
        <f>Tabela1[[#This Row],[PESO TOTAL]]-Tabela1[[#This Row],[Peso Expedido]]</f>
        <v>43.8</v>
      </c>
      <c r="AA779" s="17">
        <v>1</v>
      </c>
      <c r="AB779" s="33"/>
      <c r="AC779" s="33">
        <v>1</v>
      </c>
      <c r="AD779" s="33">
        <v>1</v>
      </c>
      <c r="AE779" s="33">
        <v>1</v>
      </c>
      <c r="AF779" s="33">
        <v>1</v>
      </c>
      <c r="AG779" s="33">
        <v>1</v>
      </c>
      <c r="AH779" s="33">
        <v>1</v>
      </c>
      <c r="AI779" s="33" t="s">
        <v>4509</v>
      </c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hidden="1" customHeight="1" x14ac:dyDescent="0.25">
      <c r="A780" s="1" t="s">
        <v>4865</v>
      </c>
      <c r="B780" s="21" t="s">
        <v>4866</v>
      </c>
      <c r="C780" s="1">
        <v>2</v>
      </c>
      <c r="D780" s="1" t="s">
        <v>4874</v>
      </c>
      <c r="E780" s="7">
        <v>4434</v>
      </c>
      <c r="F780" s="7">
        <v>40</v>
      </c>
      <c r="G780" s="1">
        <v>10</v>
      </c>
      <c r="H780" s="34">
        <f>Tabela1[[#This Row],[PESO UNI]]*Tabela1[[#This Row],[QTE]]</f>
        <v>20</v>
      </c>
      <c r="I780" s="7" t="s">
        <v>5484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52"/>
        <v>20</v>
      </c>
      <c r="S780" s="18">
        <f t="shared" si="153"/>
        <v>20</v>
      </c>
      <c r="T780" s="19">
        <f t="shared" si="154"/>
        <v>0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55"/>
        <v>-2</v>
      </c>
      <c r="Z780" s="20">
        <f>Tabela1[[#This Row],[PESO TOTAL]]-Tabela1[[#This Row],[Peso Expedido]]</f>
        <v>20</v>
      </c>
      <c r="AA780" s="17">
        <v>1</v>
      </c>
      <c r="AB780" s="33"/>
      <c r="AC780" s="33">
        <v>1</v>
      </c>
      <c r="AD780" s="33">
        <v>1</v>
      </c>
      <c r="AE780" s="33">
        <v>1</v>
      </c>
      <c r="AF780" s="33">
        <v>1</v>
      </c>
      <c r="AG780" s="33">
        <v>1</v>
      </c>
      <c r="AH780" s="33">
        <v>1</v>
      </c>
      <c r="AI780" s="33" t="s">
        <v>4509</v>
      </c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hidden="1" customHeight="1" x14ac:dyDescent="0.25">
      <c r="A781" s="1" t="s">
        <v>4865</v>
      </c>
      <c r="B781" s="21" t="s">
        <v>4866</v>
      </c>
      <c r="C781" s="1">
        <v>2</v>
      </c>
      <c r="D781" s="1" t="s">
        <v>4875</v>
      </c>
      <c r="E781" s="7">
        <v>4435</v>
      </c>
      <c r="F781" s="7">
        <v>40</v>
      </c>
      <c r="G781" s="1">
        <v>8.1999999999999993</v>
      </c>
      <c r="H781" s="34">
        <f>Tabela1[[#This Row],[PESO UNI]]*Tabela1[[#This Row],[QTE]]</f>
        <v>16.399999999999999</v>
      </c>
      <c r="I781" s="7" t="s">
        <v>5484</v>
      </c>
      <c r="J781" s="8" t="s">
        <v>3093</v>
      </c>
      <c r="K781" s="8" t="s">
        <v>44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si="152"/>
        <v>16.399999999999999</v>
      </c>
      <c r="S781" s="18">
        <f t="shared" si="153"/>
        <v>16.399999999999999</v>
      </c>
      <c r="T781" s="19">
        <f t="shared" si="154"/>
        <v>0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si="155"/>
        <v>-2</v>
      </c>
      <c r="Z781" s="20">
        <f>Tabela1[[#This Row],[PESO TOTAL]]-Tabela1[[#This Row],[Peso Expedido]]</f>
        <v>16.399999999999999</v>
      </c>
      <c r="AA781" s="17">
        <v>1</v>
      </c>
      <c r="AB781" s="33"/>
      <c r="AC781" s="33">
        <v>1</v>
      </c>
      <c r="AD781" s="33">
        <v>1</v>
      </c>
      <c r="AE781" s="33">
        <v>1</v>
      </c>
      <c r="AF781" s="33">
        <v>1</v>
      </c>
      <c r="AG781" s="33">
        <v>1</v>
      </c>
      <c r="AH781" s="33">
        <v>1</v>
      </c>
      <c r="AI781" s="33" t="s">
        <v>4509</v>
      </c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hidden="1" customHeight="1" x14ac:dyDescent="0.25">
      <c r="A782" s="238" t="s">
        <v>4868</v>
      </c>
      <c r="B782" s="239" t="s">
        <v>4869</v>
      </c>
      <c r="C782" s="238">
        <v>2</v>
      </c>
      <c r="D782" s="238" t="s">
        <v>4876</v>
      </c>
      <c r="E782" s="237">
        <v>4436</v>
      </c>
      <c r="F782" s="237">
        <v>40</v>
      </c>
      <c r="G782" s="238">
        <v>72.8</v>
      </c>
      <c r="H782" s="240">
        <f>Tabela1[[#This Row],[PESO UNI]]*Tabela1[[#This Row],[QTE]]</f>
        <v>145.6</v>
      </c>
      <c r="I782" s="237" t="s">
        <v>5374</v>
      </c>
      <c r="J782" s="241" t="s">
        <v>3093</v>
      </c>
      <c r="K782" s="241" t="s">
        <v>4320</v>
      </c>
      <c r="L782" s="242" t="s">
        <v>2984</v>
      </c>
      <c r="M782" s="243">
        <v>46233</v>
      </c>
      <c r="N782" s="241" t="s">
        <v>38</v>
      </c>
      <c r="O782" s="244"/>
      <c r="P782" s="245"/>
      <c r="Q782" s="14">
        <f>Tabela1[[#This Row],[QTDE/ Fabricação]]-Tabela1[[#This Row],[QTE]]</f>
        <v>-2</v>
      </c>
      <c r="R782" s="247">
        <f t="shared" si="152"/>
        <v>145.6</v>
      </c>
      <c r="S782" s="247">
        <f t="shared" si="153"/>
        <v>145.6</v>
      </c>
      <c r="T782" s="248">
        <f t="shared" si="154"/>
        <v>0</v>
      </c>
      <c r="U782" s="249">
        <f>IFERROR(SUMIF('LISTA DE EMBARQUE'!B:B,MICRO!E:E,'LISTA DE EMBARQUE'!G:G),"")</f>
        <v>2</v>
      </c>
      <c r="V782" s="244">
        <f>IFERROR(VLOOKUP(Tabela1[[#This Row],[COD.MDE]],'LISTA DE EMBARQUE'!B:L,11,0),"")</f>
        <v>6</v>
      </c>
      <c r="W782" s="245">
        <f>IFERROR(VLOOKUP(Tabela1[[#This Row],[COD.MDE]],'LISTA DE EMBARQUE'!B:M,12,0),"")</f>
        <v>46273</v>
      </c>
      <c r="X782" s="246">
        <f>IFERROR(Tabela1[[#This Row],[QIANTIDADE EXPEDIDA]]*Tabela1[[#This Row],[PESO UNI]],"")</f>
        <v>145.6</v>
      </c>
      <c r="Y782" s="246">
        <f t="shared" si="155"/>
        <v>0</v>
      </c>
      <c r="Z782" s="250">
        <f>Tabela1[[#This Row],[PESO TOTAL]]-Tabela1[[#This Row],[Peso Expedido]]</f>
        <v>0</v>
      </c>
      <c r="AA782" s="251">
        <v>1</v>
      </c>
      <c r="AB782" s="252"/>
      <c r="AC782" s="251">
        <v>1</v>
      </c>
      <c r="AD782" s="251">
        <v>1</v>
      </c>
      <c r="AE782" s="251">
        <v>1</v>
      </c>
      <c r="AF782" s="251">
        <v>1</v>
      </c>
      <c r="AG782" s="251">
        <v>1</v>
      </c>
      <c r="AH782" s="251">
        <v>1</v>
      </c>
      <c r="AI782" s="252" t="s">
        <v>4412</v>
      </c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hidden="1" customHeight="1" x14ac:dyDescent="0.25">
      <c r="A783" s="1" t="s">
        <v>4868</v>
      </c>
      <c r="B783" s="21" t="s">
        <v>4869</v>
      </c>
      <c r="C783" s="1">
        <v>4</v>
      </c>
      <c r="D783" s="1" t="s">
        <v>4890</v>
      </c>
      <c r="E783" s="7">
        <v>4437</v>
      </c>
      <c r="F783" s="7">
        <v>40</v>
      </c>
      <c r="G783" s="1">
        <v>16.2</v>
      </c>
      <c r="H783" s="34">
        <f>Tabela1[[#This Row],[PESO UNI]]*Tabela1[[#This Row],[QTE]]</f>
        <v>64.8</v>
      </c>
      <c r="I783" s="7" t="s">
        <v>5374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si="152"/>
        <v>64.8</v>
      </c>
      <c r="S783" s="18">
        <f t="shared" si="153"/>
        <v>64.8</v>
      </c>
      <c r="T783" s="19">
        <f t="shared" si="154"/>
        <v>0</v>
      </c>
      <c r="U783" s="16">
        <f>IFERROR(SUMIF('LISTA DE EMBARQUE'!B:B,MICRO!E:E,'LISTA DE EMBARQUE'!G:G),"")</f>
        <v>2</v>
      </c>
      <c r="V783" s="12">
        <f>IFERROR(VLOOKUP(Tabela1[[#This Row],[COD.MDE]],'LISTA DE EMBARQUE'!B:L,11,0),"")</f>
        <v>6</v>
      </c>
      <c r="W783" s="13">
        <f>IFERROR(VLOOKUP(Tabela1[[#This Row],[COD.MDE]],'LISTA DE EMBARQUE'!B:M,12,0),"")</f>
        <v>46273</v>
      </c>
      <c r="X783" s="14">
        <f>IFERROR(Tabela1[[#This Row],[QIANTIDADE EXPEDIDA]]*Tabela1[[#This Row],[PESO UNI]],"")</f>
        <v>32.4</v>
      </c>
      <c r="Y783" s="14">
        <f t="shared" si="155"/>
        <v>-2</v>
      </c>
      <c r="Z783" s="20">
        <f>Tabela1[[#This Row],[PESO TOTAL]]-Tabela1[[#This Row],[Peso Expedido]]</f>
        <v>32.4</v>
      </c>
      <c r="AA783" s="17">
        <v>1</v>
      </c>
      <c r="AB783" s="33"/>
      <c r="AC783" s="33">
        <v>1</v>
      </c>
      <c r="AD783" s="33">
        <v>1</v>
      </c>
      <c r="AE783" s="33">
        <v>1</v>
      </c>
      <c r="AF783" s="33">
        <v>1</v>
      </c>
      <c r="AG783" s="33">
        <v>1</v>
      </c>
      <c r="AH783" s="33">
        <v>0.5</v>
      </c>
      <c r="AI783" s="33"/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hidden="1" customHeight="1" x14ac:dyDescent="0.25">
      <c r="A784" s="238" t="s">
        <v>4868</v>
      </c>
      <c r="B784" s="239" t="s">
        <v>4869</v>
      </c>
      <c r="C784" s="238">
        <v>4</v>
      </c>
      <c r="D784" s="238" t="s">
        <v>4889</v>
      </c>
      <c r="E784" s="237">
        <v>4438</v>
      </c>
      <c r="F784" s="237">
        <v>40</v>
      </c>
      <c r="G784" s="238">
        <v>0.6</v>
      </c>
      <c r="H784" s="240">
        <f>Tabela1[[#This Row],[PESO UNI]]*Tabela1[[#This Row],[QTE]]</f>
        <v>2.4</v>
      </c>
      <c r="I784" s="237" t="s">
        <v>5374</v>
      </c>
      <c r="J784" s="241" t="s">
        <v>3093</v>
      </c>
      <c r="K784" s="241" t="s">
        <v>4320</v>
      </c>
      <c r="L784" s="242" t="s">
        <v>2984</v>
      </c>
      <c r="M784" s="243">
        <v>46233</v>
      </c>
      <c r="N784" s="241" t="s">
        <v>38</v>
      </c>
      <c r="O784" s="244"/>
      <c r="P784" s="245"/>
      <c r="Q784" s="14">
        <f>Tabela1[[#This Row],[QTDE/ Fabricação]]-Tabela1[[#This Row],[QTE]]</f>
        <v>-4</v>
      </c>
      <c r="R784" s="247">
        <f t="shared" si="152"/>
        <v>2.4</v>
      </c>
      <c r="S784" s="247">
        <f t="shared" si="153"/>
        <v>2.4</v>
      </c>
      <c r="T784" s="248">
        <f t="shared" si="154"/>
        <v>0</v>
      </c>
      <c r="U784" s="249">
        <f>IFERROR(SUMIF('LISTA DE EMBARQUE'!B:B,MICRO!E:E,'LISTA DE EMBARQUE'!G:G),"")</f>
        <v>4</v>
      </c>
      <c r="V784" s="244">
        <f>IFERROR(VLOOKUP(Tabela1[[#This Row],[COD.MDE]],'LISTA DE EMBARQUE'!B:L,11,0),"")</f>
        <v>6</v>
      </c>
      <c r="W784" s="245">
        <f>IFERROR(VLOOKUP(Tabela1[[#This Row],[COD.MDE]],'LISTA DE EMBARQUE'!B:M,12,0),"")</f>
        <v>46273</v>
      </c>
      <c r="X784" s="246">
        <f>IFERROR(Tabela1[[#This Row],[QIANTIDADE EXPEDIDA]]*Tabela1[[#This Row],[PESO UNI]],"")</f>
        <v>2.4</v>
      </c>
      <c r="Y784" s="246">
        <f t="shared" si="155"/>
        <v>0</v>
      </c>
      <c r="Z784" s="250">
        <f>Tabela1[[#This Row],[PESO TOTAL]]-Tabela1[[#This Row],[Peso Expedido]]</f>
        <v>0</v>
      </c>
      <c r="AA784" s="251">
        <v>1</v>
      </c>
      <c r="AB784" s="252"/>
      <c r="AC784" s="251">
        <v>1</v>
      </c>
      <c r="AD784" s="251">
        <v>1</v>
      </c>
      <c r="AE784" s="251">
        <v>1</v>
      </c>
      <c r="AF784" s="251">
        <v>1</v>
      </c>
      <c r="AG784" s="251">
        <v>1</v>
      </c>
      <c r="AH784" s="251">
        <v>1</v>
      </c>
      <c r="AI784" s="252" t="s">
        <v>4412</v>
      </c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hidden="1" customHeight="1" x14ac:dyDescent="0.25">
      <c r="A785" s="238" t="s">
        <v>4868</v>
      </c>
      <c r="B785" s="239" t="s">
        <v>4869</v>
      </c>
      <c r="C785" s="238">
        <v>4</v>
      </c>
      <c r="D785" s="238" t="s">
        <v>4888</v>
      </c>
      <c r="E785" s="237">
        <v>4439</v>
      </c>
      <c r="F785" s="237">
        <v>40</v>
      </c>
      <c r="G785" s="238">
        <v>6</v>
      </c>
      <c r="H785" s="240">
        <f>Tabela1[[#This Row],[PESO UNI]]*Tabela1[[#This Row],[QTE]]</f>
        <v>24</v>
      </c>
      <c r="I785" s="237" t="s">
        <v>5374</v>
      </c>
      <c r="J785" s="241" t="s">
        <v>3093</v>
      </c>
      <c r="K785" s="241" t="s">
        <v>4320</v>
      </c>
      <c r="L785" s="242" t="s">
        <v>2984</v>
      </c>
      <c r="M785" s="243">
        <v>46233</v>
      </c>
      <c r="N785" s="241" t="s">
        <v>38</v>
      </c>
      <c r="O785" s="244"/>
      <c r="P785" s="245"/>
      <c r="Q785" s="14">
        <f>Tabela1[[#This Row],[QTDE/ Fabricação]]-Tabela1[[#This Row],[QTE]]</f>
        <v>-4</v>
      </c>
      <c r="R785" s="247">
        <f t="shared" si="152"/>
        <v>24</v>
      </c>
      <c r="S785" s="247">
        <f t="shared" si="153"/>
        <v>24</v>
      </c>
      <c r="T785" s="248">
        <f t="shared" si="154"/>
        <v>0</v>
      </c>
      <c r="U785" s="249">
        <f>IFERROR(SUMIF('LISTA DE EMBARQUE'!B:B,MICRO!E:E,'LISTA DE EMBARQUE'!G:G),"")</f>
        <v>4</v>
      </c>
      <c r="V785" s="244">
        <f>IFERROR(VLOOKUP(Tabela1[[#This Row],[COD.MDE]],'LISTA DE EMBARQUE'!B:L,11,0),"")</f>
        <v>7</v>
      </c>
      <c r="W785" s="245">
        <f>IFERROR(VLOOKUP(Tabela1[[#This Row],[COD.MDE]],'LISTA DE EMBARQUE'!B:M,12,0),"")</f>
        <v>46280</v>
      </c>
      <c r="X785" s="246">
        <f>IFERROR(Tabela1[[#This Row],[QIANTIDADE EXPEDIDA]]*Tabela1[[#This Row],[PESO UNI]],"")</f>
        <v>24</v>
      </c>
      <c r="Y785" s="246">
        <f t="shared" si="155"/>
        <v>0</v>
      </c>
      <c r="Z785" s="250">
        <f>Tabela1[[#This Row],[PESO TOTAL]]-Tabela1[[#This Row],[Peso Expedido]]</f>
        <v>0</v>
      </c>
      <c r="AA785" s="251">
        <v>1</v>
      </c>
      <c r="AB785" s="252"/>
      <c r="AC785" s="252">
        <v>1</v>
      </c>
      <c r="AD785" s="252">
        <v>1</v>
      </c>
      <c r="AE785" s="252">
        <v>1</v>
      </c>
      <c r="AF785" s="252">
        <v>1</v>
      </c>
      <c r="AG785" s="252">
        <v>1</v>
      </c>
      <c r="AH785" s="252">
        <v>1</v>
      </c>
      <c r="AI785" s="252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hidden="1" customHeight="1" x14ac:dyDescent="0.25">
      <c r="A786" s="1" t="s">
        <v>4868</v>
      </c>
      <c r="B786" s="21" t="s">
        <v>4869</v>
      </c>
      <c r="C786" s="1">
        <v>2</v>
      </c>
      <c r="D786" s="1" t="s">
        <v>4887</v>
      </c>
      <c r="E786" s="7">
        <v>4440</v>
      </c>
      <c r="F786" s="7">
        <v>40</v>
      </c>
      <c r="G786" s="1">
        <v>67.2</v>
      </c>
      <c r="H786" s="34">
        <f>Tabela1[[#This Row],[PESO UNI]]*Tabela1[[#This Row],[QTE]]</f>
        <v>134.4</v>
      </c>
      <c r="I786" s="7" t="s">
        <v>5374</v>
      </c>
      <c r="J786" s="8" t="s">
        <v>3093</v>
      </c>
      <c r="K786" s="8" t="s">
        <v>4320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-2</v>
      </c>
      <c r="R786" s="18">
        <f t="shared" si="152"/>
        <v>60.480000000000004</v>
      </c>
      <c r="S786" s="18">
        <f t="shared" si="153"/>
        <v>0</v>
      </c>
      <c r="T786" s="19">
        <f t="shared" si="154"/>
        <v>-134.4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si="155"/>
        <v>-2</v>
      </c>
      <c r="Z786" s="20">
        <f>Tabela1[[#This Row],[PESO TOTAL]]-Tabela1[[#This Row],[Peso Expedido]]</f>
        <v>134.4</v>
      </c>
      <c r="AA786" s="17">
        <v>0.9</v>
      </c>
      <c r="AB786" s="33"/>
      <c r="AC786" s="33">
        <v>0.9</v>
      </c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hidden="1" customHeight="1" x14ac:dyDescent="0.25">
      <c r="A787" s="1" t="s">
        <v>4868</v>
      </c>
      <c r="B787" s="21" t="s">
        <v>4869</v>
      </c>
      <c r="C787" s="1">
        <v>12</v>
      </c>
      <c r="D787" s="1" t="s">
        <v>4886</v>
      </c>
      <c r="E787" s="7">
        <v>4441</v>
      </c>
      <c r="F787" s="7">
        <v>40</v>
      </c>
      <c r="G787" s="1">
        <v>7.3</v>
      </c>
      <c r="H787" s="34">
        <f>Tabela1[[#This Row],[PESO UNI]]*Tabela1[[#This Row],[QTE]]</f>
        <v>87.6</v>
      </c>
      <c r="I787" s="7" t="s">
        <v>5374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-12</v>
      </c>
      <c r="R787" s="18">
        <f t="shared" si="152"/>
        <v>39.42</v>
      </c>
      <c r="S787" s="18">
        <f t="shared" si="153"/>
        <v>0</v>
      </c>
      <c r="T787" s="19">
        <f t="shared" si="154"/>
        <v>-87.6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si="155"/>
        <v>-12</v>
      </c>
      <c r="Z787" s="20">
        <f>Tabela1[[#This Row],[PESO TOTAL]]-Tabela1[[#This Row],[Peso Expedido]]</f>
        <v>87.6</v>
      </c>
      <c r="AA787" s="17">
        <v>0.9</v>
      </c>
      <c r="AB787" s="33"/>
      <c r="AC787" s="33">
        <v>0.9</v>
      </c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hidden="1" customHeight="1" x14ac:dyDescent="0.25">
      <c r="A788" s="1" t="s">
        <v>4868</v>
      </c>
      <c r="B788" s="21" t="s">
        <v>4869</v>
      </c>
      <c r="C788" s="1">
        <v>2</v>
      </c>
      <c r="D788" s="1" t="s">
        <v>4885</v>
      </c>
      <c r="E788" s="7">
        <v>4442</v>
      </c>
      <c r="F788" s="7">
        <v>40</v>
      </c>
      <c r="G788" s="1">
        <v>11.6</v>
      </c>
      <c r="H788" s="34">
        <f>Tabela1[[#This Row],[PESO UNI]]*Tabela1[[#This Row],[QTE]]</f>
        <v>23.2</v>
      </c>
      <c r="I788" s="7" t="s">
        <v>5374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si="152"/>
        <v>10.44</v>
      </c>
      <c r="S788" s="18">
        <f t="shared" si="153"/>
        <v>0</v>
      </c>
      <c r="T788" s="19">
        <f t="shared" si="154"/>
        <v>-23.2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si="155"/>
        <v>-2</v>
      </c>
      <c r="Z788" s="20">
        <f>Tabela1[[#This Row],[PESO TOTAL]]-Tabela1[[#This Row],[Peso Expedido]]</f>
        <v>23.2</v>
      </c>
      <c r="AA788" s="17">
        <v>0.9</v>
      </c>
      <c r="AB788" s="33"/>
      <c r="AC788" s="33">
        <v>0.9</v>
      </c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hidden="1" customHeight="1" x14ac:dyDescent="0.25">
      <c r="A789" s="1" t="s">
        <v>4868</v>
      </c>
      <c r="B789" s="21" t="s">
        <v>4869</v>
      </c>
      <c r="C789" s="1">
        <v>2</v>
      </c>
      <c r="D789" s="1" t="s">
        <v>4884</v>
      </c>
      <c r="E789" s="7">
        <v>4443</v>
      </c>
      <c r="F789" s="7">
        <v>40</v>
      </c>
      <c r="G789" s="1">
        <v>12.2</v>
      </c>
      <c r="H789" s="34">
        <f>Tabela1[[#This Row],[PESO UNI]]*Tabela1[[#This Row],[QTE]]</f>
        <v>24.4</v>
      </c>
      <c r="I789" s="7" t="s">
        <v>5374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si="152"/>
        <v>10.98</v>
      </c>
      <c r="S789" s="18">
        <f t="shared" si="153"/>
        <v>0</v>
      </c>
      <c r="T789" s="19">
        <f t="shared" si="154"/>
        <v>-24.4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si="155"/>
        <v>-2</v>
      </c>
      <c r="Z789" s="20">
        <f>Tabela1[[#This Row],[PESO TOTAL]]-Tabela1[[#This Row],[Peso Expedido]]</f>
        <v>24.4</v>
      </c>
      <c r="AA789" s="17">
        <v>0.9</v>
      </c>
      <c r="AB789" s="33"/>
      <c r="AC789" s="33">
        <v>0.9</v>
      </c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hidden="1" customHeight="1" x14ac:dyDescent="0.25">
      <c r="A790" s="1" t="s">
        <v>4868</v>
      </c>
      <c r="B790" s="21" t="s">
        <v>4869</v>
      </c>
      <c r="C790" s="1">
        <v>2</v>
      </c>
      <c r="D790" s="1" t="s">
        <v>4883</v>
      </c>
      <c r="E790" s="7">
        <v>4444</v>
      </c>
      <c r="F790" s="7">
        <v>40</v>
      </c>
      <c r="G790" s="1">
        <v>12.8</v>
      </c>
      <c r="H790" s="34">
        <f>Tabela1[[#This Row],[PESO UNI]]*Tabela1[[#This Row],[QTE]]</f>
        <v>25.6</v>
      </c>
      <c r="I790" s="7" t="s">
        <v>5374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si="152"/>
        <v>11.520000000000001</v>
      </c>
      <c r="S790" s="18">
        <f t="shared" si="153"/>
        <v>0</v>
      </c>
      <c r="T790" s="19">
        <f t="shared" si="154"/>
        <v>-25.6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si="155"/>
        <v>-2</v>
      </c>
      <c r="Z790" s="20">
        <f>Tabela1[[#This Row],[PESO TOTAL]]-Tabela1[[#This Row],[Peso Expedido]]</f>
        <v>25.6</v>
      </c>
      <c r="AA790" s="17">
        <v>0.9</v>
      </c>
      <c r="AB790" s="33"/>
      <c r="AC790" s="33">
        <v>0.9</v>
      </c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hidden="1" customHeight="1" x14ac:dyDescent="0.25">
      <c r="A791" s="1" t="s">
        <v>4868</v>
      </c>
      <c r="B791" s="21" t="s">
        <v>4869</v>
      </c>
      <c r="C791" s="1">
        <v>2</v>
      </c>
      <c r="D791" s="1" t="s">
        <v>4882</v>
      </c>
      <c r="E791" s="7">
        <v>4445</v>
      </c>
      <c r="F791" s="7">
        <v>40</v>
      </c>
      <c r="G791" s="1">
        <v>13.5</v>
      </c>
      <c r="H791" s="34">
        <f>Tabela1[[#This Row],[PESO UNI]]*Tabela1[[#This Row],[QTE]]</f>
        <v>27</v>
      </c>
      <c r="I791" s="7" t="s">
        <v>5374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si="152"/>
        <v>12.15</v>
      </c>
      <c r="S791" s="18">
        <f t="shared" si="153"/>
        <v>0</v>
      </c>
      <c r="T791" s="19">
        <f t="shared" si="154"/>
        <v>-27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si="155"/>
        <v>-2</v>
      </c>
      <c r="Z791" s="20">
        <f>Tabela1[[#This Row],[PESO TOTAL]]-Tabela1[[#This Row],[Peso Expedido]]</f>
        <v>27</v>
      </c>
      <c r="AA791" s="17">
        <v>0.9</v>
      </c>
      <c r="AB791" s="33"/>
      <c r="AC791" s="33">
        <v>0.9</v>
      </c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hidden="1" customHeight="1" x14ac:dyDescent="0.25">
      <c r="A792" s="1" t="s">
        <v>4868</v>
      </c>
      <c r="B792" s="21" t="s">
        <v>4869</v>
      </c>
      <c r="C792" s="1">
        <v>2</v>
      </c>
      <c r="D792" s="1" t="s">
        <v>4881</v>
      </c>
      <c r="E792" s="7">
        <v>4446</v>
      </c>
      <c r="F792" s="7">
        <v>40</v>
      </c>
      <c r="G792" s="1">
        <v>14.1</v>
      </c>
      <c r="H792" s="34">
        <f>Tabela1[[#This Row],[PESO UNI]]*Tabela1[[#This Row],[QTE]]</f>
        <v>28.2</v>
      </c>
      <c r="I792" s="7" t="s">
        <v>5374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si="152"/>
        <v>12.69</v>
      </c>
      <c r="S792" s="18">
        <f t="shared" si="153"/>
        <v>0</v>
      </c>
      <c r="T792" s="19">
        <f t="shared" si="154"/>
        <v>-28.2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si="155"/>
        <v>-2</v>
      </c>
      <c r="Z792" s="20">
        <f>Tabela1[[#This Row],[PESO TOTAL]]-Tabela1[[#This Row],[Peso Expedido]]</f>
        <v>28.2</v>
      </c>
      <c r="AA792" s="17">
        <v>0.9</v>
      </c>
      <c r="AB792" s="33"/>
      <c r="AC792" s="33">
        <v>0.9</v>
      </c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hidden="1" customHeight="1" x14ac:dyDescent="0.25">
      <c r="A793" s="1" t="s">
        <v>4868</v>
      </c>
      <c r="B793" s="21" t="s">
        <v>4869</v>
      </c>
      <c r="C793" s="1">
        <v>2</v>
      </c>
      <c r="D793" s="1" t="s">
        <v>4880</v>
      </c>
      <c r="E793" s="7">
        <v>4447</v>
      </c>
      <c r="F793" s="7">
        <v>40</v>
      </c>
      <c r="G793" s="1">
        <v>13.9</v>
      </c>
      <c r="H793" s="34">
        <f>Tabela1[[#This Row],[PESO UNI]]*Tabela1[[#This Row],[QTE]]</f>
        <v>27.8</v>
      </c>
      <c r="I793" s="7" t="s">
        <v>5374</v>
      </c>
      <c r="J793" s="8" t="s">
        <v>3093</v>
      </c>
      <c r="K793" s="8" t="s">
        <v>44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si="152"/>
        <v>12.51</v>
      </c>
      <c r="S793" s="18">
        <f t="shared" si="153"/>
        <v>0</v>
      </c>
      <c r="T793" s="19">
        <f t="shared" si="154"/>
        <v>-27.8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si="155"/>
        <v>-2</v>
      </c>
      <c r="Z793" s="20">
        <f>Tabela1[[#This Row],[PESO TOTAL]]-Tabela1[[#This Row],[Peso Expedido]]</f>
        <v>27.8</v>
      </c>
      <c r="AA793" s="17">
        <v>0.9</v>
      </c>
      <c r="AB793" s="33"/>
      <c r="AC793" s="33">
        <v>0.9</v>
      </c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hidden="1" customHeight="1" x14ac:dyDescent="0.25">
      <c r="A794" s="1" t="s">
        <v>4877</v>
      </c>
      <c r="B794" s="21" t="s">
        <v>4878</v>
      </c>
      <c r="C794" s="1">
        <v>2</v>
      </c>
      <c r="D794" s="1" t="s">
        <v>4879</v>
      </c>
      <c r="E794" s="7">
        <v>4448</v>
      </c>
      <c r="F794" s="7">
        <v>40</v>
      </c>
      <c r="G794" s="1">
        <v>71.099999999999994</v>
      </c>
      <c r="H794" s="34">
        <f>Tabela1[[#This Row],[PESO UNI]]*Tabela1[[#This Row],[QTE]]</f>
        <v>142.19999999999999</v>
      </c>
      <c r="I794" s="7" t="s">
        <v>5374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-2</v>
      </c>
      <c r="R794" s="18">
        <f t="shared" si="152"/>
        <v>142.19999999999999</v>
      </c>
      <c r="S794" s="18">
        <f t="shared" si="153"/>
        <v>142.19999999999999</v>
      </c>
      <c r="T794" s="19">
        <f t="shared" si="154"/>
        <v>0</v>
      </c>
      <c r="U794" s="16">
        <f>IFERROR(SUMIF('LISTA DE EMBARQUE'!B:B,MICRO!E:E,'LISTA DE EMBARQUE'!G:G),"")</f>
        <v>4</v>
      </c>
      <c r="V794" s="12">
        <f>IFERROR(VLOOKUP(Tabela1[[#This Row],[COD.MDE]],'LISTA DE EMBARQUE'!B:L,11,0),"")</f>
        <v>6</v>
      </c>
      <c r="W794" s="13">
        <f>IFERROR(VLOOKUP(Tabela1[[#This Row],[COD.MDE]],'LISTA DE EMBARQUE'!B:M,12,0),"")</f>
        <v>46273</v>
      </c>
      <c r="X794" s="14">
        <f>IFERROR(Tabela1[[#This Row],[QIANTIDADE EXPEDIDA]]*Tabela1[[#This Row],[PESO UNI]],"")</f>
        <v>284.39999999999998</v>
      </c>
      <c r="Y794" s="14">
        <f t="shared" si="155"/>
        <v>2</v>
      </c>
      <c r="Z794" s="20">
        <f>Tabela1[[#This Row],[PESO TOTAL]]-Tabela1[[#This Row],[Peso Expedido]]</f>
        <v>-142.19999999999999</v>
      </c>
      <c r="AA794" s="17">
        <v>1</v>
      </c>
      <c r="AB794" s="33"/>
      <c r="AC794" s="17">
        <v>1</v>
      </c>
      <c r="AD794" s="17">
        <v>1</v>
      </c>
      <c r="AE794" s="17">
        <v>1</v>
      </c>
      <c r="AF794" s="17">
        <v>1</v>
      </c>
      <c r="AG794" s="17">
        <v>1</v>
      </c>
      <c r="AH794" s="17">
        <v>1</v>
      </c>
      <c r="AI794" s="33" t="s">
        <v>4412</v>
      </c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hidden="1" customHeight="1" x14ac:dyDescent="0.25">
      <c r="A795" s="1" t="s">
        <v>4877</v>
      </c>
      <c r="B795" s="21" t="s">
        <v>4878</v>
      </c>
      <c r="C795" s="1">
        <v>4</v>
      </c>
      <c r="D795" s="1" t="s">
        <v>4891</v>
      </c>
      <c r="E795" s="7">
        <v>4449</v>
      </c>
      <c r="F795" s="7">
        <v>40</v>
      </c>
      <c r="G795" s="1">
        <v>8.1</v>
      </c>
      <c r="H795" s="34">
        <f>Tabela1[[#This Row],[PESO UNI]]*Tabela1[[#This Row],[QTE]]</f>
        <v>32.4</v>
      </c>
      <c r="I795" s="7" t="s">
        <v>5374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si="152"/>
        <v>32.4</v>
      </c>
      <c r="S795" s="18">
        <f t="shared" si="153"/>
        <v>32.4</v>
      </c>
      <c r="T795" s="19">
        <f t="shared" si="154"/>
        <v>0</v>
      </c>
      <c r="U795" s="16">
        <f>IFERROR(SUMIF('LISTA DE EMBARQUE'!B:B,MICRO!E:E,'LISTA DE EMBARQUE'!G:G),"")</f>
        <v>2</v>
      </c>
      <c r="V795" s="12">
        <f>IFERROR(VLOOKUP(Tabela1[[#This Row],[COD.MDE]],'LISTA DE EMBARQUE'!B:L,11,0),"")</f>
        <v>6</v>
      </c>
      <c r="W795" s="13">
        <f>IFERROR(VLOOKUP(Tabela1[[#This Row],[COD.MDE]],'LISTA DE EMBARQUE'!B:M,12,0),"")</f>
        <v>46273</v>
      </c>
      <c r="X795" s="14">
        <f>IFERROR(Tabela1[[#This Row],[QIANTIDADE EXPEDIDA]]*Tabela1[[#This Row],[PESO UNI]],"")</f>
        <v>16.2</v>
      </c>
      <c r="Y795" s="14">
        <f t="shared" si="155"/>
        <v>-2</v>
      </c>
      <c r="Z795" s="20">
        <f>Tabela1[[#This Row],[PESO TOTAL]]-Tabela1[[#This Row],[Peso Expedido]]</f>
        <v>16.2</v>
      </c>
      <c r="AA795" s="17">
        <v>1</v>
      </c>
      <c r="AB795" s="33"/>
      <c r="AC795" s="33">
        <v>1</v>
      </c>
      <c r="AD795" s="33">
        <v>1</v>
      </c>
      <c r="AE795" s="33">
        <v>1</v>
      </c>
      <c r="AF795" s="33">
        <v>1</v>
      </c>
      <c r="AG795" s="33">
        <v>1</v>
      </c>
      <c r="AH795" s="33">
        <v>0.5</v>
      </c>
      <c r="AI795" s="33" t="s">
        <v>4412</v>
      </c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hidden="1" customHeight="1" x14ac:dyDescent="0.25">
      <c r="A796" s="238" t="s">
        <v>4877</v>
      </c>
      <c r="B796" s="239" t="s">
        <v>4878</v>
      </c>
      <c r="C796" s="238">
        <v>4</v>
      </c>
      <c r="D796" s="238" t="s">
        <v>4892</v>
      </c>
      <c r="E796" s="237">
        <v>4450</v>
      </c>
      <c r="F796" s="237">
        <v>40</v>
      </c>
      <c r="G796" s="238">
        <v>0.6</v>
      </c>
      <c r="H796" s="240">
        <f>Tabela1[[#This Row],[PESO UNI]]*Tabela1[[#This Row],[QTE]]</f>
        <v>2.4</v>
      </c>
      <c r="I796" s="237" t="s">
        <v>5374</v>
      </c>
      <c r="J796" s="241" t="s">
        <v>3093</v>
      </c>
      <c r="K796" s="241" t="s">
        <v>4320</v>
      </c>
      <c r="L796" s="242" t="s">
        <v>2984</v>
      </c>
      <c r="M796" s="243">
        <v>46233</v>
      </c>
      <c r="N796" s="241" t="s">
        <v>38</v>
      </c>
      <c r="O796" s="244"/>
      <c r="P796" s="245"/>
      <c r="Q796" s="14">
        <f>Tabela1[[#This Row],[QTDE/ Fabricação]]-Tabela1[[#This Row],[QTE]]</f>
        <v>-4</v>
      </c>
      <c r="R796" s="247">
        <f t="shared" si="152"/>
        <v>2.4</v>
      </c>
      <c r="S796" s="247">
        <f t="shared" si="153"/>
        <v>2.4</v>
      </c>
      <c r="T796" s="248">
        <f t="shared" si="154"/>
        <v>0</v>
      </c>
      <c r="U796" s="249">
        <f>IFERROR(SUMIF('LISTA DE EMBARQUE'!B:B,MICRO!E:E,'LISTA DE EMBARQUE'!G:G),"")</f>
        <v>4</v>
      </c>
      <c r="V796" s="244">
        <f>IFERROR(VLOOKUP(Tabela1[[#This Row],[COD.MDE]],'LISTA DE EMBARQUE'!B:L,11,0),"")</f>
        <v>6</v>
      </c>
      <c r="W796" s="245">
        <f>IFERROR(VLOOKUP(Tabela1[[#This Row],[COD.MDE]],'LISTA DE EMBARQUE'!B:M,12,0),"")</f>
        <v>46273</v>
      </c>
      <c r="X796" s="246">
        <f>IFERROR(Tabela1[[#This Row],[QIANTIDADE EXPEDIDA]]*Tabela1[[#This Row],[PESO UNI]],"")</f>
        <v>2.4</v>
      </c>
      <c r="Y796" s="246">
        <f t="shared" si="155"/>
        <v>0</v>
      </c>
      <c r="Z796" s="250">
        <f>Tabela1[[#This Row],[PESO TOTAL]]-Tabela1[[#This Row],[Peso Expedido]]</f>
        <v>0</v>
      </c>
      <c r="AA796" s="251">
        <v>1</v>
      </c>
      <c r="AB796" s="252"/>
      <c r="AC796" s="251">
        <v>1</v>
      </c>
      <c r="AD796" s="251">
        <v>1</v>
      </c>
      <c r="AE796" s="251">
        <v>1</v>
      </c>
      <c r="AF796" s="251">
        <v>1</v>
      </c>
      <c r="AG796" s="251">
        <v>1</v>
      </c>
      <c r="AH796" s="251">
        <v>1</v>
      </c>
      <c r="AI796" s="252" t="s">
        <v>4412</v>
      </c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hidden="1" customHeight="1" x14ac:dyDescent="0.25">
      <c r="A797" s="238" t="s">
        <v>4877</v>
      </c>
      <c r="B797" s="239" t="s">
        <v>4878</v>
      </c>
      <c r="C797" s="238">
        <v>4</v>
      </c>
      <c r="D797" s="238" t="s">
        <v>4893</v>
      </c>
      <c r="E797" s="237">
        <v>4451</v>
      </c>
      <c r="F797" s="237">
        <v>40</v>
      </c>
      <c r="G797" s="238">
        <v>6</v>
      </c>
      <c r="H797" s="240">
        <f>Tabela1[[#This Row],[PESO UNI]]*Tabela1[[#This Row],[QTE]]</f>
        <v>24</v>
      </c>
      <c r="I797" s="237" t="s">
        <v>5374</v>
      </c>
      <c r="J797" s="241" t="s">
        <v>3093</v>
      </c>
      <c r="K797" s="241" t="s">
        <v>4320</v>
      </c>
      <c r="L797" s="242" t="s">
        <v>2984</v>
      </c>
      <c r="M797" s="243">
        <v>46233</v>
      </c>
      <c r="N797" s="241" t="s">
        <v>38</v>
      </c>
      <c r="O797" s="244"/>
      <c r="P797" s="245"/>
      <c r="Q797" s="14">
        <f>Tabela1[[#This Row],[QTDE/ Fabricação]]-Tabela1[[#This Row],[QTE]]</f>
        <v>-4</v>
      </c>
      <c r="R797" s="247">
        <f t="shared" si="152"/>
        <v>24</v>
      </c>
      <c r="S797" s="247">
        <f t="shared" si="153"/>
        <v>24</v>
      </c>
      <c r="T797" s="248">
        <f t="shared" si="154"/>
        <v>0</v>
      </c>
      <c r="U797" s="249">
        <f>IFERROR(SUMIF('LISTA DE EMBARQUE'!B:B,MICRO!E:E,'LISTA DE EMBARQUE'!G:G),"")</f>
        <v>4</v>
      </c>
      <c r="V797" s="244">
        <f>IFERROR(VLOOKUP(Tabela1[[#This Row],[COD.MDE]],'LISTA DE EMBARQUE'!B:L,11,0),"")</f>
        <v>7</v>
      </c>
      <c r="W797" s="245">
        <f>IFERROR(VLOOKUP(Tabela1[[#This Row],[COD.MDE]],'LISTA DE EMBARQUE'!B:M,12,0),"")</f>
        <v>46280</v>
      </c>
      <c r="X797" s="246">
        <f>IFERROR(Tabela1[[#This Row],[QIANTIDADE EXPEDIDA]]*Tabela1[[#This Row],[PESO UNI]],"")</f>
        <v>24</v>
      </c>
      <c r="Y797" s="246">
        <f t="shared" si="155"/>
        <v>0</v>
      </c>
      <c r="Z797" s="250">
        <f>Tabela1[[#This Row],[PESO TOTAL]]-Tabela1[[#This Row],[Peso Expedido]]</f>
        <v>0</v>
      </c>
      <c r="AA797" s="251">
        <v>1</v>
      </c>
      <c r="AB797" s="252"/>
      <c r="AC797" s="252">
        <v>1</v>
      </c>
      <c r="AD797" s="252">
        <v>1</v>
      </c>
      <c r="AE797" s="252">
        <v>1</v>
      </c>
      <c r="AF797" s="252">
        <v>1</v>
      </c>
      <c r="AG797" s="252">
        <v>1</v>
      </c>
      <c r="AH797" s="252">
        <v>1</v>
      </c>
      <c r="AI797" s="252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hidden="1" customHeight="1" x14ac:dyDescent="0.25">
      <c r="A798" s="1" t="s">
        <v>4877</v>
      </c>
      <c r="B798" s="21" t="s">
        <v>4878</v>
      </c>
      <c r="C798" s="1">
        <v>2</v>
      </c>
      <c r="D798" s="1" t="s">
        <v>4894</v>
      </c>
      <c r="E798" s="7">
        <v>4452</v>
      </c>
      <c r="F798" s="7">
        <v>40</v>
      </c>
      <c r="G798" s="1">
        <v>109.2</v>
      </c>
      <c r="H798" s="34">
        <f>Tabela1[[#This Row],[PESO UNI]]*Tabela1[[#This Row],[QTE]]</f>
        <v>218.4</v>
      </c>
      <c r="I798" s="7" t="s">
        <v>5374</v>
      </c>
      <c r="J798" s="8" t="s">
        <v>3093</v>
      </c>
      <c r="K798" s="8" t="s">
        <v>4320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-2</v>
      </c>
      <c r="R798" s="18">
        <f t="shared" si="152"/>
        <v>218.4</v>
      </c>
      <c r="S798" s="18">
        <f t="shared" si="153"/>
        <v>218.4</v>
      </c>
      <c r="T798" s="19">
        <f t="shared" si="154"/>
        <v>0</v>
      </c>
      <c r="U798" s="16">
        <f>IFERROR(SUMIF('LISTA DE EMBARQUE'!B:B,MICRO!E:E,'LISTA DE EMBARQUE'!G:G),"")</f>
        <v>0</v>
      </c>
      <c r="V798" s="12" t="str">
        <f>IFERROR(VLOOKUP(Tabela1[[#This Row],[COD.MDE]],'LISTA DE EMBARQUE'!B:L,11,0),"")</f>
        <v/>
      </c>
      <c r="W798" s="13" t="str">
        <f>IFERROR(VLOOKUP(Tabela1[[#This Row],[COD.MDE]],'LISTA DE EMBARQUE'!B:M,12,0),"")</f>
        <v/>
      </c>
      <c r="X798" s="14">
        <f>IFERROR(Tabela1[[#This Row],[QIANTIDADE EXPEDIDA]]*Tabela1[[#This Row],[PESO UNI]],"")</f>
        <v>0</v>
      </c>
      <c r="Y798" s="14">
        <f t="shared" si="155"/>
        <v>-2</v>
      </c>
      <c r="Z798" s="20">
        <f>Tabela1[[#This Row],[PESO TOTAL]]-Tabela1[[#This Row],[Peso Expedido]]</f>
        <v>218.4</v>
      </c>
      <c r="AA798" s="17">
        <v>1</v>
      </c>
      <c r="AB798" s="33"/>
      <c r="AC798" s="33">
        <v>1</v>
      </c>
      <c r="AD798" s="33">
        <v>1</v>
      </c>
      <c r="AE798" s="33">
        <v>1</v>
      </c>
      <c r="AF798" s="33">
        <v>1</v>
      </c>
      <c r="AG798" s="33">
        <v>1</v>
      </c>
      <c r="AH798" s="33">
        <v>1</v>
      </c>
      <c r="AI798" s="33" t="s">
        <v>4412</v>
      </c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hidden="1" customHeight="1" x14ac:dyDescent="0.25">
      <c r="A799" s="238" t="s">
        <v>4877</v>
      </c>
      <c r="B799" s="239" t="s">
        <v>4878</v>
      </c>
      <c r="C799" s="238">
        <v>12</v>
      </c>
      <c r="D799" s="238" t="s">
        <v>4895</v>
      </c>
      <c r="E799" s="237">
        <v>4453</v>
      </c>
      <c r="F799" s="237">
        <v>40</v>
      </c>
      <c r="G799" s="238">
        <v>7.3</v>
      </c>
      <c r="H799" s="240">
        <f>Tabela1[[#This Row],[PESO UNI]]*Tabela1[[#This Row],[QTE]]</f>
        <v>87.6</v>
      </c>
      <c r="I799" s="237" t="s">
        <v>5374</v>
      </c>
      <c r="J799" s="241" t="s">
        <v>3093</v>
      </c>
      <c r="K799" s="241" t="s">
        <v>44</v>
      </c>
      <c r="L799" s="242" t="s">
        <v>2984</v>
      </c>
      <c r="M799" s="243">
        <v>46233</v>
      </c>
      <c r="N799" s="241" t="s">
        <v>38</v>
      </c>
      <c r="O799" s="244"/>
      <c r="P799" s="245"/>
      <c r="Q799" s="14">
        <f>Tabela1[[#This Row],[QTDE/ Fabricação]]-Tabela1[[#This Row],[QTE]]</f>
        <v>-12</v>
      </c>
      <c r="R799" s="247">
        <f t="shared" si="152"/>
        <v>87.6</v>
      </c>
      <c r="S799" s="247">
        <f t="shared" si="153"/>
        <v>87.6</v>
      </c>
      <c r="T799" s="248">
        <f t="shared" si="154"/>
        <v>0</v>
      </c>
      <c r="U799" s="249">
        <f>IFERROR(SUMIF('LISTA DE EMBARQUE'!B:B,MICRO!E:E,'LISTA DE EMBARQUE'!G:G),"")</f>
        <v>12</v>
      </c>
      <c r="V799" s="244">
        <f>IFERROR(VLOOKUP(Tabela1[[#This Row],[COD.MDE]],'LISTA DE EMBARQUE'!B:L,11,0),"")</f>
        <v>5</v>
      </c>
      <c r="W799" s="245">
        <f>IFERROR(VLOOKUP(Tabela1[[#This Row],[COD.MDE]],'LISTA DE EMBARQUE'!B:M,12,0),"")</f>
        <v>46254</v>
      </c>
      <c r="X799" s="246">
        <f>IFERROR(Tabela1[[#This Row],[QIANTIDADE EXPEDIDA]]*Tabela1[[#This Row],[PESO UNI]],"")</f>
        <v>87.6</v>
      </c>
      <c r="Y799" s="246">
        <f t="shared" si="155"/>
        <v>0</v>
      </c>
      <c r="Z799" s="250">
        <f>Tabela1[[#This Row],[PESO TOTAL]]-Tabela1[[#This Row],[Peso Expedido]]</f>
        <v>0</v>
      </c>
      <c r="AA799" s="251">
        <v>1</v>
      </c>
      <c r="AB799" s="252"/>
      <c r="AC799" s="252">
        <v>1</v>
      </c>
      <c r="AD799" s="252">
        <v>1</v>
      </c>
      <c r="AE799" s="252">
        <v>1</v>
      </c>
      <c r="AF799" s="252">
        <v>1</v>
      </c>
      <c r="AG799" s="252">
        <v>1</v>
      </c>
      <c r="AH799" s="252">
        <v>1</v>
      </c>
      <c r="AI799" s="252" t="str">
        <f t="shared" ref="AI799:AI805" si="156">IF(Z799&lt;=0,"ok","")</f>
        <v>ok</v>
      </c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hidden="1" customHeight="1" x14ac:dyDescent="0.25">
      <c r="A800" s="238" t="s">
        <v>4877</v>
      </c>
      <c r="B800" s="239" t="s">
        <v>4878</v>
      </c>
      <c r="C800" s="238">
        <v>2</v>
      </c>
      <c r="D800" s="238" t="s">
        <v>4896</v>
      </c>
      <c r="E800" s="237">
        <v>4454</v>
      </c>
      <c r="F800" s="237">
        <v>40</v>
      </c>
      <c r="G800" s="238">
        <v>8.5</v>
      </c>
      <c r="H800" s="240">
        <f>Tabela1[[#This Row],[PESO UNI]]*Tabela1[[#This Row],[QTE]]</f>
        <v>17</v>
      </c>
      <c r="I800" s="237" t="s">
        <v>5374</v>
      </c>
      <c r="J800" s="241" t="s">
        <v>3093</v>
      </c>
      <c r="K800" s="241" t="s">
        <v>44</v>
      </c>
      <c r="L800" s="242" t="s">
        <v>2984</v>
      </c>
      <c r="M800" s="243">
        <v>46233</v>
      </c>
      <c r="N800" s="241" t="s">
        <v>38</v>
      </c>
      <c r="O800" s="244"/>
      <c r="P800" s="245"/>
      <c r="Q800" s="14">
        <f>Tabela1[[#This Row],[QTDE/ Fabricação]]-Tabela1[[#This Row],[QTE]]</f>
        <v>-2</v>
      </c>
      <c r="R800" s="247">
        <f t="shared" si="152"/>
        <v>17</v>
      </c>
      <c r="S800" s="247">
        <f t="shared" si="153"/>
        <v>17</v>
      </c>
      <c r="T800" s="248">
        <f t="shared" si="154"/>
        <v>0</v>
      </c>
      <c r="U800" s="249">
        <f>IFERROR(SUMIF('LISTA DE EMBARQUE'!B:B,MICRO!E:E,'LISTA DE EMBARQUE'!G:G),"")</f>
        <v>2</v>
      </c>
      <c r="V800" s="244">
        <f>IFERROR(VLOOKUP(Tabela1[[#This Row],[COD.MDE]],'LISTA DE EMBARQUE'!B:L,11,0),"")</f>
        <v>5</v>
      </c>
      <c r="W800" s="245">
        <f>IFERROR(VLOOKUP(Tabela1[[#This Row],[COD.MDE]],'LISTA DE EMBARQUE'!B:M,12,0),"")</f>
        <v>46254</v>
      </c>
      <c r="X800" s="246">
        <f>IFERROR(Tabela1[[#This Row],[QIANTIDADE EXPEDIDA]]*Tabela1[[#This Row],[PESO UNI]],"")</f>
        <v>17</v>
      </c>
      <c r="Y800" s="246">
        <f t="shared" si="155"/>
        <v>0</v>
      </c>
      <c r="Z800" s="250">
        <f>Tabela1[[#This Row],[PESO TOTAL]]-Tabela1[[#This Row],[Peso Expedido]]</f>
        <v>0</v>
      </c>
      <c r="AA800" s="251">
        <v>1</v>
      </c>
      <c r="AB800" s="252"/>
      <c r="AC800" s="252">
        <v>1</v>
      </c>
      <c r="AD800" s="252">
        <v>1</v>
      </c>
      <c r="AE800" s="252">
        <v>1</v>
      </c>
      <c r="AF800" s="252">
        <v>1</v>
      </c>
      <c r="AG800" s="252">
        <v>1</v>
      </c>
      <c r="AH800" s="252">
        <v>1</v>
      </c>
      <c r="AI800" s="252" t="str">
        <f t="shared" si="156"/>
        <v>ok</v>
      </c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hidden="1" customHeight="1" x14ac:dyDescent="0.25">
      <c r="A801" s="238" t="s">
        <v>4877</v>
      </c>
      <c r="B801" s="239" t="s">
        <v>4878</v>
      </c>
      <c r="C801" s="238">
        <v>2</v>
      </c>
      <c r="D801" s="238" t="s">
        <v>4897</v>
      </c>
      <c r="E801" s="237">
        <v>4455</v>
      </c>
      <c r="F801" s="237">
        <v>40</v>
      </c>
      <c r="G801" s="238">
        <v>9.1999999999999993</v>
      </c>
      <c r="H801" s="240">
        <f>Tabela1[[#This Row],[PESO UNI]]*Tabela1[[#This Row],[QTE]]</f>
        <v>18.399999999999999</v>
      </c>
      <c r="I801" s="237" t="s">
        <v>5374</v>
      </c>
      <c r="J801" s="241" t="s">
        <v>3093</v>
      </c>
      <c r="K801" s="241" t="s">
        <v>44</v>
      </c>
      <c r="L801" s="242" t="s">
        <v>2984</v>
      </c>
      <c r="M801" s="243">
        <v>46233</v>
      </c>
      <c r="N801" s="241" t="s">
        <v>38</v>
      </c>
      <c r="O801" s="244"/>
      <c r="P801" s="245"/>
      <c r="Q801" s="14">
        <f>Tabela1[[#This Row],[QTDE/ Fabricação]]-Tabela1[[#This Row],[QTE]]</f>
        <v>-2</v>
      </c>
      <c r="R801" s="247">
        <f t="shared" si="152"/>
        <v>18.399999999999999</v>
      </c>
      <c r="S801" s="247">
        <f t="shared" si="153"/>
        <v>18.399999999999999</v>
      </c>
      <c r="T801" s="248">
        <f t="shared" si="154"/>
        <v>0</v>
      </c>
      <c r="U801" s="249">
        <f>IFERROR(SUMIF('LISTA DE EMBARQUE'!B:B,MICRO!E:E,'LISTA DE EMBARQUE'!G:G),"")</f>
        <v>2</v>
      </c>
      <c r="V801" s="244">
        <f>IFERROR(VLOOKUP(Tabela1[[#This Row],[COD.MDE]],'LISTA DE EMBARQUE'!B:L,11,0),"")</f>
        <v>5</v>
      </c>
      <c r="W801" s="245">
        <f>IFERROR(VLOOKUP(Tabela1[[#This Row],[COD.MDE]],'LISTA DE EMBARQUE'!B:M,12,0),"")</f>
        <v>46254</v>
      </c>
      <c r="X801" s="246">
        <f>IFERROR(Tabela1[[#This Row],[QIANTIDADE EXPEDIDA]]*Tabela1[[#This Row],[PESO UNI]],"")</f>
        <v>18.399999999999999</v>
      </c>
      <c r="Y801" s="246">
        <f t="shared" si="155"/>
        <v>0</v>
      </c>
      <c r="Z801" s="250">
        <f>Tabela1[[#This Row],[PESO TOTAL]]-Tabela1[[#This Row],[Peso Expedido]]</f>
        <v>0</v>
      </c>
      <c r="AA801" s="251">
        <v>1</v>
      </c>
      <c r="AB801" s="252"/>
      <c r="AC801" s="252">
        <v>1</v>
      </c>
      <c r="AD801" s="252">
        <v>1</v>
      </c>
      <c r="AE801" s="252">
        <v>1</v>
      </c>
      <c r="AF801" s="252">
        <v>1</v>
      </c>
      <c r="AG801" s="252">
        <v>1</v>
      </c>
      <c r="AH801" s="252">
        <v>1</v>
      </c>
      <c r="AI801" s="252" t="str">
        <f t="shared" si="156"/>
        <v>ok</v>
      </c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hidden="1" customHeight="1" x14ac:dyDescent="0.25">
      <c r="A802" s="238" t="s">
        <v>4877</v>
      </c>
      <c r="B802" s="239" t="s">
        <v>4878</v>
      </c>
      <c r="C802" s="238">
        <v>2</v>
      </c>
      <c r="D802" s="238" t="s">
        <v>4898</v>
      </c>
      <c r="E802" s="237">
        <v>4456</v>
      </c>
      <c r="F802" s="237">
        <v>40</v>
      </c>
      <c r="G802" s="238">
        <v>9.9</v>
      </c>
      <c r="H802" s="240">
        <f>Tabela1[[#This Row],[PESO UNI]]*Tabela1[[#This Row],[QTE]]</f>
        <v>19.8</v>
      </c>
      <c r="I802" s="237" t="s">
        <v>5374</v>
      </c>
      <c r="J802" s="241" t="s">
        <v>3093</v>
      </c>
      <c r="K802" s="241" t="s">
        <v>44</v>
      </c>
      <c r="L802" s="242" t="s">
        <v>2984</v>
      </c>
      <c r="M802" s="243">
        <v>46233</v>
      </c>
      <c r="N802" s="241" t="s">
        <v>38</v>
      </c>
      <c r="O802" s="244"/>
      <c r="P802" s="245"/>
      <c r="Q802" s="14">
        <f>Tabela1[[#This Row],[QTDE/ Fabricação]]-Tabela1[[#This Row],[QTE]]</f>
        <v>-2</v>
      </c>
      <c r="R802" s="247">
        <f t="shared" si="152"/>
        <v>19.8</v>
      </c>
      <c r="S802" s="247">
        <f t="shared" si="153"/>
        <v>19.8</v>
      </c>
      <c r="T802" s="248">
        <f t="shared" si="154"/>
        <v>0</v>
      </c>
      <c r="U802" s="249">
        <f>IFERROR(SUMIF('LISTA DE EMBARQUE'!B:B,MICRO!E:E,'LISTA DE EMBARQUE'!G:G),"")</f>
        <v>2</v>
      </c>
      <c r="V802" s="244">
        <f>IFERROR(VLOOKUP(Tabela1[[#This Row],[COD.MDE]],'LISTA DE EMBARQUE'!B:L,11,0),"")</f>
        <v>5</v>
      </c>
      <c r="W802" s="245">
        <f>IFERROR(VLOOKUP(Tabela1[[#This Row],[COD.MDE]],'LISTA DE EMBARQUE'!B:M,12,0),"")</f>
        <v>46254</v>
      </c>
      <c r="X802" s="246">
        <f>IFERROR(Tabela1[[#This Row],[QIANTIDADE EXPEDIDA]]*Tabela1[[#This Row],[PESO UNI]],"")</f>
        <v>19.8</v>
      </c>
      <c r="Y802" s="246">
        <f t="shared" si="155"/>
        <v>0</v>
      </c>
      <c r="Z802" s="250">
        <f>Tabela1[[#This Row],[PESO TOTAL]]-Tabela1[[#This Row],[Peso Expedido]]</f>
        <v>0</v>
      </c>
      <c r="AA802" s="251">
        <v>1</v>
      </c>
      <c r="AB802" s="252"/>
      <c r="AC802" s="252">
        <v>1</v>
      </c>
      <c r="AD802" s="252">
        <v>1</v>
      </c>
      <c r="AE802" s="252">
        <v>1</v>
      </c>
      <c r="AF802" s="252">
        <v>1</v>
      </c>
      <c r="AG802" s="252">
        <v>1</v>
      </c>
      <c r="AH802" s="252">
        <v>1</v>
      </c>
      <c r="AI802" s="252" t="str">
        <f t="shared" si="156"/>
        <v>ok</v>
      </c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hidden="1" customHeight="1" x14ac:dyDescent="0.25">
      <c r="A803" s="238" t="s">
        <v>4877</v>
      </c>
      <c r="B803" s="239" t="s">
        <v>4878</v>
      </c>
      <c r="C803" s="238">
        <v>2</v>
      </c>
      <c r="D803" s="238" t="s">
        <v>4899</v>
      </c>
      <c r="E803" s="237">
        <v>4457</v>
      </c>
      <c r="F803" s="237">
        <v>40</v>
      </c>
      <c r="G803" s="238">
        <v>10.5</v>
      </c>
      <c r="H803" s="240">
        <f>Tabela1[[#This Row],[PESO UNI]]*Tabela1[[#This Row],[QTE]]</f>
        <v>21</v>
      </c>
      <c r="I803" s="237" t="s">
        <v>5374</v>
      </c>
      <c r="J803" s="241" t="s">
        <v>3093</v>
      </c>
      <c r="K803" s="241" t="s">
        <v>44</v>
      </c>
      <c r="L803" s="242" t="s">
        <v>2984</v>
      </c>
      <c r="M803" s="243">
        <v>46233</v>
      </c>
      <c r="N803" s="241" t="s">
        <v>38</v>
      </c>
      <c r="O803" s="244"/>
      <c r="P803" s="245"/>
      <c r="Q803" s="14">
        <f>Tabela1[[#This Row],[QTDE/ Fabricação]]-Tabela1[[#This Row],[QTE]]</f>
        <v>-2</v>
      </c>
      <c r="R803" s="247">
        <f t="shared" si="152"/>
        <v>21</v>
      </c>
      <c r="S803" s="247">
        <f t="shared" si="153"/>
        <v>21</v>
      </c>
      <c r="T803" s="248">
        <f t="shared" si="154"/>
        <v>0</v>
      </c>
      <c r="U803" s="249">
        <f>IFERROR(SUMIF('LISTA DE EMBARQUE'!B:B,MICRO!E:E,'LISTA DE EMBARQUE'!G:G),"")</f>
        <v>2</v>
      </c>
      <c r="V803" s="244">
        <f>IFERROR(VLOOKUP(Tabela1[[#This Row],[COD.MDE]],'LISTA DE EMBARQUE'!B:L,11,0),"")</f>
        <v>5</v>
      </c>
      <c r="W803" s="245">
        <f>IFERROR(VLOOKUP(Tabela1[[#This Row],[COD.MDE]],'LISTA DE EMBARQUE'!B:M,12,0),"")</f>
        <v>46254</v>
      </c>
      <c r="X803" s="246">
        <f>IFERROR(Tabela1[[#This Row],[QIANTIDADE EXPEDIDA]]*Tabela1[[#This Row],[PESO UNI]],"")</f>
        <v>21</v>
      </c>
      <c r="Y803" s="246">
        <f t="shared" si="155"/>
        <v>0</v>
      </c>
      <c r="Z803" s="250">
        <f>Tabela1[[#This Row],[PESO TOTAL]]-Tabela1[[#This Row],[Peso Expedido]]</f>
        <v>0</v>
      </c>
      <c r="AA803" s="251">
        <v>1</v>
      </c>
      <c r="AB803" s="252"/>
      <c r="AC803" s="252">
        <v>1</v>
      </c>
      <c r="AD803" s="252">
        <v>1</v>
      </c>
      <c r="AE803" s="252">
        <v>1</v>
      </c>
      <c r="AF803" s="252">
        <v>1</v>
      </c>
      <c r="AG803" s="252">
        <v>1</v>
      </c>
      <c r="AH803" s="252">
        <v>1</v>
      </c>
      <c r="AI803" s="252" t="str">
        <f t="shared" si="156"/>
        <v>ok</v>
      </c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hidden="1" customHeight="1" x14ac:dyDescent="0.25">
      <c r="A804" s="238" t="s">
        <v>4877</v>
      </c>
      <c r="B804" s="239" t="s">
        <v>4878</v>
      </c>
      <c r="C804" s="238">
        <v>2</v>
      </c>
      <c r="D804" s="238" t="s">
        <v>4900</v>
      </c>
      <c r="E804" s="237">
        <v>4458</v>
      </c>
      <c r="F804" s="237">
        <v>40</v>
      </c>
      <c r="G804" s="238">
        <v>11.2</v>
      </c>
      <c r="H804" s="240">
        <f>Tabela1[[#This Row],[PESO UNI]]*Tabela1[[#This Row],[QTE]]</f>
        <v>22.4</v>
      </c>
      <c r="I804" s="237" t="s">
        <v>5374</v>
      </c>
      <c r="J804" s="241" t="s">
        <v>3093</v>
      </c>
      <c r="K804" s="241" t="s">
        <v>44</v>
      </c>
      <c r="L804" s="242" t="s">
        <v>2984</v>
      </c>
      <c r="M804" s="243">
        <v>46233</v>
      </c>
      <c r="N804" s="241" t="s">
        <v>38</v>
      </c>
      <c r="O804" s="244"/>
      <c r="P804" s="245"/>
      <c r="Q804" s="14">
        <f>Tabela1[[#This Row],[QTDE/ Fabricação]]-Tabela1[[#This Row],[QTE]]</f>
        <v>-2</v>
      </c>
      <c r="R804" s="247">
        <f t="shared" si="152"/>
        <v>22.4</v>
      </c>
      <c r="S804" s="247">
        <f t="shared" si="153"/>
        <v>22.4</v>
      </c>
      <c r="T804" s="248">
        <f t="shared" si="154"/>
        <v>0</v>
      </c>
      <c r="U804" s="249">
        <f>IFERROR(SUMIF('LISTA DE EMBARQUE'!B:B,MICRO!E:E,'LISTA DE EMBARQUE'!G:G),"")</f>
        <v>2</v>
      </c>
      <c r="V804" s="244">
        <f>IFERROR(VLOOKUP(Tabela1[[#This Row],[COD.MDE]],'LISTA DE EMBARQUE'!B:L,11,0),"")</f>
        <v>5</v>
      </c>
      <c r="W804" s="245">
        <f>IFERROR(VLOOKUP(Tabela1[[#This Row],[COD.MDE]],'LISTA DE EMBARQUE'!B:M,12,0),"")</f>
        <v>46254</v>
      </c>
      <c r="X804" s="246">
        <f>IFERROR(Tabela1[[#This Row],[QIANTIDADE EXPEDIDA]]*Tabela1[[#This Row],[PESO UNI]],"")</f>
        <v>22.4</v>
      </c>
      <c r="Y804" s="246">
        <f t="shared" si="155"/>
        <v>0</v>
      </c>
      <c r="Z804" s="250">
        <f>Tabela1[[#This Row],[PESO TOTAL]]-Tabela1[[#This Row],[Peso Expedido]]</f>
        <v>0</v>
      </c>
      <c r="AA804" s="251">
        <v>1</v>
      </c>
      <c r="AB804" s="252"/>
      <c r="AC804" s="252">
        <v>1</v>
      </c>
      <c r="AD804" s="252">
        <v>1</v>
      </c>
      <c r="AE804" s="252">
        <v>1</v>
      </c>
      <c r="AF804" s="252">
        <v>1</v>
      </c>
      <c r="AG804" s="252">
        <v>1</v>
      </c>
      <c r="AH804" s="252">
        <v>1</v>
      </c>
      <c r="AI804" s="252" t="str">
        <f t="shared" si="156"/>
        <v>ok</v>
      </c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hidden="1" customHeight="1" x14ac:dyDescent="0.25">
      <c r="A805" s="238" t="s">
        <v>4877</v>
      </c>
      <c r="B805" s="239" t="s">
        <v>4878</v>
      </c>
      <c r="C805" s="238">
        <v>2</v>
      </c>
      <c r="D805" s="238" t="s">
        <v>4901</v>
      </c>
      <c r="E805" s="237">
        <v>4459</v>
      </c>
      <c r="F805" s="237">
        <v>40</v>
      </c>
      <c r="G805" s="238">
        <v>11.9</v>
      </c>
      <c r="H805" s="240">
        <f>Tabela1[[#This Row],[PESO UNI]]*Tabela1[[#This Row],[QTE]]</f>
        <v>23.8</v>
      </c>
      <c r="I805" s="237" t="s">
        <v>5374</v>
      </c>
      <c r="J805" s="241" t="s">
        <v>3093</v>
      </c>
      <c r="K805" s="241" t="s">
        <v>44</v>
      </c>
      <c r="L805" s="242" t="s">
        <v>2984</v>
      </c>
      <c r="M805" s="243">
        <v>46233</v>
      </c>
      <c r="N805" s="241" t="s">
        <v>38</v>
      </c>
      <c r="O805" s="244"/>
      <c r="P805" s="245"/>
      <c r="Q805" s="14">
        <f>Tabela1[[#This Row],[QTDE/ Fabricação]]-Tabela1[[#This Row],[QTE]]</f>
        <v>-2</v>
      </c>
      <c r="R805" s="247">
        <f t="shared" si="152"/>
        <v>23.8</v>
      </c>
      <c r="S805" s="247">
        <f t="shared" si="153"/>
        <v>23.8</v>
      </c>
      <c r="T805" s="248">
        <f t="shared" si="154"/>
        <v>0</v>
      </c>
      <c r="U805" s="249">
        <f>IFERROR(SUMIF('LISTA DE EMBARQUE'!B:B,MICRO!E:E,'LISTA DE EMBARQUE'!G:G),"")</f>
        <v>2</v>
      </c>
      <c r="V805" s="244">
        <f>IFERROR(VLOOKUP(Tabela1[[#This Row],[COD.MDE]],'LISTA DE EMBARQUE'!B:L,11,0),"")</f>
        <v>5</v>
      </c>
      <c r="W805" s="245">
        <f>IFERROR(VLOOKUP(Tabela1[[#This Row],[COD.MDE]],'LISTA DE EMBARQUE'!B:M,12,0),"")</f>
        <v>46254</v>
      </c>
      <c r="X805" s="246">
        <f>IFERROR(Tabela1[[#This Row],[QIANTIDADE EXPEDIDA]]*Tabela1[[#This Row],[PESO UNI]],"")</f>
        <v>23.8</v>
      </c>
      <c r="Y805" s="246">
        <f t="shared" si="155"/>
        <v>0</v>
      </c>
      <c r="Z805" s="250">
        <f>Tabela1[[#This Row],[PESO TOTAL]]-Tabela1[[#This Row],[Peso Expedido]]</f>
        <v>0</v>
      </c>
      <c r="AA805" s="251">
        <v>1</v>
      </c>
      <c r="AB805" s="252"/>
      <c r="AC805" s="252">
        <v>1</v>
      </c>
      <c r="AD805" s="252">
        <v>1</v>
      </c>
      <c r="AE805" s="252">
        <v>1</v>
      </c>
      <c r="AF805" s="252">
        <v>1</v>
      </c>
      <c r="AG805" s="252">
        <v>1</v>
      </c>
      <c r="AH805" s="252">
        <v>1</v>
      </c>
      <c r="AI805" s="252" t="str">
        <f t="shared" si="156"/>
        <v>ok</v>
      </c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hidden="1" customHeight="1" x14ac:dyDescent="0.25">
      <c r="A806" s="1" t="s">
        <v>4902</v>
      </c>
      <c r="B806" s="21" t="s">
        <v>4903</v>
      </c>
      <c r="C806" s="1">
        <v>8</v>
      </c>
      <c r="D806" s="1" t="s">
        <v>4904</v>
      </c>
      <c r="E806" s="7">
        <v>4460</v>
      </c>
      <c r="F806" s="7">
        <v>40</v>
      </c>
      <c r="G806" s="1">
        <v>69.8</v>
      </c>
      <c r="H806" s="34">
        <f>Tabela1[[#This Row],[PESO UNI]]*Tabela1[[#This Row],[QTE]]</f>
        <v>558.4</v>
      </c>
      <c r="I806" s="7" t="s">
        <v>5374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-8</v>
      </c>
      <c r="R806" s="18">
        <f t="shared" si="152"/>
        <v>558.4</v>
      </c>
      <c r="S806" s="18">
        <f t="shared" si="153"/>
        <v>558.4</v>
      </c>
      <c r="T806" s="19">
        <f t="shared" si="154"/>
        <v>0</v>
      </c>
      <c r="U806" s="16">
        <f>IFERROR(SUMIF('LISTA DE EMBARQUE'!B:B,MICRO!E:E,'LISTA DE EMBARQUE'!G:G),"")</f>
        <v>4</v>
      </c>
      <c r="V806" s="12">
        <f>IFERROR(VLOOKUP(Tabela1[[#This Row],[COD.MDE]],'LISTA DE EMBARQUE'!B:L,11,0),"")</f>
        <v>7</v>
      </c>
      <c r="W806" s="13">
        <f>IFERROR(VLOOKUP(Tabela1[[#This Row],[COD.MDE]],'LISTA DE EMBARQUE'!B:M,12,0),"")</f>
        <v>46280</v>
      </c>
      <c r="X806" s="14">
        <f>IFERROR(Tabela1[[#This Row],[QIANTIDADE EXPEDIDA]]*Tabela1[[#This Row],[PESO UNI]],"")</f>
        <v>279.2</v>
      </c>
      <c r="Y806" s="14">
        <f t="shared" si="155"/>
        <v>-4</v>
      </c>
      <c r="Z806" s="20">
        <f>Tabela1[[#This Row],[PESO TOTAL]]-Tabela1[[#This Row],[Peso Expedido]]</f>
        <v>279.2</v>
      </c>
      <c r="AA806" s="17">
        <v>1</v>
      </c>
      <c r="AB806" s="33"/>
      <c r="AC806" s="33">
        <v>1</v>
      </c>
      <c r="AD806" s="33">
        <v>1</v>
      </c>
      <c r="AE806" s="33">
        <v>1</v>
      </c>
      <c r="AF806" s="33">
        <v>1</v>
      </c>
      <c r="AG806" s="33">
        <v>1</v>
      </c>
      <c r="AH806" s="33">
        <v>0.5</v>
      </c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hidden="1" customHeight="1" x14ac:dyDescent="0.25">
      <c r="A807" s="238" t="s">
        <v>4902</v>
      </c>
      <c r="B807" s="239" t="s">
        <v>4903</v>
      </c>
      <c r="C807" s="238">
        <v>16</v>
      </c>
      <c r="D807" s="238" t="s">
        <v>4905</v>
      </c>
      <c r="E807" s="237">
        <v>4461</v>
      </c>
      <c r="F807" s="237">
        <v>40</v>
      </c>
      <c r="G807" s="238">
        <v>81.099999999999994</v>
      </c>
      <c r="H807" s="240">
        <f>Tabela1[[#This Row],[PESO UNI]]*Tabela1[[#This Row],[QTE]]</f>
        <v>1297.5999999999999</v>
      </c>
      <c r="I807" s="237" t="s">
        <v>5374</v>
      </c>
      <c r="J807" s="241" t="s">
        <v>3093</v>
      </c>
      <c r="K807" s="241" t="s">
        <v>4320</v>
      </c>
      <c r="L807" s="242" t="s">
        <v>2984</v>
      </c>
      <c r="M807" s="243">
        <v>46233</v>
      </c>
      <c r="N807" s="241" t="s">
        <v>38</v>
      </c>
      <c r="O807" s="244"/>
      <c r="P807" s="245"/>
      <c r="Q807" s="14">
        <f>Tabela1[[#This Row],[QTDE/ Fabricação]]-Tabela1[[#This Row],[QTE]]</f>
        <v>-16</v>
      </c>
      <c r="R807" s="247">
        <f t="shared" si="152"/>
        <v>1297.5999999999999</v>
      </c>
      <c r="S807" s="247">
        <f t="shared" si="153"/>
        <v>1297.5999999999999</v>
      </c>
      <c r="T807" s="248">
        <f t="shared" si="154"/>
        <v>0</v>
      </c>
      <c r="U807" s="249">
        <f>IFERROR(SUMIF('LISTA DE EMBARQUE'!B:B,MICRO!E:E,'LISTA DE EMBARQUE'!G:G),"")</f>
        <v>16</v>
      </c>
      <c r="V807" s="244">
        <f>IFERROR(VLOOKUP(Tabela1[[#This Row],[COD.MDE]],'LISTA DE EMBARQUE'!B:L,11,0),"")</f>
        <v>6</v>
      </c>
      <c r="W807" s="245">
        <f>IFERROR(VLOOKUP(Tabela1[[#This Row],[COD.MDE]],'LISTA DE EMBARQUE'!B:M,12,0),"")</f>
        <v>46273</v>
      </c>
      <c r="X807" s="246">
        <f>IFERROR(Tabela1[[#This Row],[QIANTIDADE EXPEDIDA]]*Tabela1[[#This Row],[PESO UNI]],"")</f>
        <v>1297.5999999999999</v>
      </c>
      <c r="Y807" s="246">
        <f t="shared" si="155"/>
        <v>0</v>
      </c>
      <c r="Z807" s="250">
        <f>Tabela1[[#This Row],[PESO TOTAL]]-Tabela1[[#This Row],[Peso Expedido]]</f>
        <v>0</v>
      </c>
      <c r="AA807" s="251">
        <v>1</v>
      </c>
      <c r="AB807" s="252"/>
      <c r="AC807" s="251">
        <v>1</v>
      </c>
      <c r="AD807" s="251">
        <v>1</v>
      </c>
      <c r="AE807" s="251">
        <v>1</v>
      </c>
      <c r="AF807" s="251">
        <v>1</v>
      </c>
      <c r="AG807" s="251">
        <v>1</v>
      </c>
      <c r="AH807" s="251">
        <v>1</v>
      </c>
      <c r="AI807" s="252" t="s">
        <v>4412</v>
      </c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hidden="1" customHeight="1" x14ac:dyDescent="0.25">
      <c r="A808" s="238" t="s">
        <v>4902</v>
      </c>
      <c r="B808" s="239" t="s">
        <v>4903</v>
      </c>
      <c r="C808" s="238">
        <v>16</v>
      </c>
      <c r="D808" s="238" t="s">
        <v>4906</v>
      </c>
      <c r="E808" s="237">
        <v>4462</v>
      </c>
      <c r="F808" s="237">
        <v>40</v>
      </c>
      <c r="G808" s="238">
        <v>0.6</v>
      </c>
      <c r="H808" s="240">
        <f>Tabela1[[#This Row],[PESO UNI]]*Tabela1[[#This Row],[QTE]]</f>
        <v>9.6</v>
      </c>
      <c r="I808" s="237" t="s">
        <v>5374</v>
      </c>
      <c r="J808" s="241" t="s">
        <v>3093</v>
      </c>
      <c r="K808" s="241" t="s">
        <v>4320</v>
      </c>
      <c r="L808" s="242" t="s">
        <v>2984</v>
      </c>
      <c r="M808" s="243">
        <v>46233</v>
      </c>
      <c r="N808" s="241" t="s">
        <v>38</v>
      </c>
      <c r="O808" s="244"/>
      <c r="P808" s="245"/>
      <c r="Q808" s="14">
        <f>Tabela1[[#This Row],[QTDE/ Fabricação]]-Tabela1[[#This Row],[QTE]]</f>
        <v>-16</v>
      </c>
      <c r="R808" s="247">
        <f t="shared" ref="R808:R834" si="157">IFERROR(H808*((AA808*0.25)+(AC808*0.25)+(AD808*0.225)+(AE808*0.225)+(AF808*0.05)),"")</f>
        <v>9.6</v>
      </c>
      <c r="S808" s="247">
        <f t="shared" ref="S808:S834" si="158">IFERROR(H808*AG808,"")</f>
        <v>9.6</v>
      </c>
      <c r="T808" s="248">
        <f t="shared" ref="T808:T834" si="159">IFERROR(S808-H808,"")</f>
        <v>0</v>
      </c>
      <c r="U808" s="249">
        <f>IFERROR(SUMIF('LISTA DE EMBARQUE'!B:B,MICRO!E:E,'LISTA DE EMBARQUE'!G:G),"")</f>
        <v>16</v>
      </c>
      <c r="V808" s="244">
        <f>IFERROR(VLOOKUP(Tabela1[[#This Row],[COD.MDE]],'LISTA DE EMBARQUE'!B:L,11,0),"")</f>
        <v>6</v>
      </c>
      <c r="W808" s="245">
        <f>IFERROR(VLOOKUP(Tabela1[[#This Row],[COD.MDE]],'LISTA DE EMBARQUE'!B:M,12,0),"")</f>
        <v>46273</v>
      </c>
      <c r="X808" s="246">
        <f>IFERROR(Tabela1[[#This Row],[QIANTIDADE EXPEDIDA]]*Tabela1[[#This Row],[PESO UNI]],"")</f>
        <v>9.6</v>
      </c>
      <c r="Y808" s="246">
        <f t="shared" ref="Y808:Y834" si="160">U808-C808</f>
        <v>0</v>
      </c>
      <c r="Z808" s="250">
        <f>Tabela1[[#This Row],[PESO TOTAL]]-Tabela1[[#This Row],[Peso Expedido]]</f>
        <v>0</v>
      </c>
      <c r="AA808" s="251">
        <v>1</v>
      </c>
      <c r="AB808" s="252"/>
      <c r="AC808" s="251">
        <v>1</v>
      </c>
      <c r="AD808" s="251">
        <v>1</v>
      </c>
      <c r="AE808" s="251">
        <v>1</v>
      </c>
      <c r="AF808" s="251">
        <v>1</v>
      </c>
      <c r="AG808" s="251">
        <v>1</v>
      </c>
      <c r="AH808" s="251">
        <v>1</v>
      </c>
      <c r="AI808" s="252" t="s">
        <v>4412</v>
      </c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hidden="1" customHeight="1" x14ac:dyDescent="0.25">
      <c r="A809" s="1" t="s">
        <v>4902</v>
      </c>
      <c r="B809" s="21" t="s">
        <v>4903</v>
      </c>
      <c r="C809" s="1">
        <v>8</v>
      </c>
      <c r="D809" s="1" t="s">
        <v>4907</v>
      </c>
      <c r="E809" s="7">
        <v>4463</v>
      </c>
      <c r="F809" s="7">
        <v>40</v>
      </c>
      <c r="G809" s="1">
        <v>11.2</v>
      </c>
      <c r="H809" s="34">
        <f>Tabela1[[#This Row],[PESO UNI]]*Tabela1[[#This Row],[QTE]]</f>
        <v>89.6</v>
      </c>
      <c r="I809" s="7" t="s">
        <v>5374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-8</v>
      </c>
      <c r="R809" s="18">
        <f t="shared" si="157"/>
        <v>89.6</v>
      </c>
      <c r="S809" s="18">
        <f t="shared" si="158"/>
        <v>89.6</v>
      </c>
      <c r="T809" s="19">
        <f t="shared" si="159"/>
        <v>0</v>
      </c>
      <c r="U809" s="16">
        <f>IFERROR(SUMIF('LISTA DE EMBARQUE'!B:B,MICRO!E:E,'LISTA DE EMBARQUE'!G:G),"")</f>
        <v>16</v>
      </c>
      <c r="V809" s="12">
        <f>IFERROR(VLOOKUP(Tabela1[[#This Row],[COD.MDE]],'LISTA DE EMBARQUE'!B:L,11,0),"")</f>
        <v>6</v>
      </c>
      <c r="W809" s="13">
        <f>IFERROR(VLOOKUP(Tabela1[[#This Row],[COD.MDE]],'LISTA DE EMBARQUE'!B:M,12,0),"")</f>
        <v>46273</v>
      </c>
      <c r="X809" s="14">
        <f>IFERROR(Tabela1[[#This Row],[QIANTIDADE EXPEDIDA]]*Tabela1[[#This Row],[PESO UNI]],"")</f>
        <v>179.2</v>
      </c>
      <c r="Y809" s="14">
        <f t="shared" si="160"/>
        <v>8</v>
      </c>
      <c r="Z809" s="20">
        <f>Tabela1[[#This Row],[PESO TOTAL]]-Tabela1[[#This Row],[Peso Expedido]]</f>
        <v>-89.6</v>
      </c>
      <c r="AA809" s="17">
        <v>1</v>
      </c>
      <c r="AB809" s="33"/>
      <c r="AC809" s="17">
        <v>1</v>
      </c>
      <c r="AD809" s="17">
        <v>1</v>
      </c>
      <c r="AE809" s="17">
        <v>1</v>
      </c>
      <c r="AF809" s="17">
        <v>1</v>
      </c>
      <c r="AG809" s="17">
        <v>1</v>
      </c>
      <c r="AH809" s="17">
        <v>1</v>
      </c>
      <c r="AI809" s="33" t="s">
        <v>4412</v>
      </c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hidden="1" customHeight="1" x14ac:dyDescent="0.25">
      <c r="A810" s="238" t="s">
        <v>4902</v>
      </c>
      <c r="B810" s="239" t="s">
        <v>4903</v>
      </c>
      <c r="C810" s="238">
        <v>16</v>
      </c>
      <c r="D810" s="238" t="s">
        <v>4908</v>
      </c>
      <c r="E810" s="237">
        <v>4464</v>
      </c>
      <c r="F810" s="237">
        <v>40</v>
      </c>
      <c r="G810" s="238">
        <v>6</v>
      </c>
      <c r="H810" s="240">
        <f>Tabela1[[#This Row],[PESO UNI]]*Tabela1[[#This Row],[QTE]]</f>
        <v>96</v>
      </c>
      <c r="I810" s="237" t="s">
        <v>5374</v>
      </c>
      <c r="J810" s="241" t="s">
        <v>3093</v>
      </c>
      <c r="K810" s="241" t="s">
        <v>4320</v>
      </c>
      <c r="L810" s="242" t="s">
        <v>2984</v>
      </c>
      <c r="M810" s="243">
        <v>46233</v>
      </c>
      <c r="N810" s="241" t="s">
        <v>38</v>
      </c>
      <c r="O810" s="244"/>
      <c r="P810" s="245"/>
      <c r="Q810" s="14">
        <f>Tabela1[[#This Row],[QTDE/ Fabricação]]-Tabela1[[#This Row],[QTE]]</f>
        <v>-16</v>
      </c>
      <c r="R810" s="247">
        <f t="shared" si="157"/>
        <v>96</v>
      </c>
      <c r="S810" s="247">
        <f t="shared" si="158"/>
        <v>96</v>
      </c>
      <c r="T810" s="248">
        <f t="shared" si="159"/>
        <v>0</v>
      </c>
      <c r="U810" s="249">
        <f>IFERROR(SUMIF('LISTA DE EMBARQUE'!B:B,MICRO!E:E,'LISTA DE EMBARQUE'!G:G),"")</f>
        <v>16</v>
      </c>
      <c r="V810" s="244">
        <f>IFERROR(VLOOKUP(Tabela1[[#This Row],[COD.MDE]],'LISTA DE EMBARQUE'!B:L,11,0),"")</f>
        <v>7</v>
      </c>
      <c r="W810" s="245">
        <f>IFERROR(VLOOKUP(Tabela1[[#This Row],[COD.MDE]],'LISTA DE EMBARQUE'!B:M,12,0),"")</f>
        <v>46280</v>
      </c>
      <c r="X810" s="246">
        <f>IFERROR(Tabela1[[#This Row],[QIANTIDADE EXPEDIDA]]*Tabela1[[#This Row],[PESO UNI]],"")</f>
        <v>96</v>
      </c>
      <c r="Y810" s="246">
        <f t="shared" si="160"/>
        <v>0</v>
      </c>
      <c r="Z810" s="250">
        <f>Tabela1[[#This Row],[PESO TOTAL]]-Tabela1[[#This Row],[Peso Expedido]]</f>
        <v>0</v>
      </c>
      <c r="AA810" s="251">
        <v>1</v>
      </c>
      <c r="AB810" s="252"/>
      <c r="AC810" s="252">
        <v>1</v>
      </c>
      <c r="AD810" s="252">
        <v>1</v>
      </c>
      <c r="AE810" s="252">
        <v>1</v>
      </c>
      <c r="AF810" s="252">
        <v>1</v>
      </c>
      <c r="AG810" s="252">
        <v>1</v>
      </c>
      <c r="AH810" s="252">
        <v>1</v>
      </c>
      <c r="AI810" s="252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hidden="1" customHeight="1" x14ac:dyDescent="0.25">
      <c r="A811" s="1" t="s">
        <v>4902</v>
      </c>
      <c r="B811" s="21" t="s">
        <v>4903</v>
      </c>
      <c r="C811" s="1">
        <v>96</v>
      </c>
      <c r="D811" s="1" t="s">
        <v>4909</v>
      </c>
      <c r="E811" s="7">
        <v>4465</v>
      </c>
      <c r="F811" s="7">
        <v>40</v>
      </c>
      <c r="G811" s="1">
        <v>7.3</v>
      </c>
      <c r="H811" s="34">
        <f>Tabela1[[#This Row],[PESO UNI]]*Tabela1[[#This Row],[QTE]]</f>
        <v>700.8</v>
      </c>
      <c r="I811" s="7" t="s">
        <v>5374</v>
      </c>
      <c r="J811" s="8" t="s">
        <v>3093</v>
      </c>
      <c r="K811" s="8" t="s">
        <v>44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-96</v>
      </c>
      <c r="R811" s="18">
        <f t="shared" si="157"/>
        <v>315.36</v>
      </c>
      <c r="S811" s="18">
        <f t="shared" si="158"/>
        <v>0</v>
      </c>
      <c r="T811" s="19">
        <f t="shared" si="159"/>
        <v>-700.8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si="160"/>
        <v>-96</v>
      </c>
      <c r="Z811" s="20">
        <f>Tabela1[[#This Row],[PESO TOTAL]]-Tabela1[[#This Row],[Peso Expedido]]</f>
        <v>700.8</v>
      </c>
      <c r="AA811" s="17">
        <v>0.9</v>
      </c>
      <c r="AB811" s="33"/>
      <c r="AC811" s="33">
        <v>0.9</v>
      </c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hidden="1" customHeight="1" x14ac:dyDescent="0.25">
      <c r="A812" s="238" t="s">
        <v>4910</v>
      </c>
      <c r="B812" s="239" t="s">
        <v>4911</v>
      </c>
      <c r="C812" s="238">
        <v>2</v>
      </c>
      <c r="D812" s="238" t="s">
        <v>4912</v>
      </c>
      <c r="E812" s="237">
        <v>4466</v>
      </c>
      <c r="F812" s="237">
        <v>40</v>
      </c>
      <c r="G812" s="238">
        <v>90.5</v>
      </c>
      <c r="H812" s="240">
        <f>Tabela1[[#This Row],[PESO UNI]]*Tabela1[[#This Row],[QTE]]</f>
        <v>181</v>
      </c>
      <c r="I812" s="237" t="s">
        <v>5374</v>
      </c>
      <c r="J812" s="241" t="s">
        <v>3093</v>
      </c>
      <c r="K812" s="241" t="s">
        <v>4320</v>
      </c>
      <c r="L812" s="242" t="s">
        <v>2984</v>
      </c>
      <c r="M812" s="243">
        <v>46233</v>
      </c>
      <c r="N812" s="241" t="s">
        <v>38</v>
      </c>
      <c r="O812" s="244"/>
      <c r="P812" s="245"/>
      <c r="Q812" s="14">
        <f>Tabela1[[#This Row],[QTDE/ Fabricação]]-Tabela1[[#This Row],[QTE]]</f>
        <v>-2</v>
      </c>
      <c r="R812" s="247">
        <f t="shared" si="157"/>
        <v>181</v>
      </c>
      <c r="S812" s="247">
        <f t="shared" si="158"/>
        <v>181</v>
      </c>
      <c r="T812" s="248">
        <f t="shared" si="159"/>
        <v>0</v>
      </c>
      <c r="U812" s="249">
        <f>IFERROR(SUMIF('LISTA DE EMBARQUE'!B:B,MICRO!E:E,'LISTA DE EMBARQUE'!G:G),"")</f>
        <v>2</v>
      </c>
      <c r="V812" s="244">
        <f>IFERROR(VLOOKUP(Tabela1[[#This Row],[COD.MDE]],'LISTA DE EMBARQUE'!B:L,11,0),"")</f>
        <v>6</v>
      </c>
      <c r="W812" s="245">
        <f>IFERROR(VLOOKUP(Tabela1[[#This Row],[COD.MDE]],'LISTA DE EMBARQUE'!B:M,12,0),"")</f>
        <v>46273</v>
      </c>
      <c r="X812" s="246">
        <f>IFERROR(Tabela1[[#This Row],[QIANTIDADE EXPEDIDA]]*Tabela1[[#This Row],[PESO UNI]],"")</f>
        <v>181</v>
      </c>
      <c r="Y812" s="246">
        <f t="shared" si="160"/>
        <v>0</v>
      </c>
      <c r="Z812" s="250">
        <f>Tabela1[[#This Row],[PESO TOTAL]]-Tabela1[[#This Row],[Peso Expedido]]</f>
        <v>0</v>
      </c>
      <c r="AA812" s="251">
        <v>1</v>
      </c>
      <c r="AB812" s="252"/>
      <c r="AC812" s="251">
        <v>1</v>
      </c>
      <c r="AD812" s="251">
        <v>1</v>
      </c>
      <c r="AE812" s="251">
        <v>1</v>
      </c>
      <c r="AF812" s="251">
        <v>1</v>
      </c>
      <c r="AG812" s="251">
        <v>1</v>
      </c>
      <c r="AH812" s="251">
        <v>1</v>
      </c>
      <c r="AI812" s="252" t="s">
        <v>4412</v>
      </c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hidden="1" customHeight="1" x14ac:dyDescent="0.25">
      <c r="A813" s="1" t="s">
        <v>4910</v>
      </c>
      <c r="B813" s="21" t="s">
        <v>4911</v>
      </c>
      <c r="C813" s="1">
        <v>4</v>
      </c>
      <c r="D813" s="1" t="s">
        <v>4913</v>
      </c>
      <c r="E813" s="7">
        <v>4467</v>
      </c>
      <c r="F813" s="7">
        <v>40</v>
      </c>
      <c r="G813" s="1">
        <v>8.1</v>
      </c>
      <c r="H813" s="34">
        <f>Tabela1[[#This Row],[PESO UNI]]*Tabela1[[#This Row],[QTE]]</f>
        <v>32.4</v>
      </c>
      <c r="I813" s="7" t="s">
        <v>5374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si="157"/>
        <v>32.4</v>
      </c>
      <c r="S813" s="18">
        <f t="shared" si="158"/>
        <v>32.4</v>
      </c>
      <c r="T813" s="19">
        <f t="shared" si="159"/>
        <v>0</v>
      </c>
      <c r="U813" s="16">
        <f>IFERROR(SUMIF('LISTA DE EMBARQUE'!B:B,MICRO!E:E,'LISTA DE EMBARQUE'!G:G),"")</f>
        <v>2</v>
      </c>
      <c r="V813" s="12">
        <f>IFERROR(VLOOKUP(Tabela1[[#This Row],[COD.MDE]],'LISTA DE EMBARQUE'!B:L,11,0),"")</f>
        <v>6</v>
      </c>
      <c r="W813" s="13">
        <f>IFERROR(VLOOKUP(Tabela1[[#This Row],[COD.MDE]],'LISTA DE EMBARQUE'!B:M,12,0),"")</f>
        <v>46273</v>
      </c>
      <c r="X813" s="14">
        <f>IFERROR(Tabela1[[#This Row],[QIANTIDADE EXPEDIDA]]*Tabela1[[#This Row],[PESO UNI]],"")</f>
        <v>16.2</v>
      </c>
      <c r="Y813" s="14">
        <f t="shared" si="160"/>
        <v>-2</v>
      </c>
      <c r="Z813" s="20">
        <f>Tabela1[[#This Row],[PESO TOTAL]]-Tabela1[[#This Row],[Peso Expedido]]</f>
        <v>16.2</v>
      </c>
      <c r="AA813" s="17">
        <v>1</v>
      </c>
      <c r="AB813" s="33"/>
      <c r="AC813" s="33">
        <v>1</v>
      </c>
      <c r="AD813" s="33">
        <v>1</v>
      </c>
      <c r="AE813" s="33">
        <v>1</v>
      </c>
      <c r="AF813" s="33">
        <v>1</v>
      </c>
      <c r="AG813" s="33">
        <v>1</v>
      </c>
      <c r="AH813" s="33">
        <v>0.5</v>
      </c>
      <c r="AI813" s="33"/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hidden="1" customHeight="1" x14ac:dyDescent="0.25">
      <c r="A814" s="238" t="s">
        <v>4910</v>
      </c>
      <c r="B814" s="239" t="s">
        <v>4911</v>
      </c>
      <c r="C814" s="238">
        <v>4</v>
      </c>
      <c r="D814" s="238" t="s">
        <v>4914</v>
      </c>
      <c r="E814" s="237">
        <v>4468</v>
      </c>
      <c r="F814" s="237">
        <v>40</v>
      </c>
      <c r="G814" s="238">
        <v>0.6</v>
      </c>
      <c r="H814" s="240">
        <f>Tabela1[[#This Row],[PESO UNI]]*Tabela1[[#This Row],[QTE]]</f>
        <v>2.4</v>
      </c>
      <c r="I814" s="237" t="s">
        <v>5374</v>
      </c>
      <c r="J814" s="241" t="s">
        <v>3093</v>
      </c>
      <c r="K814" s="241" t="s">
        <v>4320</v>
      </c>
      <c r="L814" s="242" t="s">
        <v>2984</v>
      </c>
      <c r="M814" s="243">
        <v>46233</v>
      </c>
      <c r="N814" s="241" t="s">
        <v>38</v>
      </c>
      <c r="O814" s="244"/>
      <c r="P814" s="245"/>
      <c r="Q814" s="14">
        <f>Tabela1[[#This Row],[QTDE/ Fabricação]]-Tabela1[[#This Row],[QTE]]</f>
        <v>-4</v>
      </c>
      <c r="R814" s="247">
        <f t="shared" si="157"/>
        <v>2.4</v>
      </c>
      <c r="S814" s="247">
        <f t="shared" si="158"/>
        <v>2.4</v>
      </c>
      <c r="T814" s="248">
        <f t="shared" si="159"/>
        <v>0</v>
      </c>
      <c r="U814" s="249">
        <f>IFERROR(SUMIF('LISTA DE EMBARQUE'!B:B,MICRO!E:E,'LISTA DE EMBARQUE'!G:G),"")</f>
        <v>4</v>
      </c>
      <c r="V814" s="244">
        <f>IFERROR(VLOOKUP(Tabela1[[#This Row],[COD.MDE]],'LISTA DE EMBARQUE'!B:L,11,0),"")</f>
        <v>6</v>
      </c>
      <c r="W814" s="245">
        <f>IFERROR(VLOOKUP(Tabela1[[#This Row],[COD.MDE]],'LISTA DE EMBARQUE'!B:M,12,0),"")</f>
        <v>46273</v>
      </c>
      <c r="X814" s="246">
        <f>IFERROR(Tabela1[[#This Row],[QIANTIDADE EXPEDIDA]]*Tabela1[[#This Row],[PESO UNI]],"")</f>
        <v>2.4</v>
      </c>
      <c r="Y814" s="246">
        <f t="shared" si="160"/>
        <v>0</v>
      </c>
      <c r="Z814" s="250">
        <f>Tabela1[[#This Row],[PESO TOTAL]]-Tabela1[[#This Row],[Peso Expedido]]</f>
        <v>0</v>
      </c>
      <c r="AA814" s="251">
        <v>1</v>
      </c>
      <c r="AB814" s="252"/>
      <c r="AC814" s="251">
        <v>1</v>
      </c>
      <c r="AD814" s="251">
        <v>1</v>
      </c>
      <c r="AE814" s="251">
        <v>1</v>
      </c>
      <c r="AF814" s="251">
        <v>1</v>
      </c>
      <c r="AG814" s="251">
        <v>1</v>
      </c>
      <c r="AH814" s="251">
        <v>1</v>
      </c>
      <c r="AI814" s="252" t="s">
        <v>4412</v>
      </c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hidden="1" customHeight="1" x14ac:dyDescent="0.25">
      <c r="A815" s="1" t="s">
        <v>4910</v>
      </c>
      <c r="B815" s="21" t="s">
        <v>4911</v>
      </c>
      <c r="C815" s="1">
        <v>2</v>
      </c>
      <c r="D815" s="1" t="s">
        <v>4915</v>
      </c>
      <c r="E815" s="7">
        <v>4469</v>
      </c>
      <c r="F815" s="7">
        <v>40</v>
      </c>
      <c r="G815" s="1">
        <v>11.2</v>
      </c>
      <c r="H815" s="34">
        <f>Tabela1[[#This Row],[PESO UNI]]*Tabela1[[#This Row],[QTE]]</f>
        <v>22.4</v>
      </c>
      <c r="I815" s="7" t="s">
        <v>5374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si="157"/>
        <v>22.4</v>
      </c>
      <c r="S815" s="18">
        <f t="shared" si="158"/>
        <v>22.4</v>
      </c>
      <c r="T815" s="19">
        <f t="shared" si="159"/>
        <v>0</v>
      </c>
      <c r="U815" s="16">
        <f>IFERROR(SUMIF('LISTA DE EMBARQUE'!B:B,MICRO!E:E,'LISTA DE EMBARQUE'!G:G),"")</f>
        <v>4</v>
      </c>
      <c r="V815" s="12">
        <f>IFERROR(VLOOKUP(Tabela1[[#This Row],[COD.MDE]],'LISTA DE EMBARQUE'!B:L,11,0),"")</f>
        <v>6</v>
      </c>
      <c r="W815" s="13">
        <f>IFERROR(VLOOKUP(Tabela1[[#This Row],[COD.MDE]],'LISTA DE EMBARQUE'!B:M,12,0),"")</f>
        <v>46273</v>
      </c>
      <c r="X815" s="14">
        <f>IFERROR(Tabela1[[#This Row],[QIANTIDADE EXPEDIDA]]*Tabela1[[#This Row],[PESO UNI]],"")</f>
        <v>44.8</v>
      </c>
      <c r="Y815" s="14">
        <f t="shared" si="160"/>
        <v>2</v>
      </c>
      <c r="Z815" s="20">
        <f>Tabela1[[#This Row],[PESO TOTAL]]-Tabela1[[#This Row],[Peso Expedido]]</f>
        <v>-22.4</v>
      </c>
      <c r="AA815" s="17">
        <v>1</v>
      </c>
      <c r="AB815" s="33"/>
      <c r="AC815" s="17">
        <v>1</v>
      </c>
      <c r="AD815" s="17">
        <v>1</v>
      </c>
      <c r="AE815" s="17">
        <v>1</v>
      </c>
      <c r="AF815" s="17">
        <v>1</v>
      </c>
      <c r="AG815" s="17">
        <v>1</v>
      </c>
      <c r="AH815" s="17">
        <v>1</v>
      </c>
      <c r="AI815" s="33" t="s">
        <v>4412</v>
      </c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hidden="1" customHeight="1" x14ac:dyDescent="0.25">
      <c r="A816" s="238" t="s">
        <v>4910</v>
      </c>
      <c r="B816" s="239" t="s">
        <v>4911</v>
      </c>
      <c r="C816" s="238">
        <v>2</v>
      </c>
      <c r="D816" s="238" t="s">
        <v>4916</v>
      </c>
      <c r="E816" s="237">
        <v>4470</v>
      </c>
      <c r="F816" s="237">
        <v>40</v>
      </c>
      <c r="G816" s="238">
        <v>3.4</v>
      </c>
      <c r="H816" s="240">
        <f>Tabela1[[#This Row],[PESO UNI]]*Tabela1[[#This Row],[QTE]]</f>
        <v>6.8</v>
      </c>
      <c r="I816" s="237" t="s">
        <v>5374</v>
      </c>
      <c r="J816" s="241" t="s">
        <v>3093</v>
      </c>
      <c r="K816" s="241" t="s">
        <v>4320</v>
      </c>
      <c r="L816" s="242" t="s">
        <v>2984</v>
      </c>
      <c r="M816" s="243">
        <v>46233</v>
      </c>
      <c r="N816" s="241" t="s">
        <v>38</v>
      </c>
      <c r="O816" s="244"/>
      <c r="P816" s="245"/>
      <c r="Q816" s="14">
        <f>Tabela1[[#This Row],[QTDE/ Fabricação]]-Tabela1[[#This Row],[QTE]]</f>
        <v>-2</v>
      </c>
      <c r="R816" s="247">
        <f t="shared" si="157"/>
        <v>6.8</v>
      </c>
      <c r="S816" s="247">
        <f t="shared" si="158"/>
        <v>6.8</v>
      </c>
      <c r="T816" s="248">
        <f t="shared" si="159"/>
        <v>0</v>
      </c>
      <c r="U816" s="249">
        <f>IFERROR(SUMIF('LISTA DE EMBARQUE'!B:B,MICRO!E:E,'LISTA DE EMBARQUE'!G:G),"")</f>
        <v>2</v>
      </c>
      <c r="V816" s="244">
        <f>IFERROR(VLOOKUP(Tabela1[[#This Row],[COD.MDE]],'LISTA DE EMBARQUE'!B:L,11,0),"")</f>
        <v>7</v>
      </c>
      <c r="W816" s="245">
        <f>IFERROR(VLOOKUP(Tabela1[[#This Row],[COD.MDE]],'LISTA DE EMBARQUE'!B:M,12,0),"")</f>
        <v>46280</v>
      </c>
      <c r="X816" s="246">
        <f>IFERROR(Tabela1[[#This Row],[QIANTIDADE EXPEDIDA]]*Tabela1[[#This Row],[PESO UNI]],"")</f>
        <v>6.8</v>
      </c>
      <c r="Y816" s="246">
        <f t="shared" si="160"/>
        <v>0</v>
      </c>
      <c r="Z816" s="250">
        <f>Tabela1[[#This Row],[PESO TOTAL]]-Tabela1[[#This Row],[Peso Expedido]]</f>
        <v>0</v>
      </c>
      <c r="AA816" s="251">
        <v>1</v>
      </c>
      <c r="AB816" s="252"/>
      <c r="AC816" s="252">
        <v>1</v>
      </c>
      <c r="AD816" s="252">
        <v>1</v>
      </c>
      <c r="AE816" s="252">
        <v>1</v>
      </c>
      <c r="AF816" s="252">
        <v>1</v>
      </c>
      <c r="AG816" s="252">
        <v>1</v>
      </c>
      <c r="AH816" s="252">
        <v>1</v>
      </c>
      <c r="AI816" s="252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hidden="1" customHeight="1" x14ac:dyDescent="0.25">
      <c r="A817" s="238" t="s">
        <v>4910</v>
      </c>
      <c r="B817" s="239" t="s">
        <v>4911</v>
      </c>
      <c r="C817" s="238">
        <v>2</v>
      </c>
      <c r="D817" s="238" t="s">
        <v>4917</v>
      </c>
      <c r="E817" s="237">
        <v>4471</v>
      </c>
      <c r="F817" s="237">
        <v>40</v>
      </c>
      <c r="G817" s="238">
        <v>6</v>
      </c>
      <c r="H817" s="240">
        <f>Tabela1[[#This Row],[PESO UNI]]*Tabela1[[#This Row],[QTE]]</f>
        <v>12</v>
      </c>
      <c r="I817" s="237" t="s">
        <v>5374</v>
      </c>
      <c r="J817" s="241" t="s">
        <v>3093</v>
      </c>
      <c r="K817" s="241" t="s">
        <v>4320</v>
      </c>
      <c r="L817" s="242" t="s">
        <v>2984</v>
      </c>
      <c r="M817" s="243">
        <v>46233</v>
      </c>
      <c r="N817" s="241" t="s">
        <v>38</v>
      </c>
      <c r="O817" s="244"/>
      <c r="P817" s="245"/>
      <c r="Q817" s="14">
        <f>Tabela1[[#This Row],[QTDE/ Fabricação]]-Tabela1[[#This Row],[QTE]]</f>
        <v>-2</v>
      </c>
      <c r="R817" s="247">
        <f t="shared" si="157"/>
        <v>12</v>
      </c>
      <c r="S817" s="247">
        <f t="shared" si="158"/>
        <v>12</v>
      </c>
      <c r="T817" s="248">
        <f t="shared" si="159"/>
        <v>0</v>
      </c>
      <c r="U817" s="249">
        <f>IFERROR(SUMIF('LISTA DE EMBARQUE'!B:B,MICRO!E:E,'LISTA DE EMBARQUE'!G:G),"")</f>
        <v>2</v>
      </c>
      <c r="V817" s="244">
        <f>IFERROR(VLOOKUP(Tabela1[[#This Row],[COD.MDE]],'LISTA DE EMBARQUE'!B:L,11,0),"")</f>
        <v>7</v>
      </c>
      <c r="W817" s="245">
        <f>IFERROR(VLOOKUP(Tabela1[[#This Row],[COD.MDE]],'LISTA DE EMBARQUE'!B:M,12,0),"")</f>
        <v>46280</v>
      </c>
      <c r="X817" s="246">
        <f>IFERROR(Tabela1[[#This Row],[QIANTIDADE EXPEDIDA]]*Tabela1[[#This Row],[PESO UNI]],"")</f>
        <v>12</v>
      </c>
      <c r="Y817" s="246">
        <f t="shared" si="160"/>
        <v>0</v>
      </c>
      <c r="Z817" s="250">
        <f>Tabela1[[#This Row],[PESO TOTAL]]-Tabela1[[#This Row],[Peso Expedido]]</f>
        <v>0</v>
      </c>
      <c r="AA817" s="251">
        <v>1</v>
      </c>
      <c r="AB817" s="252"/>
      <c r="AC817" s="252">
        <v>1</v>
      </c>
      <c r="AD817" s="252">
        <v>1</v>
      </c>
      <c r="AE817" s="252">
        <v>1</v>
      </c>
      <c r="AF817" s="252">
        <v>1</v>
      </c>
      <c r="AG817" s="252">
        <v>1</v>
      </c>
      <c r="AH817" s="252">
        <v>1</v>
      </c>
      <c r="AI817" s="252"/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hidden="1" customHeight="1" x14ac:dyDescent="0.25">
      <c r="A818" s="238" t="s">
        <v>4910</v>
      </c>
      <c r="B818" s="239" t="s">
        <v>4911</v>
      </c>
      <c r="C818" s="238">
        <v>28</v>
      </c>
      <c r="D818" s="238" t="s">
        <v>4918</v>
      </c>
      <c r="E818" s="237">
        <v>4472</v>
      </c>
      <c r="F818" s="237">
        <v>40</v>
      </c>
      <c r="G818" s="238">
        <v>7.3</v>
      </c>
      <c r="H818" s="240">
        <f>Tabela1[[#This Row],[PESO UNI]]*Tabela1[[#This Row],[QTE]]</f>
        <v>204.4</v>
      </c>
      <c r="I818" s="237" t="s">
        <v>5374</v>
      </c>
      <c r="J818" s="241" t="s">
        <v>3093</v>
      </c>
      <c r="K818" s="241" t="s">
        <v>44</v>
      </c>
      <c r="L818" s="242" t="s">
        <v>2984</v>
      </c>
      <c r="M818" s="243">
        <v>46233</v>
      </c>
      <c r="N818" s="241" t="s">
        <v>38</v>
      </c>
      <c r="O818" s="244"/>
      <c r="P818" s="245"/>
      <c r="Q818" s="14">
        <f>Tabela1[[#This Row],[QTDE/ Fabricação]]-Tabela1[[#This Row],[QTE]]</f>
        <v>-28</v>
      </c>
      <c r="R818" s="247">
        <f t="shared" si="157"/>
        <v>204.4</v>
      </c>
      <c r="S818" s="247">
        <f t="shared" si="158"/>
        <v>204.4</v>
      </c>
      <c r="T818" s="248">
        <f t="shared" si="159"/>
        <v>0</v>
      </c>
      <c r="U818" s="249">
        <f>IFERROR(SUMIF('LISTA DE EMBARQUE'!B:B,MICRO!E:E,'LISTA DE EMBARQUE'!G:G),"")</f>
        <v>28</v>
      </c>
      <c r="V818" s="244">
        <f>IFERROR(VLOOKUP(Tabela1[[#This Row],[COD.MDE]],'LISTA DE EMBARQUE'!B:L,11,0),"")</f>
        <v>5</v>
      </c>
      <c r="W818" s="245">
        <f>IFERROR(VLOOKUP(Tabela1[[#This Row],[COD.MDE]],'LISTA DE EMBARQUE'!B:M,12,0),"")</f>
        <v>46254</v>
      </c>
      <c r="X818" s="246">
        <f>IFERROR(Tabela1[[#This Row],[QIANTIDADE EXPEDIDA]]*Tabela1[[#This Row],[PESO UNI]],"")</f>
        <v>204.4</v>
      </c>
      <c r="Y818" s="246">
        <f t="shared" si="160"/>
        <v>0</v>
      </c>
      <c r="Z818" s="250">
        <f>Tabela1[[#This Row],[PESO TOTAL]]-Tabela1[[#This Row],[Peso Expedido]]</f>
        <v>0</v>
      </c>
      <c r="AA818" s="251">
        <v>1</v>
      </c>
      <c r="AB818" s="252"/>
      <c r="AC818" s="252">
        <v>1</v>
      </c>
      <c r="AD818" s="252">
        <v>1</v>
      </c>
      <c r="AE818" s="252">
        <v>1</v>
      </c>
      <c r="AF818" s="252">
        <v>1</v>
      </c>
      <c r="AG818" s="252">
        <v>1</v>
      </c>
      <c r="AH818" s="252">
        <v>1</v>
      </c>
      <c r="AI818" s="252" t="str">
        <f>IF(Z818&lt;=0,"ok","")</f>
        <v>ok</v>
      </c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hidden="1" customHeight="1" x14ac:dyDescent="0.25">
      <c r="A819" s="238" t="s">
        <v>4919</v>
      </c>
      <c r="B819" s="239" t="s">
        <v>4920</v>
      </c>
      <c r="C819" s="238">
        <v>1</v>
      </c>
      <c r="D819" s="238" t="s">
        <v>4921</v>
      </c>
      <c r="E819" s="237">
        <v>4473</v>
      </c>
      <c r="F819" s="237">
        <v>41</v>
      </c>
      <c r="G819" s="238">
        <v>715.7</v>
      </c>
      <c r="H819" s="240">
        <f>Tabela1[[#This Row],[PESO UNI]]*Tabela1[[#This Row],[QTE]]</f>
        <v>715.7</v>
      </c>
      <c r="I819" s="237" t="s">
        <v>5938</v>
      </c>
      <c r="J819" s="241" t="s">
        <v>3093</v>
      </c>
      <c r="K819" s="241" t="s">
        <v>4320</v>
      </c>
      <c r="L819" s="242" t="s">
        <v>2984</v>
      </c>
      <c r="M819" s="243">
        <v>46233</v>
      </c>
      <c r="N819" s="241" t="s">
        <v>38</v>
      </c>
      <c r="O819" s="244"/>
      <c r="P819" s="245"/>
      <c r="Q819" s="14">
        <f>Tabela1[[#This Row],[QTDE/ Fabricação]]-Tabela1[[#This Row],[QTE]]</f>
        <v>-1</v>
      </c>
      <c r="R819" s="247">
        <f t="shared" si="157"/>
        <v>715.7</v>
      </c>
      <c r="S819" s="247">
        <f t="shared" si="158"/>
        <v>715.7</v>
      </c>
      <c r="T819" s="248">
        <f t="shared" si="159"/>
        <v>0</v>
      </c>
      <c r="U819" s="249">
        <f>IFERROR(SUMIF('LISTA DE EMBARQUE'!B:B,MICRO!E:E,'LISTA DE EMBARQUE'!G:G),"")</f>
        <v>1</v>
      </c>
      <c r="V819" s="244">
        <f>IFERROR(VLOOKUP(Tabela1[[#This Row],[COD.MDE]],'LISTA DE EMBARQUE'!B:L,11,0),"")</f>
        <v>7</v>
      </c>
      <c r="W819" s="245">
        <f>IFERROR(VLOOKUP(Tabela1[[#This Row],[COD.MDE]],'LISTA DE EMBARQUE'!B:M,12,0),"")</f>
        <v>46280</v>
      </c>
      <c r="X819" s="246">
        <f>IFERROR(Tabela1[[#This Row],[QIANTIDADE EXPEDIDA]]*Tabela1[[#This Row],[PESO UNI]],"")</f>
        <v>715.7</v>
      </c>
      <c r="Y819" s="246">
        <f t="shared" si="160"/>
        <v>0</v>
      </c>
      <c r="Z819" s="250">
        <f>Tabela1[[#This Row],[PESO TOTAL]]-Tabela1[[#This Row],[Peso Expedido]]</f>
        <v>0</v>
      </c>
      <c r="AA819" s="251">
        <v>1</v>
      </c>
      <c r="AB819" s="252"/>
      <c r="AC819" s="252">
        <v>1</v>
      </c>
      <c r="AD819" s="252">
        <v>1</v>
      </c>
      <c r="AE819" s="252">
        <v>1</v>
      </c>
      <c r="AF819" s="252">
        <v>1</v>
      </c>
      <c r="AG819" s="252">
        <v>1</v>
      </c>
      <c r="AH819" s="252">
        <v>1</v>
      </c>
      <c r="AI819" s="252" t="str">
        <f>IF(Z819&lt;=0,"ok","")</f>
        <v>ok</v>
      </c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hidden="1" customHeight="1" x14ac:dyDescent="0.25">
      <c r="A820" s="1" t="s">
        <v>4919</v>
      </c>
      <c r="B820" s="21" t="s">
        <v>4920</v>
      </c>
      <c r="C820" s="1">
        <v>4</v>
      </c>
      <c r="D820" s="1" t="s">
        <v>4922</v>
      </c>
      <c r="E820" s="7">
        <v>4474</v>
      </c>
      <c r="F820" s="7">
        <v>41</v>
      </c>
      <c r="G820" s="1">
        <v>10.7</v>
      </c>
      <c r="H820" s="34">
        <f>Tabela1[[#This Row],[PESO UNI]]*Tabela1[[#This Row],[QTE]]</f>
        <v>42.8</v>
      </c>
      <c r="I820" s="237" t="s">
        <v>5938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-4</v>
      </c>
      <c r="R820" s="18">
        <f t="shared" si="157"/>
        <v>10.7</v>
      </c>
      <c r="S820" s="18">
        <f t="shared" si="158"/>
        <v>0</v>
      </c>
      <c r="T820" s="19">
        <f t="shared" si="159"/>
        <v>-42.8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si="160"/>
        <v>-4</v>
      </c>
      <c r="Z820" s="20">
        <f>Tabela1[[#This Row],[PESO TOTAL]]-Tabela1[[#This Row],[Peso Expedido]]</f>
        <v>42.8</v>
      </c>
      <c r="AA820" s="17">
        <v>1</v>
      </c>
      <c r="AB820" s="33"/>
      <c r="AC820" s="33"/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hidden="1" customHeight="1" x14ac:dyDescent="0.25">
      <c r="A821" s="1" t="s">
        <v>4923</v>
      </c>
      <c r="B821" s="21" t="s">
        <v>4924</v>
      </c>
      <c r="C821" s="1">
        <v>2</v>
      </c>
      <c r="D821" s="1" t="s">
        <v>4925</v>
      </c>
      <c r="E821" s="7">
        <v>4475</v>
      </c>
      <c r="F821" s="7">
        <v>42</v>
      </c>
      <c r="G821" s="1">
        <v>23.8</v>
      </c>
      <c r="H821" s="34">
        <f>Tabela1[[#This Row],[PESO UNI]]*Tabela1[[#This Row],[QTE]]</f>
        <v>47.6</v>
      </c>
      <c r="I821" s="7">
        <v>0</v>
      </c>
      <c r="J821" s="8" t="s">
        <v>3093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-2</v>
      </c>
      <c r="R821" s="18">
        <f t="shared" si="157"/>
        <v>21.42</v>
      </c>
      <c r="S821" s="18">
        <f t="shared" si="158"/>
        <v>0</v>
      </c>
      <c r="T821" s="19">
        <f t="shared" si="159"/>
        <v>-47.6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si="160"/>
        <v>-2</v>
      </c>
      <c r="Z821" s="20">
        <f>Tabela1[[#This Row],[PESO TOTAL]]-Tabela1[[#This Row],[Peso Expedido]]</f>
        <v>47.6</v>
      </c>
      <c r="AA821" s="17">
        <v>0.9</v>
      </c>
      <c r="AB821" s="33"/>
      <c r="AC821" s="33">
        <v>0.9</v>
      </c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hidden="1" customHeight="1" x14ac:dyDescent="0.25">
      <c r="A822" s="238" t="s">
        <v>4926</v>
      </c>
      <c r="B822" s="239" t="s">
        <v>4927</v>
      </c>
      <c r="C822" s="238">
        <v>1</v>
      </c>
      <c r="D822" s="238" t="s">
        <v>4934</v>
      </c>
      <c r="E822" s="237">
        <v>4476</v>
      </c>
      <c r="F822" s="237">
        <v>43</v>
      </c>
      <c r="G822" s="238">
        <v>1146.0999999999999</v>
      </c>
      <c r="H822" s="240">
        <f>Tabela1[[#This Row],[PESO UNI]]*Tabela1[[#This Row],[QTE]]</f>
        <v>1146.0999999999999</v>
      </c>
      <c r="I822" s="237" t="s">
        <v>5479</v>
      </c>
      <c r="J822" s="241" t="s">
        <v>3140</v>
      </c>
      <c r="K822" s="241" t="s">
        <v>4320</v>
      </c>
      <c r="L822" s="242" t="s">
        <v>2984</v>
      </c>
      <c r="M822" s="243">
        <v>46233</v>
      </c>
      <c r="N822" s="241" t="s">
        <v>38</v>
      </c>
      <c r="O822" s="244"/>
      <c r="P822" s="245"/>
      <c r="Q822" s="14">
        <f>Tabela1[[#This Row],[QTDE/ Fabricação]]-Tabela1[[#This Row],[QTE]]</f>
        <v>-1</v>
      </c>
      <c r="R822" s="247">
        <f t="shared" si="157"/>
        <v>1146.0999999999999</v>
      </c>
      <c r="S822" s="247">
        <f t="shared" si="158"/>
        <v>1146.0999999999999</v>
      </c>
      <c r="T822" s="248">
        <f t="shared" si="159"/>
        <v>0</v>
      </c>
      <c r="U822" s="249">
        <f>IFERROR(SUMIF('LISTA DE EMBARQUE'!B:B,MICRO!E:E,'LISTA DE EMBARQUE'!G:G),"")</f>
        <v>1</v>
      </c>
      <c r="V822" s="244">
        <f>IFERROR(VLOOKUP(Tabela1[[#This Row],[COD.MDE]],'LISTA DE EMBARQUE'!B:L,11,0),"")</f>
        <v>6</v>
      </c>
      <c r="W822" s="245">
        <f>IFERROR(VLOOKUP(Tabela1[[#This Row],[COD.MDE]],'LISTA DE EMBARQUE'!B:M,12,0),"")</f>
        <v>46273</v>
      </c>
      <c r="X822" s="246">
        <f>IFERROR(Tabela1[[#This Row],[QIANTIDADE EXPEDIDA]]*Tabela1[[#This Row],[PESO UNI]],"")</f>
        <v>1146.0999999999999</v>
      </c>
      <c r="Y822" s="246">
        <f t="shared" si="160"/>
        <v>0</v>
      </c>
      <c r="Z822" s="250">
        <f>Tabela1[[#This Row],[PESO TOTAL]]-Tabela1[[#This Row],[Peso Expedido]]</f>
        <v>0</v>
      </c>
      <c r="AA822" s="251">
        <v>1</v>
      </c>
      <c r="AB822" s="252"/>
      <c r="AC822" s="251">
        <v>1</v>
      </c>
      <c r="AD822" s="251">
        <v>1</v>
      </c>
      <c r="AE822" s="251">
        <v>1</v>
      </c>
      <c r="AF822" s="251">
        <v>1</v>
      </c>
      <c r="AG822" s="251">
        <v>1</v>
      </c>
      <c r="AH822" s="251">
        <v>1</v>
      </c>
      <c r="AI822" s="252" t="s">
        <v>4412</v>
      </c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hidden="1" customHeight="1" x14ac:dyDescent="0.25">
      <c r="A823" s="1" t="s">
        <v>4928</v>
      </c>
      <c r="B823" s="21" t="s">
        <v>4929</v>
      </c>
      <c r="C823" s="1">
        <v>1</v>
      </c>
      <c r="D823" s="1" t="s">
        <v>4933</v>
      </c>
      <c r="E823" s="7">
        <v>4477</v>
      </c>
      <c r="F823" s="7">
        <v>43</v>
      </c>
      <c r="G823" s="1">
        <v>769.4</v>
      </c>
      <c r="H823" s="34">
        <f>Tabela1[[#This Row],[PESO UNI]]*Tabela1[[#This Row],[QTE]]</f>
        <v>769.4</v>
      </c>
      <c r="I823" s="7" t="s">
        <v>5274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si="157"/>
        <v>521.26850000000002</v>
      </c>
      <c r="S823" s="18">
        <f t="shared" si="158"/>
        <v>0</v>
      </c>
      <c r="T823" s="19">
        <f t="shared" si="159"/>
        <v>-769.4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si="160"/>
        <v>-1</v>
      </c>
      <c r="Z823" s="20">
        <f>Tabela1[[#This Row],[PESO TOTAL]]-Tabela1[[#This Row],[Peso Expedido]]</f>
        <v>769.4</v>
      </c>
      <c r="AA823" s="17">
        <v>1</v>
      </c>
      <c r="AB823" s="33"/>
      <c r="AC823" s="33">
        <v>0.9</v>
      </c>
      <c r="AD823" s="33">
        <v>0.9</v>
      </c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hidden="1" customHeight="1" x14ac:dyDescent="0.25">
      <c r="A824" s="1" t="s">
        <v>4930</v>
      </c>
      <c r="B824" s="21" t="s">
        <v>4931</v>
      </c>
      <c r="C824" s="1">
        <v>1</v>
      </c>
      <c r="D824" s="1" t="s">
        <v>4932</v>
      </c>
      <c r="E824" s="7">
        <v>4478</v>
      </c>
      <c r="F824" s="7">
        <v>43</v>
      </c>
      <c r="G824" s="1">
        <v>764.5</v>
      </c>
      <c r="H824" s="34">
        <f>Tabela1[[#This Row],[PESO UNI]]*Tabela1[[#This Row],[QTE]]</f>
        <v>764.5</v>
      </c>
      <c r="I824" s="7" t="s">
        <v>5274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si="157"/>
        <v>517.94875000000002</v>
      </c>
      <c r="S824" s="18">
        <f t="shared" si="158"/>
        <v>0</v>
      </c>
      <c r="T824" s="19">
        <f t="shared" si="159"/>
        <v>-764.5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si="160"/>
        <v>-1</v>
      </c>
      <c r="Z824" s="20">
        <f>Tabela1[[#This Row],[PESO TOTAL]]-Tabela1[[#This Row],[Peso Expedido]]</f>
        <v>764.5</v>
      </c>
      <c r="AA824" s="17">
        <v>1</v>
      </c>
      <c r="AB824" s="33"/>
      <c r="AC824" s="33">
        <v>0.9</v>
      </c>
      <c r="AD824" s="33">
        <v>0.9</v>
      </c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hidden="1" customHeight="1" x14ac:dyDescent="0.25">
      <c r="A825" s="1" t="s">
        <v>4935</v>
      </c>
      <c r="B825" s="21" t="s">
        <v>4936</v>
      </c>
      <c r="C825" s="1">
        <v>1</v>
      </c>
      <c r="D825" s="1" t="s">
        <v>4937</v>
      </c>
      <c r="E825" s="7">
        <v>4479</v>
      </c>
      <c r="F825" s="7">
        <v>43</v>
      </c>
      <c r="G825" s="1">
        <v>748.5</v>
      </c>
      <c r="H825" s="34">
        <f>Tabela1[[#This Row],[PESO UNI]]*Tabela1[[#This Row],[QTE]]</f>
        <v>748.5</v>
      </c>
      <c r="I825" s="7" t="s">
        <v>5474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si="157"/>
        <v>187.125</v>
      </c>
      <c r="S825" s="18">
        <f t="shared" si="158"/>
        <v>0</v>
      </c>
      <c r="T825" s="19">
        <f t="shared" si="159"/>
        <v>-748.5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si="160"/>
        <v>-1</v>
      </c>
      <c r="Z825" s="20">
        <f>Tabela1[[#This Row],[PESO TOTAL]]-Tabela1[[#This Row],[Peso Expedido]]</f>
        <v>748.5</v>
      </c>
      <c r="AA825" s="17">
        <v>1</v>
      </c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hidden="1" customHeight="1" x14ac:dyDescent="0.25">
      <c r="A826" s="1" t="s">
        <v>4935</v>
      </c>
      <c r="B826" s="21" t="s">
        <v>4936</v>
      </c>
      <c r="C826" s="1">
        <v>1</v>
      </c>
      <c r="D826" s="1" t="s">
        <v>5005</v>
      </c>
      <c r="E826" s="7">
        <v>4512</v>
      </c>
      <c r="F826" s="7">
        <v>43</v>
      </c>
      <c r="G826" s="1">
        <v>287.7</v>
      </c>
      <c r="H826" s="34">
        <f>Tabela1[[#This Row],[PESO UNI]]*Tabela1[[#This Row],[QTE]]</f>
        <v>287.7</v>
      </c>
      <c r="I826" s="7" t="s">
        <v>5474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-1</v>
      </c>
      <c r="R826" s="18">
        <f t="shared" si="157"/>
        <v>71.924999999999997</v>
      </c>
      <c r="S826" s="18">
        <f t="shared" si="158"/>
        <v>0</v>
      </c>
      <c r="T826" s="19">
        <f t="shared" si="159"/>
        <v>-287.7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si="160"/>
        <v>-1</v>
      </c>
      <c r="Z826" s="20">
        <f>Tabela1[[#This Row],[PESO TOTAL]]-Tabela1[[#This Row],[Peso Expedido]]</f>
        <v>287.7</v>
      </c>
      <c r="AA826" s="17">
        <v>1</v>
      </c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hidden="1" customHeight="1" x14ac:dyDescent="0.25">
      <c r="A827" s="1" t="s">
        <v>4935</v>
      </c>
      <c r="B827" s="21" t="s">
        <v>4936</v>
      </c>
      <c r="C827" s="1">
        <v>1</v>
      </c>
      <c r="D827" s="1" t="s">
        <v>4937</v>
      </c>
      <c r="E827" s="7">
        <v>4513</v>
      </c>
      <c r="F827" s="7">
        <v>43</v>
      </c>
      <c r="G827" s="1">
        <v>376.1</v>
      </c>
      <c r="H827" s="34">
        <f>Tabela1[[#This Row],[PESO UNI]]*Tabela1[[#This Row],[QTE]]</f>
        <v>376.1</v>
      </c>
      <c r="I827" s="7" t="s">
        <v>5474</v>
      </c>
      <c r="J827" s="8" t="s">
        <v>3140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-1</v>
      </c>
      <c r="R827" s="18">
        <f t="shared" si="157"/>
        <v>94.025000000000006</v>
      </c>
      <c r="S827" s="18">
        <f t="shared" si="158"/>
        <v>0</v>
      </c>
      <c r="T827" s="19">
        <f t="shared" si="159"/>
        <v>-376.1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si="160"/>
        <v>-1</v>
      </c>
      <c r="Z827" s="20">
        <f>Tabela1[[#This Row],[PESO TOTAL]]-Tabela1[[#This Row],[Peso Expedido]]</f>
        <v>376.1</v>
      </c>
      <c r="AA827" s="17">
        <v>1</v>
      </c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hidden="1" customHeight="1" x14ac:dyDescent="0.25">
      <c r="A828" s="1" t="s">
        <v>4938</v>
      </c>
      <c r="B828" s="21" t="s">
        <v>4939</v>
      </c>
      <c r="C828" s="1">
        <v>1</v>
      </c>
      <c r="D828" s="1" t="s">
        <v>4940</v>
      </c>
      <c r="E828" s="7">
        <v>4480</v>
      </c>
      <c r="F828" s="7">
        <v>44</v>
      </c>
      <c r="G828" s="1">
        <v>485.6</v>
      </c>
      <c r="H828" s="34">
        <f>Tabela1[[#This Row],[PESO UNI]]*Tabela1[[#This Row],[QTE]]</f>
        <v>485.6</v>
      </c>
      <c r="I828" s="7" t="s">
        <v>6120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-1</v>
      </c>
      <c r="R828" s="18">
        <f t="shared" si="157"/>
        <v>121.4</v>
      </c>
      <c r="S828" s="18">
        <f t="shared" si="158"/>
        <v>0</v>
      </c>
      <c r="T828" s="19">
        <f t="shared" si="159"/>
        <v>-485.6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si="160"/>
        <v>-1</v>
      </c>
      <c r="Z828" s="20">
        <f>Tabela1[[#This Row],[PESO TOTAL]]-Tabela1[[#This Row],[Peso Expedido]]</f>
        <v>485.6</v>
      </c>
      <c r="AA828" s="17">
        <v>1</v>
      </c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hidden="1" customHeight="1" x14ac:dyDescent="0.25">
      <c r="A829" s="1" t="s">
        <v>4938</v>
      </c>
      <c r="B829" s="21" t="s">
        <v>4939</v>
      </c>
      <c r="C829" s="1">
        <v>2</v>
      </c>
      <c r="D829" s="1" t="s">
        <v>4941</v>
      </c>
      <c r="E829" s="7">
        <v>4481</v>
      </c>
      <c r="F829" s="7">
        <v>44</v>
      </c>
      <c r="G829" s="1">
        <v>90.6</v>
      </c>
      <c r="H829" s="34">
        <f>Tabela1[[#This Row],[PESO UNI]]*Tabela1[[#This Row],[QTE]]</f>
        <v>181.2</v>
      </c>
      <c r="I829" s="7" t="s">
        <v>6120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si="157"/>
        <v>45.3</v>
      </c>
      <c r="S829" s="18">
        <f t="shared" si="158"/>
        <v>0</v>
      </c>
      <c r="T829" s="19">
        <f t="shared" si="159"/>
        <v>-181.2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si="160"/>
        <v>-2</v>
      </c>
      <c r="Z829" s="20">
        <f>Tabela1[[#This Row],[PESO TOTAL]]-Tabela1[[#This Row],[Peso Expedido]]</f>
        <v>181.2</v>
      </c>
      <c r="AA829" s="17">
        <v>1</v>
      </c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hidden="1" customHeight="1" x14ac:dyDescent="0.25">
      <c r="A830" s="1" t="s">
        <v>4938</v>
      </c>
      <c r="B830" s="21" t="s">
        <v>4939</v>
      </c>
      <c r="C830" s="1">
        <v>2</v>
      </c>
      <c r="D830" s="1" t="s">
        <v>4942</v>
      </c>
      <c r="E830" s="7">
        <v>4482</v>
      </c>
      <c r="F830" s="7">
        <v>44</v>
      </c>
      <c r="G830" s="1">
        <v>113.8</v>
      </c>
      <c r="H830" s="34">
        <f>Tabela1[[#This Row],[PESO UNI]]*Tabela1[[#This Row],[QTE]]</f>
        <v>227.6</v>
      </c>
      <c r="I830" s="7" t="s">
        <v>6120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si="157"/>
        <v>56.9</v>
      </c>
      <c r="S830" s="18">
        <f t="shared" si="158"/>
        <v>0</v>
      </c>
      <c r="T830" s="19">
        <f t="shared" si="159"/>
        <v>-227.6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si="160"/>
        <v>-2</v>
      </c>
      <c r="Z830" s="20">
        <f>Tabela1[[#This Row],[PESO TOTAL]]-Tabela1[[#This Row],[Peso Expedido]]</f>
        <v>227.6</v>
      </c>
      <c r="AA830" s="17">
        <v>1</v>
      </c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hidden="1" customHeight="1" x14ac:dyDescent="0.25">
      <c r="A831" s="1" t="s">
        <v>4943</v>
      </c>
      <c r="B831" s="21" t="s">
        <v>4944</v>
      </c>
      <c r="C831" s="1">
        <v>2</v>
      </c>
      <c r="D831" s="1" t="s">
        <v>4945</v>
      </c>
      <c r="E831" s="7">
        <v>4483</v>
      </c>
      <c r="F831" s="7">
        <v>44</v>
      </c>
      <c r="G831" s="1">
        <v>19.399999999999999</v>
      </c>
      <c r="H831" s="34">
        <f>Tabela1[[#This Row],[PESO UNI]]*Tabela1[[#This Row],[QTE]]</f>
        <v>38.799999999999997</v>
      </c>
      <c r="I831" s="7" t="s">
        <v>5003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si="157"/>
        <v>9.6999999999999993</v>
      </c>
      <c r="S831" s="18">
        <f t="shared" si="158"/>
        <v>0</v>
      </c>
      <c r="T831" s="19">
        <f t="shared" si="159"/>
        <v>-38.799999999999997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si="160"/>
        <v>-2</v>
      </c>
      <c r="Z831" s="20">
        <f>Tabela1[[#This Row],[PESO TOTAL]]-Tabela1[[#This Row],[Peso Expedido]]</f>
        <v>38.799999999999997</v>
      </c>
      <c r="AA831" s="17">
        <v>1</v>
      </c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hidden="1" customHeight="1" x14ac:dyDescent="0.25">
      <c r="A832" s="1" t="s">
        <v>4943</v>
      </c>
      <c r="B832" s="21" t="s">
        <v>4944</v>
      </c>
      <c r="C832" s="1">
        <v>2</v>
      </c>
      <c r="D832" s="1" t="s">
        <v>4946</v>
      </c>
      <c r="E832" s="7">
        <v>4484</v>
      </c>
      <c r="F832" s="7">
        <v>44</v>
      </c>
      <c r="G832" s="1">
        <v>26.2</v>
      </c>
      <c r="H832" s="34">
        <f>Tabela1[[#This Row],[PESO UNI]]*Tabela1[[#This Row],[QTE]]</f>
        <v>52.4</v>
      </c>
      <c r="I832" s="7" t="s">
        <v>5003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si="157"/>
        <v>13.1</v>
      </c>
      <c r="S832" s="18">
        <f t="shared" si="158"/>
        <v>0</v>
      </c>
      <c r="T832" s="19">
        <f t="shared" si="159"/>
        <v>-52.4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si="160"/>
        <v>-2</v>
      </c>
      <c r="Z832" s="20">
        <f>Tabela1[[#This Row],[PESO TOTAL]]-Tabela1[[#This Row],[Peso Expedido]]</f>
        <v>52.4</v>
      </c>
      <c r="AA832" s="17">
        <v>1</v>
      </c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hidden="1" customHeight="1" x14ac:dyDescent="0.25">
      <c r="A833" s="1" t="s">
        <v>4943</v>
      </c>
      <c r="B833" s="21" t="s">
        <v>4944</v>
      </c>
      <c r="C833" s="1">
        <v>2</v>
      </c>
      <c r="D833" s="1" t="s">
        <v>4947</v>
      </c>
      <c r="E833" s="7">
        <v>4485</v>
      </c>
      <c r="F833" s="7">
        <v>44</v>
      </c>
      <c r="G833" s="1">
        <v>2.2000000000000002</v>
      </c>
      <c r="H833" s="34">
        <f>Tabela1[[#This Row],[PESO UNI]]*Tabela1[[#This Row],[QTE]]</f>
        <v>4.4000000000000004</v>
      </c>
      <c r="I833" s="7" t="s">
        <v>5003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38</v>
      </c>
      <c r="O833" s="12"/>
      <c r="P833" s="13"/>
      <c r="Q833" s="14">
        <f>Tabela1[[#This Row],[QTDE/ Fabricação]]-Tabela1[[#This Row],[QTE]]</f>
        <v>-2</v>
      </c>
      <c r="R833" s="18">
        <f t="shared" si="157"/>
        <v>1.1000000000000001</v>
      </c>
      <c r="S833" s="18">
        <f t="shared" si="158"/>
        <v>0</v>
      </c>
      <c r="T833" s="19">
        <f t="shared" si="159"/>
        <v>-4.4000000000000004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si="160"/>
        <v>-2</v>
      </c>
      <c r="Z833" s="20">
        <f>Tabela1[[#This Row],[PESO TOTAL]]-Tabela1[[#This Row],[Peso Expedido]]</f>
        <v>4.4000000000000004</v>
      </c>
      <c r="AA833" s="17">
        <v>1</v>
      </c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hidden="1" customHeight="1" x14ac:dyDescent="0.25">
      <c r="A834" s="1" t="s">
        <v>4943</v>
      </c>
      <c r="B834" s="21" t="s">
        <v>4944</v>
      </c>
      <c r="C834" s="1">
        <v>2</v>
      </c>
      <c r="D834" s="1" t="s">
        <v>4948</v>
      </c>
      <c r="E834" s="7">
        <v>4486</v>
      </c>
      <c r="F834" s="7">
        <v>44</v>
      </c>
      <c r="G834" s="1">
        <v>6.9</v>
      </c>
      <c r="H834" s="34">
        <f>Tabela1[[#This Row],[PESO UNI]]*Tabela1[[#This Row],[QTE]]</f>
        <v>13.8</v>
      </c>
      <c r="I834" s="7" t="s">
        <v>5003</v>
      </c>
      <c r="J834" s="8" t="s">
        <v>3093</v>
      </c>
      <c r="K834" s="8" t="s">
        <v>4320</v>
      </c>
      <c r="L834" s="9" t="s">
        <v>2984</v>
      </c>
      <c r="M834" s="10">
        <v>46233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si="157"/>
        <v>3.45</v>
      </c>
      <c r="S834" s="18">
        <f t="shared" si="158"/>
        <v>0</v>
      </c>
      <c r="T834" s="19">
        <f t="shared" si="159"/>
        <v>-13.8</v>
      </c>
      <c r="U834" s="16">
        <f>IFERROR(SUMIF('LISTA DE EMBARQUE'!B:B,MICRO!E:E,'LISTA DE EMBARQUE'!G:G),"")</f>
        <v>0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0</v>
      </c>
      <c r="Y834" s="14">
        <f t="shared" si="160"/>
        <v>-2</v>
      </c>
      <c r="Z834" s="20">
        <f>Tabela1[[#This Row],[PESO TOTAL]]-Tabela1[[#This Row],[Peso Expedido]]</f>
        <v>13.8</v>
      </c>
      <c r="AA834" s="17">
        <v>1</v>
      </c>
      <c r="AB834" s="33"/>
      <c r="AC834" s="33"/>
      <c r="AD834" s="33"/>
      <c r="AE834" s="33"/>
      <c r="AF834" s="33"/>
      <c r="AG834" s="33"/>
      <c r="AH834" s="33"/>
      <c r="AI834" s="33"/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hidden="1" customHeight="1" x14ac:dyDescent="0.25">
      <c r="A835" s="1" t="s">
        <v>733</v>
      </c>
      <c r="B835" s="21"/>
      <c r="C835" s="1">
        <v>2</v>
      </c>
      <c r="D835" s="1" t="s">
        <v>4950</v>
      </c>
      <c r="E835" s="7">
        <v>4487</v>
      </c>
      <c r="F835" s="7">
        <v>71</v>
      </c>
      <c r="G835" s="1">
        <v>7.4</v>
      </c>
      <c r="H835" s="34">
        <f>Tabela1[[#This Row],[PESO UNI]]*Tabela1[[#This Row],[QTE]]</f>
        <v>14.8</v>
      </c>
      <c r="I835" s="7">
        <v>0</v>
      </c>
      <c r="J835" s="8" t="s">
        <v>585</v>
      </c>
      <c r="K835" s="8" t="s">
        <v>23</v>
      </c>
      <c r="L835" s="9" t="s">
        <v>4951</v>
      </c>
      <c r="M835" s="10">
        <v>46234</v>
      </c>
      <c r="N835" s="8" t="s">
        <v>38</v>
      </c>
      <c r="O835" s="12"/>
      <c r="P835" s="13"/>
      <c r="Q835" s="14">
        <f>Tabela1[[#This Row],[QTDE/ Fabricação]]-Tabela1[[#This Row],[QTE]]</f>
        <v>-2</v>
      </c>
      <c r="R835" s="18">
        <f t="shared" ref="R835" si="161">IFERROR(H835*((AA835*0.25)+(AC835*0.25)+(AD835*0.225)+(AE835*0.225)+(AF835*0.05)),"")</f>
        <v>14.8</v>
      </c>
      <c r="S835" s="18">
        <f t="shared" ref="S835" si="162">IFERROR(H835*AG835,"")</f>
        <v>14.8</v>
      </c>
      <c r="T835" s="19">
        <f t="shared" ref="T835" si="163">IFERROR(S835-H835,"")</f>
        <v>0</v>
      </c>
      <c r="U835" s="16">
        <v>2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14.8</v>
      </c>
      <c r="Y835" s="14">
        <f t="shared" ref="Y835" si="164">U835-C835</f>
        <v>0</v>
      </c>
      <c r="Z835" s="20">
        <f>Tabela1[[#This Row],[PESO TOTAL]]-Tabela1[[#This Row],[Peso Expedido]]</f>
        <v>0</v>
      </c>
      <c r="AA835" s="17">
        <v>1</v>
      </c>
      <c r="AB835" s="17">
        <v>1</v>
      </c>
      <c r="AC835" s="17">
        <v>1</v>
      </c>
      <c r="AD835" s="17">
        <v>1</v>
      </c>
      <c r="AE835" s="17">
        <v>1</v>
      </c>
      <c r="AF835" s="33">
        <v>1</v>
      </c>
      <c r="AG835" s="33">
        <v>1</v>
      </c>
      <c r="AH835" s="33">
        <v>1</v>
      </c>
      <c r="AI835" s="33" t="s">
        <v>5406</v>
      </c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hidden="1" customHeight="1" x14ac:dyDescent="0.25">
      <c r="A836" s="1" t="s">
        <v>4952</v>
      </c>
      <c r="B836" s="21"/>
      <c r="C836" s="1">
        <v>1</v>
      </c>
      <c r="D836" s="1" t="s">
        <v>4953</v>
      </c>
      <c r="E836" s="7">
        <v>4488</v>
      </c>
      <c r="F836" s="7">
        <v>45</v>
      </c>
      <c r="G836" s="1">
        <v>3649.4</v>
      </c>
      <c r="H836" s="34">
        <f>Tabela1[[#This Row],[PESO UNI]]*Tabela1[[#This Row],[QTE]]</f>
        <v>3649.4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 t="shared" ref="R836:R842" si="165">IFERROR(H836*((AA836*0.25)+(AC836*0.25)+(AD836*0.225)+(AE836*0.225)+(AF836*0.05)),"")</f>
        <v>1642.23</v>
      </c>
      <c r="S836" s="18">
        <f t="shared" ref="S836:S842" si="166">IFERROR(H836*AG836,"")</f>
        <v>0</v>
      </c>
      <c r="T836" s="19">
        <f t="shared" ref="T836:T842" si="167">IFERROR(S836-H836,"")</f>
        <v>-3649.4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 t="shared" ref="Y836:Y842" si="168">U836-C836</f>
        <v>-1</v>
      </c>
      <c r="Z836" s="20">
        <f>Tabela1[[#This Row],[PESO TOTAL]]-Tabela1[[#This Row],[Peso Expedido]]</f>
        <v>3649.4</v>
      </c>
      <c r="AA836" s="17">
        <v>0.9</v>
      </c>
      <c r="AB836" s="33"/>
      <c r="AC836" s="33">
        <v>0.9</v>
      </c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hidden="1" customHeight="1" x14ac:dyDescent="0.25">
      <c r="A837" s="1" t="s">
        <v>4955</v>
      </c>
      <c r="B837" s="21"/>
      <c r="C837" s="1">
        <v>1</v>
      </c>
      <c r="D837" s="1" t="s">
        <v>4954</v>
      </c>
      <c r="E837" s="7">
        <v>4489</v>
      </c>
      <c r="F837" s="7">
        <v>45</v>
      </c>
      <c r="G837" s="1">
        <v>2670.7</v>
      </c>
      <c r="H837" s="34">
        <f>Tabela1[[#This Row],[PESO UNI]]*Tabela1[[#This Row],[QTE]]</f>
        <v>2670.7</v>
      </c>
      <c r="I837" s="7">
        <v>0</v>
      </c>
      <c r="J837" s="8" t="s">
        <v>3093</v>
      </c>
      <c r="K837" s="8" t="s">
        <v>22</v>
      </c>
      <c r="L837" s="9" t="s">
        <v>2984</v>
      </c>
      <c r="M837" s="10">
        <v>46237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 t="shared" si="165"/>
        <v>1201.8150000000001</v>
      </c>
      <c r="S837" s="18">
        <f t="shared" si="166"/>
        <v>0</v>
      </c>
      <c r="T837" s="19">
        <f t="shared" si="167"/>
        <v>-2670.7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 t="shared" si="168"/>
        <v>-1</v>
      </c>
      <c r="Z837" s="20">
        <f>Tabela1[[#This Row],[PESO TOTAL]]-Tabela1[[#This Row],[Peso Expedido]]</f>
        <v>2670.7</v>
      </c>
      <c r="AA837" s="17">
        <v>0.9</v>
      </c>
      <c r="AB837" s="33"/>
      <c r="AC837" s="33">
        <v>0.9</v>
      </c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hidden="1" customHeight="1" x14ac:dyDescent="0.25">
      <c r="A838" s="1" t="s">
        <v>4956</v>
      </c>
      <c r="B838" s="21" t="s">
        <v>4957</v>
      </c>
      <c r="C838" s="1">
        <v>1</v>
      </c>
      <c r="D838" s="1" t="s">
        <v>4958</v>
      </c>
      <c r="E838" s="7">
        <v>4490</v>
      </c>
      <c r="F838" s="7">
        <v>46</v>
      </c>
      <c r="G838" s="1">
        <v>2674</v>
      </c>
      <c r="H838" s="34">
        <f>Tabela1[[#This Row],[PESO UNI]]*Tabela1[[#This Row],[QTE]]</f>
        <v>2674</v>
      </c>
      <c r="I838" s="7" t="s">
        <v>6098</v>
      </c>
      <c r="J838" s="8" t="s">
        <v>3093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-1</v>
      </c>
      <c r="R838" s="18">
        <f t="shared" si="165"/>
        <v>1811.635</v>
      </c>
      <c r="S838" s="18">
        <f t="shared" si="166"/>
        <v>0</v>
      </c>
      <c r="T838" s="19">
        <f t="shared" si="167"/>
        <v>-2674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 t="shared" si="168"/>
        <v>-1</v>
      </c>
      <c r="Z838" s="20">
        <f>Tabela1[[#This Row],[PESO TOTAL]]-Tabela1[[#This Row],[Peso Expedido]]</f>
        <v>2674</v>
      </c>
      <c r="AA838" s="17">
        <v>1</v>
      </c>
      <c r="AB838" s="33"/>
      <c r="AC838" s="33">
        <v>0.9</v>
      </c>
      <c r="AD838" s="33">
        <v>0.9</v>
      </c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hidden="1" customHeight="1" x14ac:dyDescent="0.25">
      <c r="A839" s="1" t="s">
        <v>4959</v>
      </c>
      <c r="B839" s="21" t="s">
        <v>4960</v>
      </c>
      <c r="C839" s="1">
        <v>1</v>
      </c>
      <c r="D839" s="1" t="s">
        <v>4963</v>
      </c>
      <c r="E839" s="7">
        <v>4491</v>
      </c>
      <c r="F839" s="7">
        <v>47</v>
      </c>
      <c r="G839" s="1">
        <v>435.1</v>
      </c>
      <c r="H839" s="34">
        <f>Tabela1[[#This Row],[PESO UNI]]*Tabela1[[#This Row],[QTE]]</f>
        <v>435.1</v>
      </c>
      <c r="I839" s="7" t="s">
        <v>5293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 t="shared" si="165"/>
        <v>294.78025000000002</v>
      </c>
      <c r="S839" s="18">
        <f t="shared" si="166"/>
        <v>0</v>
      </c>
      <c r="T839" s="19">
        <f t="shared" si="167"/>
        <v>-435.1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 t="shared" si="168"/>
        <v>-1</v>
      </c>
      <c r="Z839" s="20">
        <f>Tabela1[[#This Row],[PESO TOTAL]]-Tabela1[[#This Row],[Peso Expedido]]</f>
        <v>435.1</v>
      </c>
      <c r="AA839" s="17">
        <v>1</v>
      </c>
      <c r="AB839" s="33"/>
      <c r="AC839" s="33">
        <v>0.9</v>
      </c>
      <c r="AD839" s="33">
        <v>0.9</v>
      </c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hidden="1" customHeight="1" x14ac:dyDescent="0.25">
      <c r="A840" s="238" t="s">
        <v>4962</v>
      </c>
      <c r="B840" s="239" t="s">
        <v>4961</v>
      </c>
      <c r="C840" s="238">
        <v>1</v>
      </c>
      <c r="D840" s="238" t="s">
        <v>4964</v>
      </c>
      <c r="E840" s="237">
        <v>4492</v>
      </c>
      <c r="F840" s="237">
        <v>47</v>
      </c>
      <c r="G840" s="238">
        <v>670.6</v>
      </c>
      <c r="H840" s="240">
        <f>Tabela1[[#This Row],[PESO UNI]]*Tabela1[[#This Row],[QTE]]</f>
        <v>670.6</v>
      </c>
      <c r="I840" s="237" t="s">
        <v>5293</v>
      </c>
      <c r="J840" s="241" t="s">
        <v>3045</v>
      </c>
      <c r="K840" s="241" t="s">
        <v>4320</v>
      </c>
      <c r="L840" s="242" t="s">
        <v>2984</v>
      </c>
      <c r="M840" s="243">
        <v>46238</v>
      </c>
      <c r="N840" s="241" t="s">
        <v>38</v>
      </c>
      <c r="O840" s="244"/>
      <c r="P840" s="245"/>
      <c r="Q840" s="14">
        <f>Tabela1[[#This Row],[QTDE/ Fabricação]]-Tabela1[[#This Row],[QTE]]</f>
        <v>-1</v>
      </c>
      <c r="R840" s="247">
        <f t="shared" si="165"/>
        <v>670.6</v>
      </c>
      <c r="S840" s="247">
        <f t="shared" si="166"/>
        <v>670.6</v>
      </c>
      <c r="T840" s="248">
        <f t="shared" si="167"/>
        <v>0</v>
      </c>
      <c r="U840" s="249">
        <f>IFERROR(SUMIF('LISTA DE EMBARQUE'!B:B,MICRO!E:E,'LISTA DE EMBARQUE'!G:G),"")</f>
        <v>1</v>
      </c>
      <c r="V840" s="244">
        <f>IFERROR(VLOOKUP(Tabela1[[#This Row],[COD.MDE]],'LISTA DE EMBARQUE'!B:L,11,0),"")</f>
        <v>6</v>
      </c>
      <c r="W840" s="245">
        <f>IFERROR(VLOOKUP(Tabela1[[#This Row],[COD.MDE]],'LISTA DE EMBARQUE'!B:M,12,0),"")</f>
        <v>46273</v>
      </c>
      <c r="X840" s="246">
        <f>IFERROR(Tabela1[[#This Row],[QIANTIDADE EXPEDIDA]]*Tabela1[[#This Row],[PESO UNI]],"")</f>
        <v>670.6</v>
      </c>
      <c r="Y840" s="246">
        <f t="shared" si="168"/>
        <v>0</v>
      </c>
      <c r="Z840" s="250">
        <f>Tabela1[[#This Row],[PESO TOTAL]]-Tabela1[[#This Row],[Peso Expedido]]</f>
        <v>0</v>
      </c>
      <c r="AA840" s="251">
        <v>1</v>
      </c>
      <c r="AB840" s="252"/>
      <c r="AC840" s="251">
        <v>1</v>
      </c>
      <c r="AD840" s="251">
        <v>1</v>
      </c>
      <c r="AE840" s="251">
        <v>1</v>
      </c>
      <c r="AF840" s="251">
        <v>1</v>
      </c>
      <c r="AG840" s="251">
        <v>1</v>
      </c>
      <c r="AH840" s="251">
        <v>1</v>
      </c>
      <c r="AI840" s="252" t="s">
        <v>4412</v>
      </c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hidden="1" customHeight="1" x14ac:dyDescent="0.25">
      <c r="A841" s="1" t="s">
        <v>4969</v>
      </c>
      <c r="B841" s="21" t="s">
        <v>4970</v>
      </c>
      <c r="C841" s="1">
        <v>4</v>
      </c>
      <c r="D841" s="1" t="s">
        <v>4971</v>
      </c>
      <c r="E841" s="7">
        <v>4493</v>
      </c>
      <c r="F841" s="7">
        <v>48</v>
      </c>
      <c r="G841" s="1">
        <v>8.9</v>
      </c>
      <c r="H841" s="34">
        <f>Tabela1[[#This Row],[PESO UNI]]*Tabela1[[#This Row],[QTE]]</f>
        <v>35.6</v>
      </c>
      <c r="I841" s="7" t="s">
        <v>5293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38</v>
      </c>
      <c r="O841" s="12"/>
      <c r="P841" s="13"/>
      <c r="Q841" s="14">
        <f>Tabela1[[#This Row],[QTDE/ Fabricação]]-Tabela1[[#This Row],[QTE]]</f>
        <v>-4</v>
      </c>
      <c r="R841" s="18">
        <f t="shared" si="165"/>
        <v>35.6</v>
      </c>
      <c r="S841" s="18">
        <f t="shared" si="166"/>
        <v>0</v>
      </c>
      <c r="T841" s="19">
        <f t="shared" si="167"/>
        <v>-35.6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si="168"/>
        <v>-4</v>
      </c>
      <c r="Z841" s="20">
        <f>Tabela1[[#This Row],[PESO TOTAL]]-Tabela1[[#This Row],[Peso Expedido]]</f>
        <v>35.6</v>
      </c>
      <c r="AA841" s="17">
        <v>1</v>
      </c>
      <c r="AB841" s="33"/>
      <c r="AC841" s="33">
        <v>1</v>
      </c>
      <c r="AD841" s="33">
        <v>1</v>
      </c>
      <c r="AE841" s="33">
        <v>1</v>
      </c>
      <c r="AF841" s="33">
        <v>1</v>
      </c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hidden="1" customHeight="1" x14ac:dyDescent="0.25">
      <c r="A842" s="1" t="s">
        <v>4969</v>
      </c>
      <c r="B842" s="21" t="s">
        <v>4970</v>
      </c>
      <c r="C842" s="1">
        <v>1</v>
      </c>
      <c r="D842" s="1" t="s">
        <v>4972</v>
      </c>
      <c r="E842" s="7">
        <v>4494</v>
      </c>
      <c r="F842" s="7">
        <v>48</v>
      </c>
      <c r="G842" s="1">
        <v>325</v>
      </c>
      <c r="H842" s="34">
        <f>Tabela1[[#This Row],[PESO UNI]]*Tabela1[[#This Row],[QTE]]</f>
        <v>325</v>
      </c>
      <c r="I842" s="7" t="s">
        <v>5293</v>
      </c>
      <c r="J842" s="8" t="s">
        <v>3045</v>
      </c>
      <c r="K842" s="8" t="s">
        <v>4320</v>
      </c>
      <c r="L842" s="9" t="s">
        <v>2984</v>
      </c>
      <c r="M842" s="10">
        <v>46238</v>
      </c>
      <c r="N842" s="8" t="s">
        <v>38</v>
      </c>
      <c r="O842" s="12"/>
      <c r="P842" s="13"/>
      <c r="Q842" s="14">
        <f>Tabela1[[#This Row],[QTDE/ Fabricação]]-Tabela1[[#This Row],[QTE]]</f>
        <v>-1</v>
      </c>
      <c r="R842" s="18">
        <f t="shared" si="165"/>
        <v>325</v>
      </c>
      <c r="S842" s="18">
        <f t="shared" si="166"/>
        <v>0</v>
      </c>
      <c r="T842" s="19">
        <f t="shared" si="167"/>
        <v>-325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si="168"/>
        <v>-1</v>
      </c>
      <c r="Z842" s="20">
        <f>Tabela1[[#This Row],[PESO TOTAL]]-Tabela1[[#This Row],[Peso Expedido]]</f>
        <v>325</v>
      </c>
      <c r="AA842" s="17">
        <v>1</v>
      </c>
      <c r="AB842" s="33"/>
      <c r="AC842" s="33">
        <v>1</v>
      </c>
      <c r="AD842" s="33">
        <v>1</v>
      </c>
      <c r="AE842" s="33">
        <v>1</v>
      </c>
      <c r="AF842" s="33">
        <v>1</v>
      </c>
      <c r="AG842" s="33"/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hidden="1" customHeight="1" x14ac:dyDescent="0.25">
      <c r="A843" s="1" t="s">
        <v>2277</v>
      </c>
      <c r="B843" s="21"/>
      <c r="C843" s="1">
        <v>4</v>
      </c>
      <c r="D843" s="1" t="s">
        <v>4974</v>
      </c>
      <c r="E843" s="7">
        <v>4495</v>
      </c>
      <c r="F843" s="7">
        <v>12</v>
      </c>
      <c r="G843" s="1">
        <v>2.7</v>
      </c>
      <c r="H843" s="34">
        <f>Tabela1[[#This Row],[PESO UNI]]*Tabela1[[#This Row],[QTE]]</f>
        <v>10.8</v>
      </c>
      <c r="I843" s="7">
        <v>1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-4</v>
      </c>
      <c r="R843" s="18">
        <f t="shared" ref="R843:R854" si="169">IFERROR(H843*((AA843*0.25)+(AC843*0.25)+(AD843*0.225)+(AE843*0.225)+(AF843*0.05)),"")</f>
        <v>10.8</v>
      </c>
      <c r="S843" s="18">
        <f t="shared" ref="S843:S854" si="170">IFERROR(H843*AG843,"")</f>
        <v>10.8</v>
      </c>
      <c r="T843" s="19">
        <f t="shared" ref="T843:T854" si="171">IFERROR(S843-H843,"")</f>
        <v>0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 t="shared" ref="Y843:Y854" si="172">U843-C843</f>
        <v>-4</v>
      </c>
      <c r="Z843" s="20">
        <f>Tabela1[[#This Row],[PESO TOTAL]]-Tabela1[[#This Row],[Peso Expedido]]</f>
        <v>10.8</v>
      </c>
      <c r="AA843" s="17">
        <v>1</v>
      </c>
      <c r="AB843" s="33"/>
      <c r="AC843" s="33">
        <v>1</v>
      </c>
      <c r="AD843" s="33">
        <v>1</v>
      </c>
      <c r="AE843" s="33">
        <v>1</v>
      </c>
      <c r="AF843" s="33">
        <v>1</v>
      </c>
      <c r="AG843" s="33">
        <v>1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hidden="1" customHeight="1" x14ac:dyDescent="0.25">
      <c r="A844" s="1" t="s">
        <v>4975</v>
      </c>
      <c r="B844" s="21"/>
      <c r="C844" s="1">
        <v>32</v>
      </c>
      <c r="D844" s="1" t="s">
        <v>5403</v>
      </c>
      <c r="E844" s="7">
        <v>4496</v>
      </c>
      <c r="F844" s="7">
        <v>12</v>
      </c>
      <c r="G844" s="1">
        <v>18.399999999999999</v>
      </c>
      <c r="H844" s="34">
        <f>Tabela1[[#This Row],[PESO UNI]]*Tabela1[[#This Row],[QTE]]</f>
        <v>588.79999999999995</v>
      </c>
      <c r="I844" s="7" t="s">
        <v>5699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-32</v>
      </c>
      <c r="R844" s="18">
        <f>IFERROR(H844*((AA844*0.25)+(AC844*0.25)+(AD844*0.225)+(AE844*0.225)+(AF844*0.05)),"")</f>
        <v>588.79999999999995</v>
      </c>
      <c r="S844" s="18">
        <f>IFERROR(H844*AG844,"")</f>
        <v>588.79999999999995</v>
      </c>
      <c r="T844" s="19">
        <f>IFERROR(S844-H844,"")</f>
        <v>0</v>
      </c>
      <c r="U844" s="16">
        <f>IFERROR(SUMIF('LISTA DE EMBARQUE'!B:B,MICRO!E:E,'LISTA DE EMBARQUE'!G:G),"")</f>
        <v>37</v>
      </c>
      <c r="V844" s="12">
        <f>IFERROR(VLOOKUP(Tabela1[[#This Row],[COD.MDE]],'LISTA DE EMBARQUE'!B:L,11,0),"")</f>
        <v>1</v>
      </c>
      <c r="W844" s="13">
        <f>IFERROR(VLOOKUP(Tabela1[[#This Row],[COD.MDE]],'LISTA DE EMBARQUE'!B:M,12,0),"")</f>
        <v>46309</v>
      </c>
      <c r="X844" s="14">
        <f>IFERROR(Tabela1[[#This Row],[QIANTIDADE EXPEDIDA]]*Tabela1[[#This Row],[PESO UNI]],"")</f>
        <v>680.8</v>
      </c>
      <c r="Y844" s="14">
        <f>U844-C844</f>
        <v>5</v>
      </c>
      <c r="Z844" s="20">
        <f>Tabela1[[#This Row],[PESO TOTAL]]-Tabela1[[#This Row],[Peso Expedido]]</f>
        <v>-92</v>
      </c>
      <c r="AA844" s="17">
        <v>1</v>
      </c>
      <c r="AB844" s="33"/>
      <c r="AC844" s="33">
        <v>1</v>
      </c>
      <c r="AD844" s="33">
        <v>1</v>
      </c>
      <c r="AE844" s="33">
        <v>1</v>
      </c>
      <c r="AF844" s="33">
        <v>1</v>
      </c>
      <c r="AG844" s="33">
        <v>1</v>
      </c>
      <c r="AH844" s="33">
        <v>1</v>
      </c>
      <c r="AI844" s="33" t="s">
        <v>4412</v>
      </c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hidden="1" customHeight="1" x14ac:dyDescent="0.25">
      <c r="A845" s="1" t="s">
        <v>4975</v>
      </c>
      <c r="B845" s="21"/>
      <c r="C845" s="1">
        <v>64</v>
      </c>
      <c r="D845" s="1" t="s">
        <v>5404</v>
      </c>
      <c r="E845" s="7">
        <v>4748</v>
      </c>
      <c r="F845" s="7">
        <v>12</v>
      </c>
      <c r="G845" s="1">
        <v>20</v>
      </c>
      <c r="H845" s="34">
        <f>Tabela1[[#This Row],[PESO UNI]]*Tabela1[[#This Row],[QTE]]</f>
        <v>1280</v>
      </c>
      <c r="I845" s="7" t="s">
        <v>5402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-64</v>
      </c>
      <c r="R845" s="18">
        <f>IFERROR(H845*((AA845*0.25)+(AC845*0.25)+(AD845*0.225)+(AE845*0.225)+(AF845*0.05)),"")</f>
        <v>1280</v>
      </c>
      <c r="S845" s="18">
        <f>IFERROR(H845*AG845,"")</f>
        <v>1280</v>
      </c>
      <c r="T845" s="19">
        <f>IFERROR(S845-H845,"")</f>
        <v>0</v>
      </c>
      <c r="U845" s="16">
        <f>IFERROR(SUMIF('LISTA DE EMBARQUE'!B:B,MICRO!E:E,'LISTA DE EMBARQUE'!G:G),"")</f>
        <v>74</v>
      </c>
      <c r="V845" s="12">
        <f>IFERROR(VLOOKUP(Tabela1[[#This Row],[COD.MDE]],'LISTA DE EMBARQUE'!B:L,11,0),"")</f>
        <v>1</v>
      </c>
      <c r="W845" s="13">
        <f>IFERROR(VLOOKUP(Tabela1[[#This Row],[COD.MDE]],'LISTA DE EMBARQUE'!B:M,12,0),"")</f>
        <v>46309</v>
      </c>
      <c r="X845" s="14">
        <f>IFERROR(Tabela1[[#This Row],[QIANTIDADE EXPEDIDA]]*Tabela1[[#This Row],[PESO UNI]],"")</f>
        <v>1480</v>
      </c>
      <c r="Y845" s="14">
        <f>U845-C845</f>
        <v>10</v>
      </c>
      <c r="Z845" s="20">
        <f>Tabela1[[#This Row],[PESO TOTAL]]-Tabela1[[#This Row],[Peso Expedido]]</f>
        <v>-200</v>
      </c>
      <c r="AA845" s="17">
        <v>1</v>
      </c>
      <c r="AB845" s="33"/>
      <c r="AC845" s="33">
        <v>1</v>
      </c>
      <c r="AD845" s="33">
        <v>1</v>
      </c>
      <c r="AE845" s="33">
        <v>1</v>
      </c>
      <c r="AF845" s="33">
        <v>1</v>
      </c>
      <c r="AG845" s="33">
        <v>1</v>
      </c>
      <c r="AH845" s="33">
        <v>1</v>
      </c>
      <c r="AI845" s="33" t="s">
        <v>4412</v>
      </c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hidden="1" customHeight="1" x14ac:dyDescent="0.25">
      <c r="A846" s="1" t="s">
        <v>4976</v>
      </c>
      <c r="B846" s="21"/>
      <c r="C846" s="1">
        <v>11</v>
      </c>
      <c r="D846" s="1" t="s">
        <v>4977</v>
      </c>
      <c r="E846" s="7">
        <v>4497</v>
      </c>
      <c r="F846" s="7">
        <v>12</v>
      </c>
      <c r="G846" s="1">
        <v>18.399999999999999</v>
      </c>
      <c r="H846" s="34">
        <f>Tabela1[[#This Row],[PESO UNI]]*Tabela1[[#This Row],[QTE]]</f>
        <v>202.39999999999998</v>
      </c>
      <c r="I846" s="7" t="s">
        <v>5699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-11</v>
      </c>
      <c r="R846" s="18">
        <f>IFERROR(H846*((AA846*0.25)+(AC846*0.25)+(AD846*0.225)+(AE846*0.225)+(AF846*0.05)),"")</f>
        <v>202.39999999999998</v>
      </c>
      <c r="S846" s="18">
        <f>IFERROR(H846*AG846,"")</f>
        <v>202.39999999999998</v>
      </c>
      <c r="T846" s="19">
        <f>IFERROR(S846-H846,"")</f>
        <v>0</v>
      </c>
      <c r="U846" s="16">
        <f>IFERROR(SUMIF('LISTA DE EMBARQUE'!B:B,MICRO!E:E,'LISTA DE EMBARQUE'!G:G),"")</f>
        <v>11</v>
      </c>
      <c r="V846" s="12">
        <f>IFERROR(VLOOKUP(Tabela1[[#This Row],[COD.MDE]],'LISTA DE EMBARQUE'!B:L,11,0),"")</f>
        <v>1</v>
      </c>
      <c r="W846" s="13">
        <f>IFERROR(VLOOKUP(Tabela1[[#This Row],[COD.MDE]],'LISTA DE EMBARQUE'!B:M,12,0),"")</f>
        <v>46309</v>
      </c>
      <c r="X846" s="14">
        <f>IFERROR(Tabela1[[#This Row],[QIANTIDADE EXPEDIDA]]*Tabela1[[#This Row],[PESO UNI]],"")</f>
        <v>202.39999999999998</v>
      </c>
      <c r="Y846" s="14">
        <f>U846-C846</f>
        <v>0</v>
      </c>
      <c r="Z846" s="20">
        <f>Tabela1[[#This Row],[PESO TOTAL]]-Tabela1[[#This Row],[Peso Expedido]]</f>
        <v>0</v>
      </c>
      <c r="AA846" s="17">
        <v>1</v>
      </c>
      <c r="AB846" s="33"/>
      <c r="AC846" s="33">
        <v>1</v>
      </c>
      <c r="AD846" s="33">
        <v>1</v>
      </c>
      <c r="AE846" s="33">
        <v>1</v>
      </c>
      <c r="AF846" s="33">
        <v>1</v>
      </c>
      <c r="AG846" s="33">
        <v>1</v>
      </c>
      <c r="AH846" s="33">
        <v>1</v>
      </c>
      <c r="AI846" s="33" t="s">
        <v>4412</v>
      </c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hidden="1" customHeight="1" x14ac:dyDescent="0.25">
      <c r="A847" s="1" t="s">
        <v>4976</v>
      </c>
      <c r="B847" s="21"/>
      <c r="C847" s="1">
        <v>22</v>
      </c>
      <c r="D847" s="1" t="s">
        <v>5405</v>
      </c>
      <c r="E847" s="7">
        <v>4749</v>
      </c>
      <c r="F847" s="7">
        <v>12</v>
      </c>
      <c r="G847" s="1">
        <v>20</v>
      </c>
      <c r="H847" s="34">
        <f>Tabela1[[#This Row],[PESO UNI]]*Tabela1[[#This Row],[QTE]]</f>
        <v>440</v>
      </c>
      <c r="I847" s="7" t="s">
        <v>5402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-22</v>
      </c>
      <c r="R847" s="18">
        <f>IFERROR(H847*((AA847*0.25)+(AC847*0.25)+(AD847*0.225)+(AE847*0.225)+(AF847*0.05)),"")</f>
        <v>440</v>
      </c>
      <c r="S847" s="18">
        <f>IFERROR(H847*AG847,"")</f>
        <v>440</v>
      </c>
      <c r="T847" s="19">
        <f>IFERROR(S847-H847,"")</f>
        <v>0</v>
      </c>
      <c r="U847" s="16">
        <f>IFERROR(SUMIF('LISTA DE EMBARQUE'!B:B,MICRO!E:E,'LISTA DE EMBARQUE'!G:G),"")</f>
        <v>22</v>
      </c>
      <c r="V847" s="12">
        <f>IFERROR(VLOOKUP(Tabela1[[#This Row],[COD.MDE]],'LISTA DE EMBARQUE'!B:L,11,0),"")</f>
        <v>1</v>
      </c>
      <c r="W847" s="13">
        <f>IFERROR(VLOOKUP(Tabela1[[#This Row],[COD.MDE]],'LISTA DE EMBARQUE'!B:M,12,0),"")</f>
        <v>46309</v>
      </c>
      <c r="X847" s="14">
        <f>IFERROR(Tabela1[[#This Row],[QIANTIDADE EXPEDIDA]]*Tabela1[[#This Row],[PESO UNI]],"")</f>
        <v>440</v>
      </c>
      <c r="Y847" s="14">
        <f>U847-C847</f>
        <v>0</v>
      </c>
      <c r="Z847" s="20">
        <f>Tabela1[[#This Row],[PESO TOTAL]]-Tabela1[[#This Row],[Peso Expedido]]</f>
        <v>0</v>
      </c>
      <c r="AA847" s="17">
        <v>1</v>
      </c>
      <c r="AB847" s="33"/>
      <c r="AC847" s="33">
        <v>1</v>
      </c>
      <c r="AD847" s="33">
        <v>1</v>
      </c>
      <c r="AE847" s="33">
        <v>1</v>
      </c>
      <c r="AF847" s="33">
        <v>1</v>
      </c>
      <c r="AG847" s="33">
        <v>1</v>
      </c>
      <c r="AH847" s="33">
        <v>1</v>
      </c>
      <c r="AI847" s="33" t="s">
        <v>4412</v>
      </c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hidden="1" customHeight="1" x14ac:dyDescent="0.25">
      <c r="A848" s="1" t="s">
        <v>4978</v>
      </c>
      <c r="B848" s="21"/>
      <c r="C848" s="1">
        <v>4</v>
      </c>
      <c r="D848" s="7" t="s">
        <v>4979</v>
      </c>
      <c r="E848" s="7">
        <v>4498</v>
      </c>
      <c r="F848" s="7">
        <v>12</v>
      </c>
      <c r="G848" s="1">
        <v>32.299999999999997</v>
      </c>
      <c r="H848" s="34">
        <f>Tabela1[[#This Row],[PESO UNI]]*Tabela1[[#This Row],[QTE]]</f>
        <v>129.19999999999999</v>
      </c>
      <c r="I848" s="7" t="s">
        <v>5402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-4</v>
      </c>
      <c r="R848" s="18">
        <f t="shared" si="169"/>
        <v>129.19999999999999</v>
      </c>
      <c r="S848" s="18">
        <f t="shared" si="170"/>
        <v>129.19999999999999</v>
      </c>
      <c r="T848" s="19">
        <f t="shared" si="171"/>
        <v>0</v>
      </c>
      <c r="U848" s="16">
        <f>IFERROR(SUMIF('LISTA DE EMBARQUE'!B:B,MICRO!E:E,'LISTA DE EMBARQUE'!G:G),"")</f>
        <v>4</v>
      </c>
      <c r="V848" s="12">
        <f>IFERROR(VLOOKUP(Tabela1[[#This Row],[COD.MDE]],'LISTA DE EMBARQUE'!B:L,11,0),"")</f>
        <v>1</v>
      </c>
      <c r="W848" s="13">
        <f>IFERROR(VLOOKUP(Tabela1[[#This Row],[COD.MDE]],'LISTA DE EMBARQUE'!B:M,12,0),"")</f>
        <v>46309</v>
      </c>
      <c r="X848" s="14">
        <f>IFERROR(Tabela1[[#This Row],[QIANTIDADE EXPEDIDA]]*Tabela1[[#This Row],[PESO UNI]],"")</f>
        <v>129.19999999999999</v>
      </c>
      <c r="Y848" s="14">
        <f t="shared" si="172"/>
        <v>0</v>
      </c>
      <c r="Z848" s="20">
        <f>Tabela1[[#This Row],[PESO TOTAL]]-Tabela1[[#This Row],[Peso Expedido]]</f>
        <v>0</v>
      </c>
      <c r="AA848" s="17">
        <v>1</v>
      </c>
      <c r="AB848" s="33"/>
      <c r="AC848" s="33">
        <v>1</v>
      </c>
      <c r="AD848" s="33">
        <v>1</v>
      </c>
      <c r="AE848" s="33">
        <v>1</v>
      </c>
      <c r="AF848" s="33">
        <v>1</v>
      </c>
      <c r="AG848" s="33">
        <v>1</v>
      </c>
      <c r="AH848" s="33">
        <v>1</v>
      </c>
      <c r="AI848" s="33" t="s">
        <v>4412</v>
      </c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hidden="1" customHeight="1" x14ac:dyDescent="0.25">
      <c r="A849" s="1" t="s">
        <v>4978</v>
      </c>
      <c r="B849" s="21"/>
      <c r="C849" s="1">
        <v>4</v>
      </c>
      <c r="D849" s="7" t="s">
        <v>4980</v>
      </c>
      <c r="E849" s="7">
        <v>4499</v>
      </c>
      <c r="F849" s="7">
        <v>12</v>
      </c>
      <c r="G849" s="1">
        <v>28.8</v>
      </c>
      <c r="H849" s="34">
        <f>Tabela1[[#This Row],[PESO UNI]]*Tabela1[[#This Row],[QTE]]</f>
        <v>115.2</v>
      </c>
      <c r="I849" s="7" t="s">
        <v>5402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 t="shared" si="169"/>
        <v>115.2</v>
      </c>
      <c r="S849" s="18">
        <f t="shared" si="170"/>
        <v>115.2</v>
      </c>
      <c r="T849" s="19">
        <f t="shared" si="171"/>
        <v>0</v>
      </c>
      <c r="U849" s="16">
        <f>IFERROR(SUMIF('LISTA DE EMBARQUE'!B:B,MICRO!E:E,'LISTA DE EMBARQUE'!G:G),"")</f>
        <v>4</v>
      </c>
      <c r="V849" s="12">
        <f>IFERROR(VLOOKUP(Tabela1[[#This Row],[COD.MDE]],'LISTA DE EMBARQUE'!B:L,11,0),"")</f>
        <v>1</v>
      </c>
      <c r="W849" s="13">
        <f>IFERROR(VLOOKUP(Tabela1[[#This Row],[COD.MDE]],'LISTA DE EMBARQUE'!B:M,12,0),"")</f>
        <v>46309</v>
      </c>
      <c r="X849" s="14">
        <f>IFERROR(Tabela1[[#This Row],[QIANTIDADE EXPEDIDA]]*Tabela1[[#This Row],[PESO UNI]],"")</f>
        <v>115.2</v>
      </c>
      <c r="Y849" s="14">
        <f t="shared" si="172"/>
        <v>0</v>
      </c>
      <c r="Z849" s="20">
        <f>Tabela1[[#This Row],[PESO TOTAL]]-Tabela1[[#This Row],[Peso Expedido]]</f>
        <v>0</v>
      </c>
      <c r="AA849" s="17">
        <v>1</v>
      </c>
      <c r="AB849" s="33"/>
      <c r="AC849" s="33">
        <v>1</v>
      </c>
      <c r="AD849" s="33">
        <v>1</v>
      </c>
      <c r="AE849" s="33">
        <v>1</v>
      </c>
      <c r="AF849" s="33">
        <v>1</v>
      </c>
      <c r="AG849" s="33">
        <v>1</v>
      </c>
      <c r="AH849" s="33">
        <v>1</v>
      </c>
      <c r="AI849" s="33" t="s">
        <v>4412</v>
      </c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hidden="1" customHeight="1" x14ac:dyDescent="0.25">
      <c r="A850" s="1" t="s">
        <v>4978</v>
      </c>
      <c r="B850" s="21"/>
      <c r="C850" s="1">
        <v>4</v>
      </c>
      <c r="D850" s="7" t="s">
        <v>4981</v>
      </c>
      <c r="E850" s="7">
        <v>4500</v>
      </c>
      <c r="F850" s="7">
        <v>12</v>
      </c>
      <c r="G850" s="1">
        <v>28.8</v>
      </c>
      <c r="H850" s="34">
        <f>Tabela1[[#This Row],[PESO UNI]]*Tabela1[[#This Row],[QTE]]</f>
        <v>115.2</v>
      </c>
      <c r="I850" s="7" t="s">
        <v>5402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-4</v>
      </c>
      <c r="R850" s="18">
        <f t="shared" si="169"/>
        <v>115.2</v>
      </c>
      <c r="S850" s="18">
        <f t="shared" si="170"/>
        <v>115.2</v>
      </c>
      <c r="T850" s="19">
        <f t="shared" si="171"/>
        <v>0</v>
      </c>
      <c r="U850" s="16">
        <f>IFERROR(SUMIF('LISTA DE EMBARQUE'!B:B,MICRO!E:E,'LISTA DE EMBARQUE'!G:G),"")</f>
        <v>4</v>
      </c>
      <c r="V850" s="12">
        <f>IFERROR(VLOOKUP(Tabela1[[#This Row],[COD.MDE]],'LISTA DE EMBARQUE'!B:L,11,0),"")</f>
        <v>1</v>
      </c>
      <c r="W850" s="13">
        <f>IFERROR(VLOOKUP(Tabela1[[#This Row],[COD.MDE]],'LISTA DE EMBARQUE'!B:M,12,0),"")</f>
        <v>46309</v>
      </c>
      <c r="X850" s="14">
        <f>IFERROR(Tabela1[[#This Row],[QIANTIDADE EXPEDIDA]]*Tabela1[[#This Row],[PESO UNI]],"")</f>
        <v>115.2</v>
      </c>
      <c r="Y850" s="14">
        <f t="shared" si="172"/>
        <v>0</v>
      </c>
      <c r="Z850" s="20">
        <f>Tabela1[[#This Row],[PESO TOTAL]]-Tabela1[[#This Row],[Peso Expedido]]</f>
        <v>0</v>
      </c>
      <c r="AA850" s="17">
        <v>1</v>
      </c>
      <c r="AB850" s="33"/>
      <c r="AC850" s="33">
        <v>1</v>
      </c>
      <c r="AD850" s="33">
        <v>1</v>
      </c>
      <c r="AE850" s="33">
        <v>1</v>
      </c>
      <c r="AF850" s="33">
        <v>1</v>
      </c>
      <c r="AG850" s="33">
        <v>1</v>
      </c>
      <c r="AH850" s="33">
        <v>1</v>
      </c>
      <c r="AI850" s="33" t="s">
        <v>4412</v>
      </c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hidden="1" customHeight="1" x14ac:dyDescent="0.25">
      <c r="A851" s="1" t="s">
        <v>4978</v>
      </c>
      <c r="B851" s="21"/>
      <c r="C851" s="1">
        <v>8</v>
      </c>
      <c r="D851" s="7" t="s">
        <v>4982</v>
      </c>
      <c r="E851" s="7">
        <v>4501</v>
      </c>
      <c r="F851" s="7">
        <v>12</v>
      </c>
      <c r="G851" s="1">
        <v>6.9</v>
      </c>
      <c r="H851" s="34">
        <f>Tabela1[[#This Row],[PESO UNI]]*Tabela1[[#This Row],[QTE]]</f>
        <v>55.2</v>
      </c>
      <c r="I851" s="7" t="s">
        <v>5402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-8</v>
      </c>
      <c r="R851" s="18">
        <f t="shared" si="169"/>
        <v>55.2</v>
      </c>
      <c r="S851" s="18">
        <f t="shared" si="170"/>
        <v>55.2</v>
      </c>
      <c r="T851" s="19">
        <f t="shared" si="171"/>
        <v>0</v>
      </c>
      <c r="U851" s="16">
        <f>IFERROR(SUMIF('LISTA DE EMBARQUE'!B:B,MICRO!E:E,'LISTA DE EMBARQUE'!G:G),"")</f>
        <v>8</v>
      </c>
      <c r="V851" s="12">
        <f>IFERROR(VLOOKUP(Tabela1[[#This Row],[COD.MDE]],'LISTA DE EMBARQUE'!B:L,11,0),"")</f>
        <v>1</v>
      </c>
      <c r="W851" s="13">
        <f>IFERROR(VLOOKUP(Tabela1[[#This Row],[COD.MDE]],'LISTA DE EMBARQUE'!B:M,12,0),"")</f>
        <v>46309</v>
      </c>
      <c r="X851" s="14">
        <f>IFERROR(Tabela1[[#This Row],[QIANTIDADE EXPEDIDA]]*Tabela1[[#This Row],[PESO UNI]],"")</f>
        <v>55.2</v>
      </c>
      <c r="Y851" s="14">
        <f t="shared" si="172"/>
        <v>0</v>
      </c>
      <c r="Z851" s="20">
        <f>Tabela1[[#This Row],[PESO TOTAL]]-Tabela1[[#This Row],[Peso Expedido]]</f>
        <v>0</v>
      </c>
      <c r="AA851" s="17">
        <v>1</v>
      </c>
      <c r="AB851" s="33"/>
      <c r="AC851" s="33">
        <v>1</v>
      </c>
      <c r="AD851" s="33">
        <v>1</v>
      </c>
      <c r="AE851" s="33">
        <v>1</v>
      </c>
      <c r="AF851" s="33">
        <v>1</v>
      </c>
      <c r="AG851" s="33">
        <v>1</v>
      </c>
      <c r="AH851" s="33">
        <v>1</v>
      </c>
      <c r="AI851" s="33" t="s">
        <v>4412</v>
      </c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hidden="1" customHeight="1" x14ac:dyDescent="0.25">
      <c r="A852" s="1" t="s">
        <v>4983</v>
      </c>
      <c r="B852" s="21"/>
      <c r="C852" s="1">
        <v>4</v>
      </c>
      <c r="D852" s="1" t="s">
        <v>4984</v>
      </c>
      <c r="E852" s="7">
        <v>4502</v>
      </c>
      <c r="F852" s="7">
        <v>12</v>
      </c>
      <c r="G852" s="1">
        <v>18.399999999999999</v>
      </c>
      <c r="H852" s="34">
        <f>Tabela1[[#This Row],[PESO UNI]]*Tabela1[[#This Row],[QTE]]</f>
        <v>73.599999999999994</v>
      </c>
      <c r="I852" s="7" t="s">
        <v>5699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-4</v>
      </c>
      <c r="R852" s="18">
        <f>IFERROR(H852*((AA852*0.25)+(AC852*0.25)+(AD852*0.225)+(AE852*0.225)+(AF852*0.05)),"")</f>
        <v>73.599999999999994</v>
      </c>
      <c r="S852" s="18">
        <f t="shared" si="170"/>
        <v>73.599999999999994</v>
      </c>
      <c r="T852" s="19">
        <f t="shared" si="171"/>
        <v>0</v>
      </c>
      <c r="U852" s="16">
        <f>IFERROR(SUMIF('LISTA DE EMBARQUE'!B:B,MICRO!E:E,'LISTA DE EMBARQUE'!G:G),"")</f>
        <v>6</v>
      </c>
      <c r="V852" s="12">
        <f>IFERROR(VLOOKUP(Tabela1[[#This Row],[COD.MDE]],'LISTA DE EMBARQUE'!B:L,11,0),"")</f>
        <v>1</v>
      </c>
      <c r="W852" s="13">
        <f>IFERROR(VLOOKUP(Tabela1[[#This Row],[COD.MDE]],'LISTA DE EMBARQUE'!B:M,12,0),"")</f>
        <v>46309</v>
      </c>
      <c r="X852" s="14">
        <f>IFERROR(Tabela1[[#This Row],[QIANTIDADE EXPEDIDA]]*Tabela1[[#This Row],[PESO UNI]],"")</f>
        <v>110.39999999999999</v>
      </c>
      <c r="Y852" s="14">
        <f t="shared" si="172"/>
        <v>2</v>
      </c>
      <c r="Z852" s="20">
        <f>Tabela1[[#This Row],[PESO TOTAL]]-Tabela1[[#This Row],[Peso Expedido]]</f>
        <v>-36.799999999999997</v>
      </c>
      <c r="AA852" s="17">
        <v>1</v>
      </c>
      <c r="AB852" s="33"/>
      <c r="AC852" s="33">
        <v>1</v>
      </c>
      <c r="AD852" s="33">
        <v>1</v>
      </c>
      <c r="AE852" s="33">
        <v>1</v>
      </c>
      <c r="AF852" s="33">
        <v>1</v>
      </c>
      <c r="AG852" s="33">
        <v>1</v>
      </c>
      <c r="AH852" s="33">
        <v>1</v>
      </c>
      <c r="AI852" s="33" t="s">
        <v>4412</v>
      </c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hidden="1" customHeight="1" x14ac:dyDescent="0.25">
      <c r="A853" s="1" t="s">
        <v>4983</v>
      </c>
      <c r="B853" s="21"/>
      <c r="C853" s="1">
        <v>8</v>
      </c>
      <c r="D853" s="1" t="s">
        <v>4985</v>
      </c>
      <c r="E853" s="7">
        <v>4502</v>
      </c>
      <c r="F853" s="7">
        <v>12</v>
      </c>
      <c r="G853" s="1">
        <v>14.3</v>
      </c>
      <c r="H853" s="34">
        <f>Tabela1[[#This Row],[PESO UNI]]*Tabela1[[#This Row],[QTE]]</f>
        <v>114.4</v>
      </c>
      <c r="I853" s="7" t="s">
        <v>5699</v>
      </c>
      <c r="J853" s="8" t="s">
        <v>4834</v>
      </c>
      <c r="K853" s="8" t="s">
        <v>33</v>
      </c>
      <c r="L853" s="9" t="s">
        <v>3291</v>
      </c>
      <c r="M853" s="10">
        <v>46239</v>
      </c>
      <c r="N853" s="8" t="s">
        <v>38</v>
      </c>
      <c r="O853" s="12"/>
      <c r="P853" s="13"/>
      <c r="Q853" s="14">
        <f>Tabela1[[#This Row],[QTDE/ Fabricação]]-Tabela1[[#This Row],[QTE]]</f>
        <v>-8</v>
      </c>
      <c r="R853" s="18">
        <f>IFERROR(H853*((AA853*0.25)+(AC853*0.25)+(AD853*0.225)+(AE853*0.225)+(AF853*0.05)),"")</f>
        <v>114.4</v>
      </c>
      <c r="S853" s="18">
        <f t="shared" si="170"/>
        <v>114.4</v>
      </c>
      <c r="T853" s="19">
        <f t="shared" si="171"/>
        <v>0</v>
      </c>
      <c r="U853" s="16">
        <f>IFERROR(SUMIF('LISTA DE EMBARQUE'!B:B,MICRO!E:E,'LISTA DE EMBARQUE'!G:G),"")</f>
        <v>6</v>
      </c>
      <c r="V853" s="12">
        <f>IFERROR(VLOOKUP(Tabela1[[#This Row],[COD.MDE]],'LISTA DE EMBARQUE'!B:L,11,0),"")</f>
        <v>1</v>
      </c>
      <c r="W853" s="13">
        <f>IFERROR(VLOOKUP(Tabela1[[#This Row],[COD.MDE]],'LISTA DE EMBARQUE'!B:M,12,0),"")</f>
        <v>46309</v>
      </c>
      <c r="X853" s="14">
        <f>IFERROR(Tabela1[[#This Row],[QIANTIDADE EXPEDIDA]]*Tabela1[[#This Row],[PESO UNI]],"")</f>
        <v>85.800000000000011</v>
      </c>
      <c r="Y853" s="14">
        <f t="shared" si="172"/>
        <v>-2</v>
      </c>
      <c r="Z853" s="20">
        <f>Tabela1[[#This Row],[PESO TOTAL]]-Tabela1[[#This Row],[Peso Expedido]]</f>
        <v>28.599999999999994</v>
      </c>
      <c r="AA853" s="17">
        <v>1</v>
      </c>
      <c r="AB853" s="33"/>
      <c r="AC853" s="33">
        <v>1</v>
      </c>
      <c r="AD853" s="33">
        <v>1</v>
      </c>
      <c r="AE853" s="33">
        <v>1</v>
      </c>
      <c r="AF853" s="33">
        <v>1</v>
      </c>
      <c r="AG853" s="33">
        <v>1</v>
      </c>
      <c r="AH853" s="33">
        <v>1</v>
      </c>
      <c r="AI853" s="33" t="s">
        <v>4412</v>
      </c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hidden="1" customHeight="1" x14ac:dyDescent="0.25">
      <c r="A854" s="1" t="s">
        <v>4986</v>
      </c>
      <c r="B854" s="21"/>
      <c r="C854" s="1">
        <v>1</v>
      </c>
      <c r="D854" s="1" t="s">
        <v>4987</v>
      </c>
      <c r="E854" s="7">
        <v>4503</v>
      </c>
      <c r="F854" s="7">
        <v>12</v>
      </c>
      <c r="G854" s="1">
        <v>23.4</v>
      </c>
      <c r="H854" s="34">
        <f>Tabela1[[#This Row],[PESO UNI]]*Tabela1[[#This Row],[QTE]]</f>
        <v>23.4</v>
      </c>
      <c r="I854" s="7" t="s">
        <v>5699</v>
      </c>
      <c r="J854" s="8" t="s">
        <v>4834</v>
      </c>
      <c r="K854" s="8" t="s">
        <v>33</v>
      </c>
      <c r="L854" s="9" t="s">
        <v>3291</v>
      </c>
      <c r="M854" s="10">
        <v>46239</v>
      </c>
      <c r="N854" s="8" t="s">
        <v>38</v>
      </c>
      <c r="O854" s="12"/>
      <c r="P854" s="13"/>
      <c r="Q854" s="14">
        <f>Tabela1[[#This Row],[QTDE/ Fabricação]]-Tabela1[[#This Row],[QTE]]</f>
        <v>-1</v>
      </c>
      <c r="R854" s="18">
        <f t="shared" si="169"/>
        <v>23.4</v>
      </c>
      <c r="S854" s="18">
        <f t="shared" si="170"/>
        <v>23.4</v>
      </c>
      <c r="T854" s="19">
        <f t="shared" si="171"/>
        <v>0</v>
      </c>
      <c r="U854" s="16">
        <f>IFERROR(SUMIF('LISTA DE EMBARQUE'!B:B,MICRO!E:E,'LISTA DE EMBARQUE'!G:G),"")</f>
        <v>1</v>
      </c>
      <c r="V854" s="12">
        <f>IFERROR(VLOOKUP(Tabela1[[#This Row],[COD.MDE]],'LISTA DE EMBARQUE'!B:L,11,0),"")</f>
        <v>1</v>
      </c>
      <c r="W854" s="13">
        <f>IFERROR(VLOOKUP(Tabela1[[#This Row],[COD.MDE]],'LISTA DE EMBARQUE'!B:M,12,0),"")</f>
        <v>46309</v>
      </c>
      <c r="X854" s="14">
        <f>IFERROR(Tabela1[[#This Row],[QIANTIDADE EXPEDIDA]]*Tabela1[[#This Row],[PESO UNI]],"")</f>
        <v>23.4</v>
      </c>
      <c r="Y854" s="14">
        <f t="shared" si="172"/>
        <v>0</v>
      </c>
      <c r="Z854" s="20">
        <f>Tabela1[[#This Row],[PESO TOTAL]]-Tabela1[[#This Row],[Peso Expedido]]</f>
        <v>0</v>
      </c>
      <c r="AA854" s="17">
        <v>1</v>
      </c>
      <c r="AB854" s="33"/>
      <c r="AC854" s="33">
        <v>1</v>
      </c>
      <c r="AD854" s="33">
        <v>1</v>
      </c>
      <c r="AE854" s="33">
        <v>1</v>
      </c>
      <c r="AF854" s="33">
        <v>1</v>
      </c>
      <c r="AG854" s="33">
        <v>1</v>
      </c>
      <c r="AH854" s="33">
        <v>1</v>
      </c>
      <c r="AI854" s="33" t="s">
        <v>4412</v>
      </c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hidden="1" customHeight="1" x14ac:dyDescent="0.25">
      <c r="A855" s="1" t="s">
        <v>4988</v>
      </c>
      <c r="B855" s="21"/>
      <c r="C855" s="1">
        <v>14</v>
      </c>
      <c r="D855" s="1" t="s">
        <v>4989</v>
      </c>
      <c r="E855" s="7">
        <v>4504</v>
      </c>
      <c r="F855" s="7">
        <v>12</v>
      </c>
      <c r="G855" s="1">
        <v>7</v>
      </c>
      <c r="H855" s="34">
        <f>Tabela1[[#This Row],[PESO UNI]]*Tabela1[[#This Row],[QTE]]</f>
        <v>98</v>
      </c>
      <c r="I855" s="7" t="s">
        <v>5698</v>
      </c>
      <c r="J855" s="8" t="s">
        <v>4834</v>
      </c>
      <c r="K855" s="8" t="s">
        <v>33</v>
      </c>
      <c r="L855" s="9" t="s">
        <v>3291</v>
      </c>
      <c r="M855" s="10">
        <v>46239</v>
      </c>
      <c r="N855" s="8" t="s">
        <v>38</v>
      </c>
      <c r="O855" s="12"/>
      <c r="P855" s="13"/>
      <c r="Q855" s="14">
        <f>Tabela1[[#This Row],[QTDE/ Fabricação]]-Tabela1[[#This Row],[QTE]]</f>
        <v>-14</v>
      </c>
      <c r="R855" s="18">
        <f t="shared" ref="R855:R870" si="173">IFERROR(H855*((AA855*0.25)+(AC855*0.25)+(AD855*0.225)+(AE855*0.225)+(AF855*0.05)),"")</f>
        <v>98</v>
      </c>
      <c r="S855" s="18">
        <f t="shared" ref="S855:S870" si="174">IFERROR(H855*AG855,"")</f>
        <v>98</v>
      </c>
      <c r="T855" s="19">
        <f t="shared" ref="T855:T870" si="175">IFERROR(S855-H855,"")</f>
        <v>0</v>
      </c>
      <c r="U855" s="16">
        <f>IFERROR(SUMIF('LISTA DE EMBARQUE'!B:B,MICRO!E:E,'LISTA DE EMBARQUE'!G:G),"")</f>
        <v>14</v>
      </c>
      <c r="V855" s="12">
        <f>IFERROR(VLOOKUP(Tabela1[[#This Row],[COD.MDE]],'LISTA DE EMBARQUE'!B:L,11,0),"")</f>
        <v>1</v>
      </c>
      <c r="W855" s="13">
        <f>IFERROR(VLOOKUP(Tabela1[[#This Row],[COD.MDE]],'LISTA DE EMBARQUE'!B:M,12,0),"")</f>
        <v>46309</v>
      </c>
      <c r="X855" s="14">
        <f>IFERROR(Tabela1[[#This Row],[QIANTIDADE EXPEDIDA]]*Tabela1[[#This Row],[PESO UNI]],"")</f>
        <v>98</v>
      </c>
      <c r="Y855" s="14">
        <f t="shared" ref="Y855:Y870" si="176">U855-C855</f>
        <v>0</v>
      </c>
      <c r="Z855" s="20">
        <f>Tabela1[[#This Row],[PESO TOTAL]]-Tabela1[[#This Row],[Peso Expedido]]</f>
        <v>0</v>
      </c>
      <c r="AA855" s="17">
        <v>1</v>
      </c>
      <c r="AB855" s="33"/>
      <c r="AC855" s="33">
        <v>1</v>
      </c>
      <c r="AD855" s="33">
        <v>1</v>
      </c>
      <c r="AE855" s="33">
        <v>1</v>
      </c>
      <c r="AF855" s="33">
        <v>1</v>
      </c>
      <c r="AG855" s="33">
        <v>1</v>
      </c>
      <c r="AH855" s="33">
        <v>1</v>
      </c>
      <c r="AI855" s="33" t="s">
        <v>4412</v>
      </c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hidden="1" customHeight="1" x14ac:dyDescent="0.25">
      <c r="A856" s="1" t="s">
        <v>4990</v>
      </c>
      <c r="B856" s="21" t="s">
        <v>4991</v>
      </c>
      <c r="C856" s="1">
        <v>1</v>
      </c>
      <c r="D856" s="1" t="s">
        <v>4992</v>
      </c>
      <c r="E856" s="7">
        <v>4505</v>
      </c>
      <c r="F856" s="7">
        <v>49</v>
      </c>
      <c r="G856" s="1">
        <v>355.2</v>
      </c>
      <c r="H856" s="34">
        <f>Tabela1[[#This Row],[PESO UNI]]*Tabela1[[#This Row],[QTE]]</f>
        <v>355.2</v>
      </c>
      <c r="I856" s="7">
        <v>0</v>
      </c>
      <c r="J856" s="8" t="s">
        <v>3093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-1</v>
      </c>
      <c r="R856" s="18">
        <f t="shared" si="173"/>
        <v>159.84</v>
      </c>
      <c r="S856" s="18">
        <f t="shared" si="174"/>
        <v>0</v>
      </c>
      <c r="T856" s="19">
        <f t="shared" si="175"/>
        <v>-355.2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 t="shared" si="176"/>
        <v>-1</v>
      </c>
      <c r="Z856" s="20">
        <f>Tabela1[[#This Row],[PESO TOTAL]]-Tabela1[[#This Row],[Peso Expedido]]</f>
        <v>355.2</v>
      </c>
      <c r="AA856" s="17">
        <v>0.9</v>
      </c>
      <c r="AB856" s="33"/>
      <c r="AC856" s="33">
        <v>0.9</v>
      </c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hidden="1" customHeight="1" x14ac:dyDescent="0.25">
      <c r="A857" s="1" t="s">
        <v>4990</v>
      </c>
      <c r="B857" s="21" t="s">
        <v>4991</v>
      </c>
      <c r="C857" s="1">
        <v>2</v>
      </c>
      <c r="D857" s="1" t="s">
        <v>4993</v>
      </c>
      <c r="E857" s="7">
        <v>4506</v>
      </c>
      <c r="F857" s="7">
        <v>49</v>
      </c>
      <c r="G857" s="1">
        <v>40.6</v>
      </c>
      <c r="H857" s="34">
        <f>Tabela1[[#This Row],[PESO UNI]]*Tabela1[[#This Row],[QTE]]</f>
        <v>81.2</v>
      </c>
      <c r="I857" s="7">
        <v>0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 t="shared" si="173"/>
        <v>36.54</v>
      </c>
      <c r="S857" s="18">
        <f t="shared" si="174"/>
        <v>0</v>
      </c>
      <c r="T857" s="19">
        <f t="shared" si="175"/>
        <v>-81.2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 t="shared" si="176"/>
        <v>-2</v>
      </c>
      <c r="Z857" s="20">
        <f>Tabela1[[#This Row],[PESO TOTAL]]-Tabela1[[#This Row],[Peso Expedido]]</f>
        <v>81.2</v>
      </c>
      <c r="AA857" s="17">
        <v>0.9</v>
      </c>
      <c r="AB857" s="33"/>
      <c r="AC857" s="33">
        <v>0.9</v>
      </c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hidden="1" customHeight="1" x14ac:dyDescent="0.25">
      <c r="A858" s="1" t="s">
        <v>4990</v>
      </c>
      <c r="B858" s="21" t="s">
        <v>4991</v>
      </c>
      <c r="C858" s="1">
        <v>2</v>
      </c>
      <c r="D858" s="1" t="s">
        <v>4994</v>
      </c>
      <c r="E858" s="7">
        <v>4507</v>
      </c>
      <c r="F858" s="7">
        <v>49</v>
      </c>
      <c r="G858" s="1">
        <v>106.4</v>
      </c>
      <c r="H858" s="34">
        <f>Tabela1[[#This Row],[PESO UNI]]*Tabela1[[#This Row],[QTE]]</f>
        <v>212.8</v>
      </c>
      <c r="I858" s="7">
        <v>0</v>
      </c>
      <c r="J858" s="8" t="s">
        <v>3093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>Tabela1[[#This Row],[QTDE/ Fabricação]]-Tabela1[[#This Row],[QTE]]</f>
        <v>-2</v>
      </c>
      <c r="R858" s="18">
        <f t="shared" si="173"/>
        <v>95.76</v>
      </c>
      <c r="S858" s="18">
        <f t="shared" si="174"/>
        <v>0</v>
      </c>
      <c r="T858" s="19">
        <f t="shared" si="175"/>
        <v>-212.8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si="176"/>
        <v>-2</v>
      </c>
      <c r="Z858" s="20">
        <f>Tabela1[[#This Row],[PESO TOTAL]]-Tabela1[[#This Row],[Peso Expedido]]</f>
        <v>212.8</v>
      </c>
      <c r="AA858" s="17">
        <v>0.9</v>
      </c>
      <c r="AB858" s="33"/>
      <c r="AC858" s="33">
        <v>0.9</v>
      </c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hidden="1" customHeight="1" x14ac:dyDescent="0.25">
      <c r="A859" s="1" t="s">
        <v>4995</v>
      </c>
      <c r="B859" s="21" t="s">
        <v>4996</v>
      </c>
      <c r="C859" s="1">
        <v>1</v>
      </c>
      <c r="D859" s="1" t="s">
        <v>4997</v>
      </c>
      <c r="E859" s="7">
        <v>4508</v>
      </c>
      <c r="F859" s="7">
        <v>50</v>
      </c>
      <c r="G859" s="1">
        <v>435.1</v>
      </c>
      <c r="H859" s="34">
        <f>Tabela1[[#This Row],[PESO UNI]]*Tabela1[[#This Row],[QTE]]</f>
        <v>435.1</v>
      </c>
      <c r="I859" s="7" t="s">
        <v>5293</v>
      </c>
      <c r="J859" s="8" t="s">
        <v>3045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-1</v>
      </c>
      <c r="R859" s="18">
        <f t="shared" si="173"/>
        <v>108.77500000000001</v>
      </c>
      <c r="S859" s="18">
        <f t="shared" si="174"/>
        <v>0</v>
      </c>
      <c r="T859" s="19">
        <f t="shared" si="175"/>
        <v>-435.1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 t="shared" si="176"/>
        <v>-1</v>
      </c>
      <c r="Z859" s="20">
        <f>Tabela1[[#This Row],[PESO TOTAL]]-Tabela1[[#This Row],[Peso Expedido]]</f>
        <v>435.1</v>
      </c>
      <c r="AA859" s="17">
        <v>1</v>
      </c>
      <c r="AB859" s="33"/>
      <c r="AC859" s="33"/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hidden="1" customHeight="1" x14ac:dyDescent="0.25">
      <c r="A860" s="1" t="s">
        <v>4998</v>
      </c>
      <c r="B860" s="21" t="s">
        <v>4999</v>
      </c>
      <c r="C860" s="1">
        <v>2</v>
      </c>
      <c r="D860" s="1" t="s">
        <v>5000</v>
      </c>
      <c r="E860" s="7">
        <v>4509</v>
      </c>
      <c r="F860" s="7">
        <v>51</v>
      </c>
      <c r="G860" s="1">
        <v>43.6</v>
      </c>
      <c r="H860" s="34">
        <f>Tabela1[[#This Row],[PESO UNI]]*Tabela1[[#This Row],[QTE]]</f>
        <v>87.2</v>
      </c>
      <c r="I860" s="7" t="s">
        <v>5004</v>
      </c>
      <c r="J860" s="8" t="s">
        <v>3093</v>
      </c>
      <c r="K860" s="8" t="s">
        <v>4320</v>
      </c>
      <c r="L860" s="9" t="s">
        <v>2984</v>
      </c>
      <c r="M860" s="10">
        <v>46240</v>
      </c>
      <c r="N860" s="8" t="s">
        <v>38</v>
      </c>
      <c r="O860" s="12"/>
      <c r="P860" s="13"/>
      <c r="Q860" s="14">
        <f>Tabela1[[#This Row],[QTDE/ Fabricação]]-Tabela1[[#This Row],[QTE]]</f>
        <v>-2</v>
      </c>
      <c r="R860" s="18">
        <f t="shared" si="173"/>
        <v>39.24</v>
      </c>
      <c r="S860" s="18">
        <f t="shared" si="174"/>
        <v>0</v>
      </c>
      <c r="T860" s="19">
        <f t="shared" si="175"/>
        <v>-87.2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 t="shared" si="176"/>
        <v>-2</v>
      </c>
      <c r="Z860" s="20">
        <f>Tabela1[[#This Row],[PESO TOTAL]]-Tabela1[[#This Row],[Peso Expedido]]</f>
        <v>87.2</v>
      </c>
      <c r="AA860" s="17">
        <v>0.9</v>
      </c>
      <c r="AB860" s="33"/>
      <c r="AC860" s="33">
        <v>0.9</v>
      </c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hidden="1" customHeight="1" x14ac:dyDescent="0.25">
      <c r="A861" s="1" t="s">
        <v>4998</v>
      </c>
      <c r="B861" s="21" t="s">
        <v>4999</v>
      </c>
      <c r="C861" s="1">
        <v>1</v>
      </c>
      <c r="D861" s="1" t="s">
        <v>5001</v>
      </c>
      <c r="E861" s="7">
        <v>4510</v>
      </c>
      <c r="F861" s="7">
        <v>51</v>
      </c>
      <c r="G861" s="1">
        <v>72</v>
      </c>
      <c r="H861" s="34">
        <f>Tabela1[[#This Row],[PESO UNI]]*Tabela1[[#This Row],[QTE]]</f>
        <v>72</v>
      </c>
      <c r="I861" s="7" t="s">
        <v>5004</v>
      </c>
      <c r="J861" s="8" t="s">
        <v>3093</v>
      </c>
      <c r="K861" s="8" t="s">
        <v>4320</v>
      </c>
      <c r="L861" s="9" t="s">
        <v>2984</v>
      </c>
      <c r="M861" s="10">
        <v>46240</v>
      </c>
      <c r="N861" s="8" t="s">
        <v>38</v>
      </c>
      <c r="O861" s="12"/>
      <c r="P861" s="13"/>
      <c r="Q861" s="14">
        <f>Tabela1[[#This Row],[QTDE/ Fabricação]]-Tabela1[[#This Row],[QTE]]</f>
        <v>-1</v>
      </c>
      <c r="R861" s="18">
        <f t="shared" si="173"/>
        <v>32.4</v>
      </c>
      <c r="S861" s="18">
        <f t="shared" si="174"/>
        <v>0</v>
      </c>
      <c r="T861" s="19">
        <f t="shared" si="175"/>
        <v>-72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 t="shared" si="176"/>
        <v>-1</v>
      </c>
      <c r="Z861" s="20">
        <f>Tabela1[[#This Row],[PESO TOTAL]]-Tabela1[[#This Row],[Peso Expedido]]</f>
        <v>72</v>
      </c>
      <c r="AA861" s="17">
        <v>0.9</v>
      </c>
      <c r="AB861" s="33"/>
      <c r="AC861" s="33">
        <v>0.9</v>
      </c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hidden="1" customHeight="1" x14ac:dyDescent="0.25">
      <c r="A862" s="1" t="s">
        <v>4998</v>
      </c>
      <c r="B862" s="21" t="s">
        <v>4999</v>
      </c>
      <c r="C862" s="1">
        <v>2</v>
      </c>
      <c r="D862" s="1" t="s">
        <v>5002</v>
      </c>
      <c r="E862" s="7">
        <v>4511</v>
      </c>
      <c r="F862" s="7">
        <v>51</v>
      </c>
      <c r="G862" s="1">
        <v>6.3</v>
      </c>
      <c r="H862" s="34">
        <f>Tabela1[[#This Row],[PESO UNI]]*Tabela1[[#This Row],[QTE]]</f>
        <v>12.6</v>
      </c>
      <c r="I862" s="7" t="s">
        <v>5004</v>
      </c>
      <c r="J862" s="8" t="s">
        <v>3093</v>
      </c>
      <c r="K862" s="8" t="s">
        <v>4320</v>
      </c>
      <c r="L862" s="9" t="s">
        <v>2984</v>
      </c>
      <c r="M862" s="10">
        <v>46240</v>
      </c>
      <c r="N862" s="8" t="s">
        <v>38</v>
      </c>
      <c r="O862" s="12"/>
      <c r="P862" s="13"/>
      <c r="Q862" s="14">
        <f>Tabela1[[#This Row],[QTDE/ Fabricação]]-Tabela1[[#This Row],[QTE]]</f>
        <v>-2</v>
      </c>
      <c r="R862" s="18">
        <f t="shared" si="173"/>
        <v>5.67</v>
      </c>
      <c r="S862" s="18">
        <f t="shared" si="174"/>
        <v>0</v>
      </c>
      <c r="T862" s="19">
        <f t="shared" si="175"/>
        <v>-12.6</v>
      </c>
      <c r="U862" s="16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IFERROR(VLOOKUP(Tabela1[[#This Row],[COD.MDE]],'LISTA DE EMBARQUE'!B:M,12,0),"")</f>
        <v/>
      </c>
      <c r="X862" s="14">
        <f>IFERROR(Tabela1[[#This Row],[QIANTIDADE EXPEDIDA]]*Tabela1[[#This Row],[PESO UNI]],"")</f>
        <v>0</v>
      </c>
      <c r="Y862" s="14">
        <f t="shared" si="176"/>
        <v>-2</v>
      </c>
      <c r="Z862" s="20">
        <f>Tabela1[[#This Row],[PESO TOTAL]]-Tabela1[[#This Row],[Peso Expedido]]</f>
        <v>12.6</v>
      </c>
      <c r="AA862" s="17">
        <v>0.9</v>
      </c>
      <c r="AB862" s="33"/>
      <c r="AC862" s="33">
        <v>0.9</v>
      </c>
      <c r="AD862" s="33"/>
      <c r="AE862" s="33"/>
      <c r="AF862" s="33"/>
      <c r="AG862" s="33"/>
      <c r="AH862" s="33"/>
      <c r="AI862" s="33"/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hidden="1" customHeight="1" x14ac:dyDescent="0.25">
      <c r="A863" s="7" t="s">
        <v>814</v>
      </c>
      <c r="B863" s="7"/>
      <c r="C863" s="7">
        <v>2</v>
      </c>
      <c r="D863" s="7" t="s">
        <v>5006</v>
      </c>
      <c r="E863" s="7">
        <v>4514</v>
      </c>
      <c r="F863" s="7">
        <v>1</v>
      </c>
      <c r="G863" s="7">
        <v>5.2</v>
      </c>
      <c r="H863" s="7">
        <f>Tabela1[[#This Row],[PESO UNI]]*Tabela1[[#This Row],[QTE]]</f>
        <v>10.4</v>
      </c>
      <c r="I863" s="7">
        <v>1</v>
      </c>
      <c r="J863" s="7" t="s">
        <v>5007</v>
      </c>
      <c r="K863" s="7" t="s">
        <v>23</v>
      </c>
      <c r="L863" s="7" t="s">
        <v>5008</v>
      </c>
      <c r="M863" s="7">
        <v>46241</v>
      </c>
      <c r="N863" s="7" t="s">
        <v>38</v>
      </c>
      <c r="O863" s="7"/>
      <c r="P863" s="7"/>
      <c r="Q863" s="7">
        <f>Tabela1[[#This Row],[QTDE/ Fabricação]]-Tabela1[[#This Row],[QTE]]</f>
        <v>-2</v>
      </c>
      <c r="R863" s="7">
        <f t="shared" si="173"/>
        <v>10.4</v>
      </c>
      <c r="S863" s="7">
        <f t="shared" si="174"/>
        <v>10.4</v>
      </c>
      <c r="T863" s="7">
        <f t="shared" si="175"/>
        <v>0</v>
      </c>
      <c r="U863" s="7">
        <f>IFERROR(SUMIF('LISTA DE EMBARQUE'!B:B,MICRO!E:E,'LISTA DE EMBARQUE'!G:G),"")</f>
        <v>2</v>
      </c>
      <c r="V863" s="7">
        <f>IFERROR(VLOOKUP(Tabela1[[#This Row],[COD.MDE]],'LISTA DE EMBARQUE'!B:L,11,0),"")</f>
        <v>1</v>
      </c>
      <c r="W863" s="10">
        <f>IFERROR(VLOOKUP(Tabela1[[#This Row],[COD.MDE]],'LISTA DE EMBARQUE'!B:M,12,0),"")</f>
        <v>46273</v>
      </c>
      <c r="X863" s="7">
        <f>IFERROR(Tabela1[[#This Row],[QIANTIDADE EXPEDIDA]]*Tabela1[[#This Row],[PESO UNI]],"")</f>
        <v>10.4</v>
      </c>
      <c r="Y863" s="14">
        <f t="shared" si="176"/>
        <v>0</v>
      </c>
      <c r="Z863" s="20">
        <f>Tabela1[[#This Row],[PESO TOTAL]]-Tabela1[[#This Row],[Peso Expedido]]</f>
        <v>0</v>
      </c>
      <c r="AA863" s="17">
        <v>1</v>
      </c>
      <c r="AB863" s="33">
        <v>1</v>
      </c>
      <c r="AC863" s="33">
        <v>1</v>
      </c>
      <c r="AD863" s="33">
        <v>1</v>
      </c>
      <c r="AE863" s="33">
        <v>1</v>
      </c>
      <c r="AF863" s="33">
        <v>1</v>
      </c>
      <c r="AG863" s="33">
        <v>1</v>
      </c>
      <c r="AH863" s="33">
        <v>1</v>
      </c>
      <c r="AI863" s="33" t="s">
        <v>4509</v>
      </c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hidden="1" customHeight="1" x14ac:dyDescent="0.25">
      <c r="A864" s="1" t="s">
        <v>5009</v>
      </c>
      <c r="B864" s="21" t="s">
        <v>5010</v>
      </c>
      <c r="C864" s="1">
        <v>2</v>
      </c>
      <c r="D864" s="1" t="s">
        <v>5011</v>
      </c>
      <c r="E864" s="7">
        <v>4515</v>
      </c>
      <c r="F864" s="7">
        <v>52</v>
      </c>
      <c r="G864" s="1">
        <v>53.7</v>
      </c>
      <c r="H864" s="34">
        <f>Tabela1[[#This Row],[PESO UNI]]*Tabela1[[#This Row],[QTE]]</f>
        <v>107.4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-2</v>
      </c>
      <c r="R864" s="18">
        <f t="shared" si="173"/>
        <v>48.330000000000005</v>
      </c>
      <c r="S864" s="18">
        <f t="shared" si="174"/>
        <v>0</v>
      </c>
      <c r="T864" s="19">
        <f t="shared" si="175"/>
        <v>-107.4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176"/>
        <v>-2</v>
      </c>
      <c r="Z864" s="20">
        <f>Tabela1[[#This Row],[PESO TOTAL]]-Tabela1[[#This Row],[Peso Expedido]]</f>
        <v>107.4</v>
      </c>
      <c r="AA864" s="17">
        <v>0.9</v>
      </c>
      <c r="AB864" s="33"/>
      <c r="AC864" s="33">
        <v>0.9</v>
      </c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hidden="1" customHeight="1" x14ac:dyDescent="0.25">
      <c r="A865" s="1" t="s">
        <v>5009</v>
      </c>
      <c r="B865" s="21" t="s">
        <v>5010</v>
      </c>
      <c r="C865" s="1">
        <v>1</v>
      </c>
      <c r="D865" s="1" t="s">
        <v>5012</v>
      </c>
      <c r="E865" s="7">
        <v>4516</v>
      </c>
      <c r="F865" s="7">
        <v>52</v>
      </c>
      <c r="G865" s="1">
        <v>170.2</v>
      </c>
      <c r="H865" s="34">
        <f>Tabela1[[#This Row],[PESO UNI]]*Tabela1[[#This Row],[QTE]]</f>
        <v>170.2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-1</v>
      </c>
      <c r="R865" s="18">
        <f t="shared" si="173"/>
        <v>76.59</v>
      </c>
      <c r="S865" s="18">
        <f t="shared" si="174"/>
        <v>0</v>
      </c>
      <c r="T865" s="19">
        <f t="shared" si="175"/>
        <v>-170.2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176"/>
        <v>-1</v>
      </c>
      <c r="Z865" s="20">
        <f>Tabela1[[#This Row],[PESO TOTAL]]-Tabela1[[#This Row],[Peso Expedido]]</f>
        <v>170.2</v>
      </c>
      <c r="AA865" s="17">
        <v>0.9</v>
      </c>
      <c r="AB865" s="33"/>
      <c r="AC865" s="33">
        <v>0.9</v>
      </c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hidden="1" customHeight="1" x14ac:dyDescent="0.25">
      <c r="A866" s="1" t="s">
        <v>5009</v>
      </c>
      <c r="B866" s="21" t="s">
        <v>5010</v>
      </c>
      <c r="C866" s="1">
        <v>1</v>
      </c>
      <c r="D866" s="1" t="s">
        <v>5013</v>
      </c>
      <c r="E866" s="7">
        <v>4517</v>
      </c>
      <c r="F866" s="7">
        <v>52</v>
      </c>
      <c r="G866" s="1">
        <v>220.2</v>
      </c>
      <c r="H866" s="34">
        <f>Tabela1[[#This Row],[PESO UNI]]*Tabela1[[#This Row],[QTE]]</f>
        <v>220.2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-1</v>
      </c>
      <c r="R866" s="18">
        <f t="shared" si="173"/>
        <v>99.09</v>
      </c>
      <c r="S866" s="18">
        <f t="shared" si="174"/>
        <v>0</v>
      </c>
      <c r="T866" s="19">
        <f t="shared" si="175"/>
        <v>-220.2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 t="shared" si="176"/>
        <v>-1</v>
      </c>
      <c r="Z866" s="20">
        <f>Tabela1[[#This Row],[PESO TOTAL]]-Tabela1[[#This Row],[Peso Expedido]]</f>
        <v>220.2</v>
      </c>
      <c r="AA866" s="17">
        <v>0.9</v>
      </c>
      <c r="AB866" s="33"/>
      <c r="AC866" s="33">
        <v>0.9</v>
      </c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hidden="1" customHeight="1" x14ac:dyDescent="0.25">
      <c r="A867" s="1" t="s">
        <v>5009</v>
      </c>
      <c r="B867" s="21" t="s">
        <v>5010</v>
      </c>
      <c r="C867" s="1">
        <v>1</v>
      </c>
      <c r="D867" s="1" t="s">
        <v>5014</v>
      </c>
      <c r="E867" s="7">
        <v>4518</v>
      </c>
      <c r="F867" s="7">
        <v>52</v>
      </c>
      <c r="G867" s="1">
        <v>220.2</v>
      </c>
      <c r="H867" s="34">
        <f>Tabela1[[#This Row],[PESO UNI]]*Tabela1[[#This Row],[QTE]]</f>
        <v>220.2</v>
      </c>
      <c r="I867" s="7">
        <v>0</v>
      </c>
      <c r="J867" s="8" t="s">
        <v>3045</v>
      </c>
      <c r="K867" s="8" t="s">
        <v>4320</v>
      </c>
      <c r="L867" s="9" t="s">
        <v>2984</v>
      </c>
      <c r="M867" s="10">
        <v>46241</v>
      </c>
      <c r="N867" s="8" t="s">
        <v>38</v>
      </c>
      <c r="O867" s="12"/>
      <c r="P867" s="13"/>
      <c r="Q867" s="14">
        <f>Tabela1[[#This Row],[QTDE/ Fabricação]]-Tabela1[[#This Row],[QTE]]</f>
        <v>-1</v>
      </c>
      <c r="R867" s="18">
        <f t="shared" si="173"/>
        <v>99.09</v>
      </c>
      <c r="S867" s="18">
        <f t="shared" si="174"/>
        <v>0</v>
      </c>
      <c r="T867" s="19">
        <f t="shared" si="175"/>
        <v>-220.2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 t="shared" si="176"/>
        <v>-1</v>
      </c>
      <c r="Z867" s="20">
        <f>Tabela1[[#This Row],[PESO TOTAL]]-Tabela1[[#This Row],[Peso Expedido]]</f>
        <v>220.2</v>
      </c>
      <c r="AA867" s="17">
        <v>0.9</v>
      </c>
      <c r="AB867" s="33"/>
      <c r="AC867" s="33">
        <v>0.9</v>
      </c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ht="15.75" hidden="1" customHeight="1" x14ac:dyDescent="0.25">
      <c r="A868" s="1" t="s">
        <v>5009</v>
      </c>
      <c r="B868" s="21" t="s">
        <v>5010</v>
      </c>
      <c r="C868" s="1">
        <v>2</v>
      </c>
      <c r="D868" s="1" t="s">
        <v>5015</v>
      </c>
      <c r="E868" s="7">
        <v>4519</v>
      </c>
      <c r="F868" s="7">
        <v>52</v>
      </c>
      <c r="G868" s="1">
        <v>55.1</v>
      </c>
      <c r="H868" s="34">
        <f>Tabela1[[#This Row],[PESO UNI]]*Tabela1[[#This Row],[QTE]]</f>
        <v>110.2</v>
      </c>
      <c r="I868" s="7">
        <v>0</v>
      </c>
      <c r="J868" s="8" t="s">
        <v>3045</v>
      </c>
      <c r="K868" s="8" t="s">
        <v>4320</v>
      </c>
      <c r="L868" s="9" t="s">
        <v>2984</v>
      </c>
      <c r="M868" s="10">
        <v>46241</v>
      </c>
      <c r="N868" s="8" t="s">
        <v>38</v>
      </c>
      <c r="O868" s="12"/>
      <c r="P868" s="13"/>
      <c r="Q868" s="14">
        <f>Tabela1[[#This Row],[QTDE/ Fabricação]]-Tabela1[[#This Row],[QTE]]</f>
        <v>-2</v>
      </c>
      <c r="R868" s="18">
        <f t="shared" si="173"/>
        <v>49.59</v>
      </c>
      <c r="S868" s="18">
        <f t="shared" si="174"/>
        <v>0</v>
      </c>
      <c r="T868" s="19">
        <f t="shared" si="175"/>
        <v>-110.2</v>
      </c>
      <c r="U868" s="16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IFERROR(VLOOKUP(Tabela1[[#This Row],[COD.MDE]],'LISTA DE EMBARQUE'!B:M,12,0),"")</f>
        <v/>
      </c>
      <c r="X868" s="14">
        <f>IFERROR(Tabela1[[#This Row],[QIANTIDADE EXPEDIDA]]*Tabela1[[#This Row],[PESO UNI]],"")</f>
        <v>0</v>
      </c>
      <c r="Y868" s="14">
        <f t="shared" si="176"/>
        <v>-2</v>
      </c>
      <c r="Z868" s="20">
        <f>Tabela1[[#This Row],[PESO TOTAL]]-Tabela1[[#This Row],[Peso Expedido]]</f>
        <v>110.2</v>
      </c>
      <c r="AA868" s="17">
        <v>0.9</v>
      </c>
      <c r="AB868" s="33"/>
      <c r="AC868" s="33">
        <v>0.9</v>
      </c>
      <c r="AD868" s="33"/>
      <c r="AE868" s="33"/>
      <c r="AF868" s="33"/>
      <c r="AG868" s="33"/>
      <c r="AH868" s="33"/>
      <c r="AI868" s="33"/>
      <c r="AJ868"/>
      <c r="AK868"/>
      <c r="AL868"/>
      <c r="AM868"/>
      <c r="AN868"/>
      <c r="AO868"/>
      <c r="AP868"/>
      <c r="AQ868" s="22"/>
      <c r="AR868" s="24"/>
      <c r="AS868" s="37"/>
      <c r="AT868" s="37"/>
      <c r="AU868" s="37"/>
      <c r="AV868" s="37"/>
      <c r="AW868" s="37"/>
    </row>
    <row r="869" spans="1:49" ht="15.75" hidden="1" customHeight="1" x14ac:dyDescent="0.25">
      <c r="A869" s="1" t="s">
        <v>5009</v>
      </c>
      <c r="B869" s="21" t="s">
        <v>5010</v>
      </c>
      <c r="C869" s="1">
        <v>2</v>
      </c>
      <c r="D869" s="1" t="s">
        <v>5016</v>
      </c>
      <c r="E869" s="7">
        <v>4521</v>
      </c>
      <c r="F869" s="7">
        <v>52</v>
      </c>
      <c r="G869" s="1">
        <v>69</v>
      </c>
      <c r="H869" s="34">
        <f>Tabela1[[#This Row],[PESO UNI]]*Tabela1[[#This Row],[QTE]]</f>
        <v>138</v>
      </c>
      <c r="I869" s="7">
        <v>0</v>
      </c>
      <c r="J869" s="8" t="s">
        <v>3045</v>
      </c>
      <c r="K869" s="8" t="s">
        <v>4320</v>
      </c>
      <c r="L869" s="9" t="s">
        <v>2984</v>
      </c>
      <c r="M869" s="10">
        <v>46241</v>
      </c>
      <c r="N869" s="8" t="s">
        <v>38</v>
      </c>
      <c r="O869" s="12"/>
      <c r="P869" s="13"/>
      <c r="Q869" s="14">
        <f>Tabela1[[#This Row],[QTDE/ Fabricação]]-Tabela1[[#This Row],[QTE]]</f>
        <v>-2</v>
      </c>
      <c r="R869" s="18">
        <f t="shared" si="173"/>
        <v>62.1</v>
      </c>
      <c r="S869" s="18">
        <f t="shared" si="174"/>
        <v>0</v>
      </c>
      <c r="T869" s="19">
        <f t="shared" si="175"/>
        <v>-138</v>
      </c>
      <c r="U869" s="16">
        <f>IFERROR(SUMIF('LISTA DE EMBARQUE'!B:B,MICRO!E:E,'LISTA DE EMBARQUE'!G:G),"")</f>
        <v>0</v>
      </c>
      <c r="V869" s="12" t="str">
        <f>IFERROR(VLOOKUP(Tabela1[[#This Row],[COD.MDE]],'LISTA DE EMBARQUE'!B:L,11,0),"")</f>
        <v/>
      </c>
      <c r="W869" s="13" t="str">
        <f>IFERROR(VLOOKUP(Tabela1[[#This Row],[COD.MDE]],'LISTA DE EMBARQUE'!B:M,12,0),"")</f>
        <v/>
      </c>
      <c r="X869" s="14">
        <f>IFERROR(Tabela1[[#This Row],[QIANTIDADE EXPEDIDA]]*Tabela1[[#This Row],[PESO UNI]],"")</f>
        <v>0</v>
      </c>
      <c r="Y869" s="14">
        <f t="shared" si="176"/>
        <v>-2</v>
      </c>
      <c r="Z869" s="20">
        <f>Tabela1[[#This Row],[PESO TOTAL]]-Tabela1[[#This Row],[Peso Expedido]]</f>
        <v>138</v>
      </c>
      <c r="AA869" s="17">
        <v>0.9</v>
      </c>
      <c r="AB869" s="33"/>
      <c r="AC869" s="33">
        <v>0.9</v>
      </c>
      <c r="AD869" s="33"/>
      <c r="AE869" s="33"/>
      <c r="AF869" s="33"/>
      <c r="AG869" s="33"/>
      <c r="AH869" s="33"/>
      <c r="AI869" s="33"/>
      <c r="AJ869"/>
      <c r="AK869"/>
      <c r="AL869"/>
      <c r="AM869"/>
      <c r="AN869"/>
      <c r="AO869"/>
      <c r="AP869"/>
      <c r="AQ869" s="22"/>
      <c r="AR869" s="24"/>
      <c r="AS869" s="37"/>
      <c r="AT869" s="37"/>
      <c r="AU869" s="37"/>
      <c r="AV869" s="37"/>
      <c r="AW869" s="37"/>
    </row>
    <row r="870" spans="1:49" ht="15.75" hidden="1" customHeight="1" x14ac:dyDescent="0.25">
      <c r="A870" s="238" t="s">
        <v>5019</v>
      </c>
      <c r="B870" s="239"/>
      <c r="C870" s="238">
        <v>6</v>
      </c>
      <c r="D870" s="238" t="s">
        <v>5020</v>
      </c>
      <c r="E870" s="237">
        <v>4522</v>
      </c>
      <c r="F870" s="237">
        <v>1</v>
      </c>
      <c r="G870" s="238">
        <v>15</v>
      </c>
      <c r="H870" s="240">
        <f>Tabela1[[#This Row],[PESO UNI]]*Tabela1[[#This Row],[QTE]]</f>
        <v>90</v>
      </c>
      <c r="I870" s="237" t="s">
        <v>43</v>
      </c>
      <c r="J870" s="241" t="s">
        <v>5021</v>
      </c>
      <c r="K870" s="241" t="s">
        <v>23</v>
      </c>
      <c r="L870" s="242" t="s">
        <v>5022</v>
      </c>
      <c r="M870" s="243">
        <v>46245</v>
      </c>
      <c r="N870" s="241" t="s">
        <v>38</v>
      </c>
      <c r="O870" s="244"/>
      <c r="P870" s="245"/>
      <c r="Q870" s="246">
        <f>Tabela1[[#This Row],[QTDE/ Fabricação]]-Tabela1[[#This Row],[QTE]]</f>
        <v>-6</v>
      </c>
      <c r="R870" s="247">
        <f t="shared" si="173"/>
        <v>90</v>
      </c>
      <c r="S870" s="247">
        <f t="shared" si="174"/>
        <v>90</v>
      </c>
      <c r="T870" s="248">
        <f t="shared" si="175"/>
        <v>0</v>
      </c>
      <c r="U870" s="249">
        <f>IFERROR(SUMIF('LISTA DE EMBARQUE'!B:B,MICRO!E:E,'LISTA DE EMBARQUE'!G:G),"")</f>
        <v>6</v>
      </c>
      <c r="V870" s="244">
        <f>IFERROR(VLOOKUP(Tabela1[[#This Row],[COD.MDE]],'LISTA DE EMBARQUE'!B:L,11,0),"")</f>
        <v>1</v>
      </c>
      <c r="W870" s="245">
        <f>IFERROR(VLOOKUP(Tabela1[[#This Row],[COD.MDE]],'LISTA DE EMBARQUE'!B:M,12,0),"")</f>
        <v>46268</v>
      </c>
      <c r="X870" s="246">
        <f>IFERROR(Tabela1[[#This Row],[QIANTIDADE EXPEDIDA]]*Tabela1[[#This Row],[PESO UNI]],"")</f>
        <v>90</v>
      </c>
      <c r="Y870" s="246">
        <f t="shared" si="176"/>
        <v>0</v>
      </c>
      <c r="Z870" s="250">
        <f>Tabela1[[#This Row],[PESO TOTAL]]-Tabela1[[#This Row],[Peso Expedido]]</f>
        <v>0</v>
      </c>
      <c r="AA870" s="251">
        <v>1</v>
      </c>
      <c r="AB870" s="252"/>
      <c r="AC870" s="252">
        <v>1</v>
      </c>
      <c r="AD870" s="252">
        <v>1</v>
      </c>
      <c r="AE870" s="252">
        <v>1</v>
      </c>
      <c r="AF870" s="252">
        <v>1</v>
      </c>
      <c r="AG870" s="252">
        <v>1</v>
      </c>
      <c r="AH870" s="252">
        <v>1</v>
      </c>
      <c r="AI870" s="252" t="s">
        <v>4412</v>
      </c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hidden="1" customHeight="1" x14ac:dyDescent="0.25">
      <c r="A871" s="238" t="s">
        <v>5023</v>
      </c>
      <c r="B871" s="239"/>
      <c r="C871" s="238">
        <v>10</v>
      </c>
      <c r="D871" s="238" t="s">
        <v>5024</v>
      </c>
      <c r="E871" s="237">
        <v>4523</v>
      </c>
      <c r="F871" s="237">
        <v>1</v>
      </c>
      <c r="G871" s="238">
        <v>10.5</v>
      </c>
      <c r="H871" s="240">
        <f>Tabela1[[#This Row],[PESO UNI]]*Tabela1[[#This Row],[QTE]]</f>
        <v>105</v>
      </c>
      <c r="I871" s="237" t="s">
        <v>43</v>
      </c>
      <c r="J871" s="241" t="s">
        <v>5021</v>
      </c>
      <c r="K871" s="241" t="s">
        <v>23</v>
      </c>
      <c r="L871" s="242" t="s">
        <v>5022</v>
      </c>
      <c r="M871" s="243">
        <v>46245</v>
      </c>
      <c r="N871" s="241" t="s">
        <v>38</v>
      </c>
      <c r="O871" s="244"/>
      <c r="P871" s="245"/>
      <c r="Q871" s="246">
        <f>Tabela1[[#This Row],[QTDE/ Fabricação]]-Tabela1[[#This Row],[QTE]]</f>
        <v>-10</v>
      </c>
      <c r="R871" s="247">
        <f t="shared" ref="R871" si="177">IFERROR(H871*((AA871*0.25)+(AC871*0.25)+(AD871*0.225)+(AE871*0.225)+(AF871*0.05)),"")</f>
        <v>105</v>
      </c>
      <c r="S871" s="247">
        <f t="shared" ref="S871" si="178">IFERROR(H871*AG871,"")</f>
        <v>105</v>
      </c>
      <c r="T871" s="248">
        <f t="shared" ref="T871" si="179">IFERROR(S871-H871,"")</f>
        <v>0</v>
      </c>
      <c r="U871" s="249">
        <f>IFERROR(SUMIF('LISTA DE EMBARQUE'!B:B,MICRO!E:E,'LISTA DE EMBARQUE'!G:G),"")</f>
        <v>10</v>
      </c>
      <c r="V871" s="244">
        <f>IFERROR(VLOOKUP(Tabela1[[#This Row],[COD.MDE]],'LISTA DE EMBARQUE'!B:L,11,0),"")</f>
        <v>1</v>
      </c>
      <c r="W871" s="245">
        <f>IFERROR(VLOOKUP(Tabela1[[#This Row],[COD.MDE]],'LISTA DE EMBARQUE'!B:M,12,0),"")</f>
        <v>46268</v>
      </c>
      <c r="X871" s="246">
        <f>IFERROR(Tabela1[[#This Row],[QIANTIDADE EXPEDIDA]]*Tabela1[[#This Row],[PESO UNI]],"")</f>
        <v>105</v>
      </c>
      <c r="Y871" s="246">
        <f t="shared" ref="Y871" si="180">U871-C871</f>
        <v>0</v>
      </c>
      <c r="Z871" s="250">
        <f>Tabela1[[#This Row],[PESO TOTAL]]-Tabela1[[#This Row],[Peso Expedido]]</f>
        <v>0</v>
      </c>
      <c r="AA871" s="251">
        <v>1</v>
      </c>
      <c r="AB871" s="252"/>
      <c r="AC871" s="252">
        <v>1</v>
      </c>
      <c r="AD871" s="252">
        <v>1</v>
      </c>
      <c r="AE871" s="252">
        <v>1</v>
      </c>
      <c r="AF871" s="252">
        <v>1</v>
      </c>
      <c r="AG871" s="252">
        <v>1</v>
      </c>
      <c r="AH871" s="252">
        <v>1</v>
      </c>
      <c r="AI871" s="252" t="s">
        <v>4412</v>
      </c>
      <c r="AJ871"/>
      <c r="AK871"/>
      <c r="AL871"/>
      <c r="AM871"/>
      <c r="AN871"/>
      <c r="AO871"/>
      <c r="AP871"/>
      <c r="AQ871" s="22"/>
      <c r="AR871" s="24"/>
      <c r="AS871" s="37"/>
      <c r="AT871" s="37"/>
      <c r="AU871" s="37"/>
      <c r="AV871" s="37"/>
      <c r="AW871" s="37"/>
    </row>
    <row r="872" spans="1:49" ht="15.75" hidden="1" customHeight="1" x14ac:dyDescent="0.25">
      <c r="A872" s="238" t="s">
        <v>5025</v>
      </c>
      <c r="B872" s="239"/>
      <c r="C872" s="238">
        <v>5</v>
      </c>
      <c r="D872" s="238" t="s">
        <v>5026</v>
      </c>
      <c r="E872" s="237">
        <v>4524</v>
      </c>
      <c r="F872" s="237">
        <v>1</v>
      </c>
      <c r="G872" s="238">
        <v>35</v>
      </c>
      <c r="H872" s="240">
        <f>Tabela1[[#This Row],[PESO UNI]]*Tabela1[[#This Row],[QTE]]</f>
        <v>175</v>
      </c>
      <c r="I872" s="237" t="s">
        <v>43</v>
      </c>
      <c r="J872" s="241" t="s">
        <v>5021</v>
      </c>
      <c r="K872" s="241" t="s">
        <v>23</v>
      </c>
      <c r="L872" s="242" t="s">
        <v>5022</v>
      </c>
      <c r="M872" s="243">
        <v>46245</v>
      </c>
      <c r="N872" s="241" t="s">
        <v>38</v>
      </c>
      <c r="O872" s="244"/>
      <c r="P872" s="245"/>
      <c r="Q872" s="246">
        <f>Tabela1[[#This Row],[QTDE/ Fabricação]]-Tabela1[[#This Row],[QTE]]</f>
        <v>-5</v>
      </c>
      <c r="R872" s="247">
        <f t="shared" ref="R872:R929" si="181">IFERROR(H872*((AA872*0.25)+(AC872*0.25)+(AD872*0.225)+(AE872*0.225)+(AF872*0.05)),"")</f>
        <v>175</v>
      </c>
      <c r="S872" s="247">
        <f t="shared" ref="S872:S929" si="182">IFERROR(H872*AG872,"")</f>
        <v>175</v>
      </c>
      <c r="T872" s="248">
        <f t="shared" ref="T872:T929" si="183">IFERROR(S872-H872,"")</f>
        <v>0</v>
      </c>
      <c r="U872" s="249">
        <f>IFERROR(SUMIF('LISTA DE EMBARQUE'!B:B,MICRO!E:E,'LISTA DE EMBARQUE'!G:G),"")</f>
        <v>5</v>
      </c>
      <c r="V872" s="244">
        <v>1</v>
      </c>
      <c r="W872" s="245">
        <f>IFERROR(VLOOKUP(Tabela1[[#This Row],[COD.MDE]],'LISTA DE EMBARQUE'!B:M,12,0),"")</f>
        <v>46268</v>
      </c>
      <c r="X872" s="246">
        <f>IFERROR(Tabela1[[#This Row],[QIANTIDADE EXPEDIDA]]*Tabela1[[#This Row],[PESO UNI]],"")</f>
        <v>175</v>
      </c>
      <c r="Y872" s="246">
        <f t="shared" ref="Y872:Y929" si="184">U872-C872</f>
        <v>0</v>
      </c>
      <c r="Z872" s="250">
        <f>Tabela1[[#This Row],[PESO TOTAL]]-Tabela1[[#This Row],[Peso Expedido]]</f>
        <v>0</v>
      </c>
      <c r="AA872" s="251">
        <v>1</v>
      </c>
      <c r="AB872" s="252"/>
      <c r="AC872" s="252">
        <v>1</v>
      </c>
      <c r="AD872" s="252">
        <v>1</v>
      </c>
      <c r="AE872" s="252">
        <v>1</v>
      </c>
      <c r="AF872" s="252">
        <v>1</v>
      </c>
      <c r="AG872" s="252">
        <v>1</v>
      </c>
      <c r="AH872" s="252">
        <v>1</v>
      </c>
      <c r="AI872" s="252" t="s">
        <v>4412</v>
      </c>
      <c r="AJ872"/>
      <c r="AK872"/>
      <c r="AL872"/>
      <c r="AM872"/>
      <c r="AN872"/>
      <c r="AO872"/>
      <c r="AP872"/>
      <c r="AQ872" s="22"/>
      <c r="AR872" s="24"/>
      <c r="AS872" s="37"/>
      <c r="AT872" s="37"/>
      <c r="AU872" s="37"/>
      <c r="AV872" s="37"/>
      <c r="AW872" s="37"/>
    </row>
    <row r="873" spans="1:49" ht="15.75" hidden="1" customHeight="1" x14ac:dyDescent="0.25">
      <c r="A873" s="1" t="s">
        <v>5029</v>
      </c>
      <c r="B873" s="21"/>
      <c r="C873" s="1">
        <v>710</v>
      </c>
      <c r="D873" s="1" t="s">
        <v>5030</v>
      </c>
      <c r="E873" s="7">
        <v>4525</v>
      </c>
      <c r="F873" s="7">
        <v>13</v>
      </c>
      <c r="G873" s="1">
        <v>0.85</v>
      </c>
      <c r="H873" s="34">
        <f>Tabela1[[#This Row],[PESO UNI]]*Tabela1[[#This Row],[QTE]]</f>
        <v>603.5</v>
      </c>
      <c r="I873" s="7" t="s">
        <v>6021</v>
      </c>
      <c r="J873" s="8" t="s">
        <v>4834</v>
      </c>
      <c r="K873" s="8" t="s">
        <v>4320</v>
      </c>
      <c r="L873" s="9" t="s">
        <v>3291</v>
      </c>
      <c r="M873" s="10">
        <v>46246</v>
      </c>
      <c r="N873" s="8" t="s">
        <v>38</v>
      </c>
      <c r="O873" s="12"/>
      <c r="P873" s="13"/>
      <c r="Q873" s="14">
        <f>Tabela1[[#This Row],[QTDE/ Fabricação]]-Tabela1[[#This Row],[QTE]]</f>
        <v>-710</v>
      </c>
      <c r="R873" s="18">
        <f t="shared" si="181"/>
        <v>356.06500000000005</v>
      </c>
      <c r="S873" s="18">
        <f t="shared" si="182"/>
        <v>0</v>
      </c>
      <c r="T873" s="19">
        <f t="shared" si="183"/>
        <v>-603.5</v>
      </c>
      <c r="U873" s="16">
        <f>IFERROR(SUMIF('LISTA DE EMBARQUE'!B:B,MICRO!E:E,'LISTA DE EMBARQUE'!G:G),"")</f>
        <v>0</v>
      </c>
      <c r="V873" s="12" t="str">
        <f>IFERROR(VLOOKUP(Tabela1[[#This Row],[COD.MDE]],'LISTA DE EMBARQUE'!B:L,11,0),"")</f>
        <v/>
      </c>
      <c r="W873" s="13" t="str">
        <f>IFERROR(VLOOKUP(Tabela1[[#This Row],[COD.MDE]],'LISTA DE EMBARQUE'!B:M,12,0),"")</f>
        <v/>
      </c>
      <c r="X873" s="14">
        <f>IFERROR(Tabela1[[#This Row],[QIANTIDADE EXPEDIDA]]*Tabela1[[#This Row],[PESO UNI]],"")</f>
        <v>0</v>
      </c>
      <c r="Y873" s="14">
        <f t="shared" si="184"/>
        <v>-710</v>
      </c>
      <c r="Z873" s="20">
        <f>Tabela1[[#This Row],[PESO TOTAL]]-Tabela1[[#This Row],[Peso Expedido]]</f>
        <v>603.5</v>
      </c>
      <c r="AA873" s="17">
        <v>1</v>
      </c>
      <c r="AB873" s="33"/>
      <c r="AC873" s="33">
        <v>0.6</v>
      </c>
      <c r="AD873" s="33">
        <v>0.6</v>
      </c>
      <c r="AE873" s="33">
        <v>0.2</v>
      </c>
      <c r="AF873" s="33">
        <v>0.2</v>
      </c>
      <c r="AG873" s="33"/>
      <c r="AH873" s="33"/>
      <c r="AI873" s="33"/>
      <c r="AJ873"/>
      <c r="AK873"/>
      <c r="AL873"/>
      <c r="AM873"/>
      <c r="AN873"/>
      <c r="AO873"/>
      <c r="AP873"/>
      <c r="AQ873" s="22"/>
      <c r="AR873" s="24"/>
      <c r="AS873" s="37"/>
      <c r="AT873" s="37"/>
      <c r="AU873" s="37"/>
      <c r="AV873" s="37"/>
      <c r="AW873" s="37"/>
    </row>
    <row r="874" spans="1:49" ht="15.75" hidden="1" customHeight="1" x14ac:dyDescent="0.25">
      <c r="A874" s="19" t="s">
        <v>414</v>
      </c>
      <c r="B874" s="19"/>
      <c r="C874" s="235">
        <v>10</v>
      </c>
      <c r="D874" s="19" t="s">
        <v>5031</v>
      </c>
      <c r="E874" s="19">
        <v>4526</v>
      </c>
      <c r="F874" s="19">
        <v>1</v>
      </c>
      <c r="G874" s="19">
        <v>5</v>
      </c>
      <c r="H874" s="19">
        <f>Tabela1[[#This Row],[PESO UNI]]*Tabela1[[#This Row],[QTE]]</f>
        <v>50</v>
      </c>
      <c r="I874" s="19">
        <v>0</v>
      </c>
      <c r="J874" s="19" t="s">
        <v>5032</v>
      </c>
      <c r="K874" s="19" t="s">
        <v>23</v>
      </c>
      <c r="L874" s="19" t="s">
        <v>5033</v>
      </c>
      <c r="M874" s="19">
        <v>46246</v>
      </c>
      <c r="N874" s="19" t="s">
        <v>38</v>
      </c>
      <c r="O874" s="19"/>
      <c r="P874" s="19"/>
      <c r="Q874" s="19">
        <f>Tabela1[[#This Row],[QTDE/ Fabricação]]-Tabela1[[#This Row],[QTE]]</f>
        <v>-10</v>
      </c>
      <c r="R874" s="19">
        <f t="shared" si="181"/>
        <v>50</v>
      </c>
      <c r="S874" s="19">
        <f t="shared" si="182"/>
        <v>50</v>
      </c>
      <c r="T874" s="19">
        <f t="shared" si="183"/>
        <v>0</v>
      </c>
      <c r="U874" s="19">
        <f>IFERROR(SUMIF('LISTA DE EMBARQUE'!B:B,MICRO!E:E,'LISTA DE EMBARQUE'!G:G),"")</f>
        <v>10</v>
      </c>
      <c r="V874" s="235">
        <v>1</v>
      </c>
      <c r="W874" s="234">
        <f>IFERROR(VLOOKUP(Tabela1[[#This Row],[COD.MDE]],'LISTA DE EMBARQUE'!B:M,12,0),"")</f>
        <v>46273</v>
      </c>
      <c r="X874" s="19">
        <f>IFERROR(Tabela1[[#This Row],[QIANTIDADE EXPEDIDA]]*Tabela1[[#This Row],[PESO UNI]],"")</f>
        <v>50</v>
      </c>
      <c r="Y874" s="14">
        <f t="shared" si="184"/>
        <v>0</v>
      </c>
      <c r="Z874" s="20">
        <f>Tabela1[[#This Row],[PESO TOTAL]]-Tabela1[[#This Row],[Peso Expedido]]</f>
        <v>0</v>
      </c>
      <c r="AA874" s="17">
        <v>1</v>
      </c>
      <c r="AB874" s="33">
        <v>1</v>
      </c>
      <c r="AC874" s="33">
        <v>1</v>
      </c>
      <c r="AD874" s="33">
        <v>1</v>
      </c>
      <c r="AE874" s="33">
        <v>1</v>
      </c>
      <c r="AF874" s="33">
        <v>1</v>
      </c>
      <c r="AG874" s="33">
        <v>1</v>
      </c>
      <c r="AH874" s="33">
        <v>1</v>
      </c>
      <c r="AI874" s="33" t="s">
        <v>4509</v>
      </c>
      <c r="AJ874"/>
      <c r="AK874"/>
      <c r="AL874"/>
      <c r="AM874"/>
      <c r="AN874"/>
      <c r="AO874"/>
      <c r="AP874"/>
      <c r="AQ874" s="22"/>
      <c r="AR874" s="24"/>
      <c r="AS874" s="37"/>
      <c r="AT874" s="37"/>
      <c r="AU874" s="37"/>
      <c r="AV874" s="37"/>
      <c r="AW874" s="37"/>
    </row>
    <row r="875" spans="1:49" ht="15.75" hidden="1" customHeight="1" x14ac:dyDescent="0.25">
      <c r="A875" s="238" t="s">
        <v>5037</v>
      </c>
      <c r="B875" s="239" t="s">
        <v>5038</v>
      </c>
      <c r="C875" s="238">
        <v>1</v>
      </c>
      <c r="D875" s="238" t="s">
        <v>5039</v>
      </c>
      <c r="E875" s="237">
        <v>4527</v>
      </c>
      <c r="F875" s="237">
        <v>56</v>
      </c>
      <c r="G875" s="238">
        <v>297.8</v>
      </c>
      <c r="H875" s="240">
        <f>Tabela1[[#This Row],[PESO UNI]]*Tabela1[[#This Row],[QTE]]</f>
        <v>297.8</v>
      </c>
      <c r="I875" s="237">
        <v>0</v>
      </c>
      <c r="J875" s="241" t="s">
        <v>3140</v>
      </c>
      <c r="K875" s="241" t="s">
        <v>4320</v>
      </c>
      <c r="L875" s="242" t="s">
        <v>2984</v>
      </c>
      <c r="M875" s="243">
        <v>46251</v>
      </c>
      <c r="N875" s="241" t="s">
        <v>5101</v>
      </c>
      <c r="O875" s="244"/>
      <c r="P875" s="245"/>
      <c r="Q875" s="14">
        <f>Tabela1[[#This Row],[QTDE/ Fabricação]]-Tabela1[[#This Row],[QTE]]</f>
        <v>-1</v>
      </c>
      <c r="R875" s="247">
        <f t="shared" si="181"/>
        <v>297.8</v>
      </c>
      <c r="S875" s="247">
        <f t="shared" si="182"/>
        <v>297.8</v>
      </c>
      <c r="T875" s="248">
        <f t="shared" si="183"/>
        <v>0</v>
      </c>
      <c r="U875" s="249">
        <f>IFERROR(SUMIF('LISTA DE EMBARQUE'!B:B,MICRO!E:E,'LISTA DE EMBARQUE'!G:G),"")</f>
        <v>1</v>
      </c>
      <c r="V875" s="244">
        <f>IFERROR(VLOOKUP(Tabela1[[#This Row],[COD.MDE]],'LISTA DE EMBARQUE'!B:L,11,0),"")</f>
        <v>8</v>
      </c>
      <c r="W875" s="245">
        <f>IFERROR(VLOOKUP(Tabela1[[#This Row],[COD.MDE]],'LISTA DE EMBARQUE'!B:M,12,0),"")</f>
        <v>46280</v>
      </c>
      <c r="X875" s="246">
        <f>IFERROR(Tabela1[[#This Row],[QIANTIDADE EXPEDIDA]]*Tabela1[[#This Row],[PESO UNI]],"")</f>
        <v>297.8</v>
      </c>
      <c r="Y875" s="246">
        <f t="shared" si="184"/>
        <v>0</v>
      </c>
      <c r="Z875" s="250">
        <f>Tabela1[[#This Row],[PESO TOTAL]]-Tabela1[[#This Row],[Peso Expedido]]</f>
        <v>0</v>
      </c>
      <c r="AA875" s="251">
        <v>1</v>
      </c>
      <c r="AB875" s="252"/>
      <c r="AC875" s="252">
        <v>1</v>
      </c>
      <c r="AD875" s="252">
        <v>1</v>
      </c>
      <c r="AE875" s="252">
        <v>1</v>
      </c>
      <c r="AF875" s="252">
        <v>1</v>
      </c>
      <c r="AG875" s="252">
        <v>1</v>
      </c>
      <c r="AH875" s="252">
        <v>1</v>
      </c>
      <c r="AI875" s="252" t="s">
        <v>4509</v>
      </c>
      <c r="AJ875"/>
      <c r="AK875"/>
      <c r="AL875"/>
      <c r="AM875"/>
      <c r="AN875"/>
      <c r="AO875"/>
      <c r="AP875"/>
      <c r="AQ875" s="22"/>
      <c r="AR875" s="24"/>
      <c r="AS875" s="37"/>
      <c r="AT875" s="37"/>
      <c r="AU875" s="37"/>
      <c r="AV875" s="37"/>
      <c r="AW875" s="37"/>
    </row>
    <row r="876" spans="1:49" ht="15.75" hidden="1" customHeight="1" x14ac:dyDescent="0.25">
      <c r="A876" s="238" t="s">
        <v>5037</v>
      </c>
      <c r="B876" s="239" t="s">
        <v>5038</v>
      </c>
      <c r="C876" s="238">
        <v>1</v>
      </c>
      <c r="D876" s="238" t="s">
        <v>5040</v>
      </c>
      <c r="E876" s="237">
        <v>4528</v>
      </c>
      <c r="F876" s="237">
        <v>56</v>
      </c>
      <c r="G876" s="238">
        <v>297.8</v>
      </c>
      <c r="H876" s="240">
        <f>Tabela1[[#This Row],[PESO UNI]]*Tabela1[[#This Row],[QTE]]</f>
        <v>297.8</v>
      </c>
      <c r="I876" s="237">
        <v>0</v>
      </c>
      <c r="J876" s="241" t="s">
        <v>3140</v>
      </c>
      <c r="K876" s="241" t="s">
        <v>4320</v>
      </c>
      <c r="L876" s="242" t="s">
        <v>2984</v>
      </c>
      <c r="M876" s="243">
        <v>46251</v>
      </c>
      <c r="N876" s="241" t="s">
        <v>5101</v>
      </c>
      <c r="O876" s="244"/>
      <c r="P876" s="245"/>
      <c r="Q876" s="14">
        <f>Tabela1[[#This Row],[QTDE/ Fabricação]]-Tabela1[[#This Row],[QTE]]</f>
        <v>-1</v>
      </c>
      <c r="R876" s="247">
        <f t="shared" si="181"/>
        <v>297.8</v>
      </c>
      <c r="S876" s="247">
        <f t="shared" si="182"/>
        <v>297.8</v>
      </c>
      <c r="T876" s="248">
        <f t="shared" si="183"/>
        <v>0</v>
      </c>
      <c r="U876" s="249">
        <f>IFERROR(SUMIF('LISTA DE EMBARQUE'!B:B,MICRO!E:E,'LISTA DE EMBARQUE'!G:G),"")</f>
        <v>1</v>
      </c>
      <c r="V876" s="244">
        <f>IFERROR(VLOOKUP(Tabela1[[#This Row],[COD.MDE]],'LISTA DE EMBARQUE'!B:L,11,0),"")</f>
        <v>8</v>
      </c>
      <c r="W876" s="245">
        <f>IFERROR(VLOOKUP(Tabela1[[#This Row],[COD.MDE]],'LISTA DE EMBARQUE'!B:M,12,0),"")</f>
        <v>46280</v>
      </c>
      <c r="X876" s="246">
        <f>IFERROR(Tabela1[[#This Row],[QIANTIDADE EXPEDIDA]]*Tabela1[[#This Row],[PESO UNI]],"")</f>
        <v>297.8</v>
      </c>
      <c r="Y876" s="246">
        <f t="shared" si="184"/>
        <v>0</v>
      </c>
      <c r="Z876" s="250">
        <f>Tabela1[[#This Row],[PESO TOTAL]]-Tabela1[[#This Row],[Peso Expedido]]</f>
        <v>0</v>
      </c>
      <c r="AA876" s="251">
        <v>1</v>
      </c>
      <c r="AB876" s="252"/>
      <c r="AC876" s="252">
        <v>1</v>
      </c>
      <c r="AD876" s="252">
        <v>1</v>
      </c>
      <c r="AE876" s="252">
        <v>1</v>
      </c>
      <c r="AF876" s="252">
        <v>1</v>
      </c>
      <c r="AG876" s="252">
        <v>1</v>
      </c>
      <c r="AH876" s="252">
        <v>1</v>
      </c>
      <c r="AI876" s="252" t="s">
        <v>5406</v>
      </c>
      <c r="AJ876"/>
      <c r="AK876"/>
      <c r="AL876"/>
      <c r="AM876"/>
      <c r="AN876"/>
      <c r="AO876"/>
      <c r="AP876"/>
      <c r="AQ876" s="22"/>
      <c r="AR876" s="24"/>
      <c r="AS876" s="37"/>
      <c r="AT876" s="37"/>
      <c r="AU876" s="37"/>
      <c r="AV876" s="37"/>
      <c r="AW876" s="37"/>
    </row>
    <row r="877" spans="1:49" ht="15.75" hidden="1" customHeight="1" x14ac:dyDescent="0.25">
      <c r="A877" s="238" t="s">
        <v>5041</v>
      </c>
      <c r="B877" s="239" t="s">
        <v>5042</v>
      </c>
      <c r="C877" s="238">
        <v>1</v>
      </c>
      <c r="D877" s="238" t="s">
        <v>5043</v>
      </c>
      <c r="E877" s="237">
        <v>4529</v>
      </c>
      <c r="F877" s="237">
        <v>56</v>
      </c>
      <c r="G877" s="238">
        <v>886.6</v>
      </c>
      <c r="H877" s="240">
        <f>Tabela1[[#This Row],[PESO UNI]]*Tabela1[[#This Row],[QTE]]</f>
        <v>886.6</v>
      </c>
      <c r="I877" s="237">
        <v>0</v>
      </c>
      <c r="J877" s="241" t="s">
        <v>3140</v>
      </c>
      <c r="K877" s="241" t="s">
        <v>4320</v>
      </c>
      <c r="L877" s="242" t="s">
        <v>2984</v>
      </c>
      <c r="M877" s="243">
        <v>46251</v>
      </c>
      <c r="N877" s="241" t="s">
        <v>5101</v>
      </c>
      <c r="O877" s="244"/>
      <c r="P877" s="245"/>
      <c r="Q877" s="14">
        <f>Tabela1[[#This Row],[QTDE/ Fabricação]]-Tabela1[[#This Row],[QTE]]</f>
        <v>-1</v>
      </c>
      <c r="R877" s="247">
        <f t="shared" si="181"/>
        <v>886.6</v>
      </c>
      <c r="S877" s="247">
        <f t="shared" si="182"/>
        <v>886.6</v>
      </c>
      <c r="T877" s="248">
        <f t="shared" si="183"/>
        <v>0</v>
      </c>
      <c r="U877" s="249">
        <f>IFERROR(SUMIF('LISTA DE EMBARQUE'!B:B,MICRO!E:E,'LISTA DE EMBARQUE'!G:G),"")</f>
        <v>1</v>
      </c>
      <c r="V877" s="244">
        <f>IFERROR(VLOOKUP(Tabela1[[#This Row],[COD.MDE]],'LISTA DE EMBARQUE'!B:L,11,0),"")</f>
        <v>8</v>
      </c>
      <c r="W877" s="245">
        <f>IFERROR(VLOOKUP(Tabela1[[#This Row],[COD.MDE]],'LISTA DE EMBARQUE'!B:M,12,0),"")</f>
        <v>46280</v>
      </c>
      <c r="X877" s="246">
        <f>IFERROR(Tabela1[[#This Row],[QIANTIDADE EXPEDIDA]]*Tabela1[[#This Row],[PESO UNI]],"")</f>
        <v>886.6</v>
      </c>
      <c r="Y877" s="246">
        <f t="shared" si="184"/>
        <v>0</v>
      </c>
      <c r="Z877" s="250">
        <f>Tabela1[[#This Row],[PESO TOTAL]]-Tabela1[[#This Row],[Peso Expedido]]</f>
        <v>0</v>
      </c>
      <c r="AA877" s="251">
        <v>1</v>
      </c>
      <c r="AB877" s="252"/>
      <c r="AC877" s="252">
        <v>1</v>
      </c>
      <c r="AD877" s="252">
        <v>1</v>
      </c>
      <c r="AE877" s="252">
        <v>1</v>
      </c>
      <c r="AF877" s="252">
        <v>1</v>
      </c>
      <c r="AG877" s="252">
        <v>1</v>
      </c>
      <c r="AH877" s="252">
        <v>1</v>
      </c>
      <c r="AI877" s="252" t="s">
        <v>5406</v>
      </c>
      <c r="AJ877"/>
      <c r="AK877"/>
      <c r="AL877"/>
      <c r="AM877"/>
      <c r="AN877"/>
      <c r="AO877"/>
      <c r="AP877"/>
      <c r="AQ877" s="22"/>
      <c r="AR877" s="24"/>
      <c r="AS877" s="37"/>
      <c r="AT877" s="37"/>
      <c r="AU877" s="37"/>
      <c r="AV877" s="37"/>
      <c r="AW877" s="37"/>
    </row>
    <row r="878" spans="1:49" ht="15.75" hidden="1" customHeight="1" x14ac:dyDescent="0.25">
      <c r="A878" s="238" t="s">
        <v>5044</v>
      </c>
      <c r="B878" s="239" t="s">
        <v>5045</v>
      </c>
      <c r="C878" s="238">
        <v>1</v>
      </c>
      <c r="D878" s="238" t="s">
        <v>5046</v>
      </c>
      <c r="E878" s="237">
        <v>4530</v>
      </c>
      <c r="F878" s="237">
        <v>56</v>
      </c>
      <c r="G878" s="238">
        <v>643.4</v>
      </c>
      <c r="H878" s="240">
        <f>Tabela1[[#This Row],[PESO UNI]]*Tabela1[[#This Row],[QTE]]</f>
        <v>643.4</v>
      </c>
      <c r="I878" s="237">
        <v>0</v>
      </c>
      <c r="J878" s="241" t="s">
        <v>3140</v>
      </c>
      <c r="K878" s="241" t="s">
        <v>4320</v>
      </c>
      <c r="L878" s="242" t="s">
        <v>2984</v>
      </c>
      <c r="M878" s="243">
        <v>46251</v>
      </c>
      <c r="N878" s="241" t="s">
        <v>5101</v>
      </c>
      <c r="O878" s="244"/>
      <c r="P878" s="245"/>
      <c r="Q878" s="14">
        <f>Tabela1[[#This Row],[QTDE/ Fabricação]]-Tabela1[[#This Row],[QTE]]</f>
        <v>-1</v>
      </c>
      <c r="R878" s="247">
        <f t="shared" si="181"/>
        <v>643.4</v>
      </c>
      <c r="S878" s="247">
        <f t="shared" si="182"/>
        <v>643.4</v>
      </c>
      <c r="T878" s="248">
        <f t="shared" si="183"/>
        <v>0</v>
      </c>
      <c r="U878" s="249">
        <f>IFERROR(SUMIF('LISTA DE EMBARQUE'!B:B,MICRO!E:E,'LISTA DE EMBARQUE'!G:G),"")</f>
        <v>1</v>
      </c>
      <c r="V878" s="244">
        <f>IFERROR(VLOOKUP(Tabela1[[#This Row],[COD.MDE]],'LISTA DE EMBARQUE'!B:L,11,0),"")</f>
        <v>8</v>
      </c>
      <c r="W878" s="245">
        <f>IFERROR(VLOOKUP(Tabela1[[#This Row],[COD.MDE]],'LISTA DE EMBARQUE'!B:M,12,0),"")</f>
        <v>46280</v>
      </c>
      <c r="X878" s="246">
        <f>IFERROR(Tabela1[[#This Row],[QIANTIDADE EXPEDIDA]]*Tabela1[[#This Row],[PESO UNI]],"")</f>
        <v>643.4</v>
      </c>
      <c r="Y878" s="246">
        <f t="shared" si="184"/>
        <v>0</v>
      </c>
      <c r="Z878" s="250">
        <f>Tabela1[[#This Row],[PESO TOTAL]]-Tabela1[[#This Row],[Peso Expedido]]</f>
        <v>0</v>
      </c>
      <c r="AA878" s="251">
        <v>1</v>
      </c>
      <c r="AB878" s="252"/>
      <c r="AC878" s="252">
        <v>1</v>
      </c>
      <c r="AD878" s="252">
        <v>1</v>
      </c>
      <c r="AE878" s="252">
        <v>1</v>
      </c>
      <c r="AF878" s="252">
        <v>1</v>
      </c>
      <c r="AG878" s="252">
        <v>1</v>
      </c>
      <c r="AH878" s="252">
        <v>1</v>
      </c>
      <c r="AI878" s="252" t="s">
        <v>5406</v>
      </c>
      <c r="AJ878"/>
      <c r="AK878"/>
      <c r="AL878"/>
      <c r="AM878"/>
      <c r="AN878"/>
      <c r="AO878"/>
      <c r="AP878"/>
      <c r="AQ878" s="22"/>
      <c r="AR878" s="24"/>
      <c r="AS878" s="37"/>
      <c r="AT878" s="37"/>
      <c r="AU878" s="37"/>
      <c r="AV878" s="37"/>
      <c r="AW878" s="37"/>
    </row>
    <row r="879" spans="1:49" ht="15.75" hidden="1" customHeight="1" x14ac:dyDescent="0.25">
      <c r="A879" s="238" t="s">
        <v>5047</v>
      </c>
      <c r="B879" s="239" t="s">
        <v>5048</v>
      </c>
      <c r="C879" s="238">
        <v>1</v>
      </c>
      <c r="D879" s="238" t="s">
        <v>5049</v>
      </c>
      <c r="E879" s="237">
        <v>4531</v>
      </c>
      <c r="F879" s="237">
        <v>56</v>
      </c>
      <c r="G879" s="238">
        <v>368.4</v>
      </c>
      <c r="H879" s="240">
        <f>Tabela1[[#This Row],[PESO UNI]]*Tabela1[[#This Row],[QTE]]</f>
        <v>368.4</v>
      </c>
      <c r="I879" s="237">
        <v>0</v>
      </c>
      <c r="J879" s="241" t="s">
        <v>3140</v>
      </c>
      <c r="K879" s="241" t="s">
        <v>4320</v>
      </c>
      <c r="L879" s="242" t="s">
        <v>2984</v>
      </c>
      <c r="M879" s="243">
        <v>46251</v>
      </c>
      <c r="N879" s="241" t="s">
        <v>5101</v>
      </c>
      <c r="O879" s="244"/>
      <c r="P879" s="245"/>
      <c r="Q879" s="14">
        <f>Tabela1[[#This Row],[QTDE/ Fabricação]]-Tabela1[[#This Row],[QTE]]</f>
        <v>-1</v>
      </c>
      <c r="R879" s="247">
        <f t="shared" si="181"/>
        <v>368.4</v>
      </c>
      <c r="S879" s="247">
        <f t="shared" si="182"/>
        <v>368.4</v>
      </c>
      <c r="T879" s="248">
        <f t="shared" si="183"/>
        <v>0</v>
      </c>
      <c r="U879" s="249">
        <f>IFERROR(SUMIF('LISTA DE EMBARQUE'!B:B,MICRO!E:E,'LISTA DE EMBARQUE'!G:G),"")</f>
        <v>1</v>
      </c>
      <c r="V879" s="244">
        <f>IFERROR(VLOOKUP(Tabela1[[#This Row],[COD.MDE]],'LISTA DE EMBARQUE'!B:L,11,0),"")</f>
        <v>8</v>
      </c>
      <c r="W879" s="245">
        <f>IFERROR(VLOOKUP(Tabela1[[#This Row],[COD.MDE]],'LISTA DE EMBARQUE'!B:M,12,0),"")</f>
        <v>46280</v>
      </c>
      <c r="X879" s="246">
        <f>IFERROR(Tabela1[[#This Row],[QIANTIDADE EXPEDIDA]]*Tabela1[[#This Row],[PESO UNI]],"")</f>
        <v>368.4</v>
      </c>
      <c r="Y879" s="246">
        <f t="shared" si="184"/>
        <v>0</v>
      </c>
      <c r="Z879" s="250">
        <f>Tabela1[[#This Row],[PESO TOTAL]]-Tabela1[[#This Row],[Peso Expedido]]</f>
        <v>0</v>
      </c>
      <c r="AA879" s="251">
        <v>1</v>
      </c>
      <c r="AB879" s="252"/>
      <c r="AC879" s="252">
        <v>1</v>
      </c>
      <c r="AD879" s="252">
        <v>1</v>
      </c>
      <c r="AE879" s="252">
        <v>1</v>
      </c>
      <c r="AF879" s="252">
        <v>1</v>
      </c>
      <c r="AG879" s="252">
        <v>1</v>
      </c>
      <c r="AH879" s="252">
        <v>1</v>
      </c>
      <c r="AI879" s="252" t="s">
        <v>5406</v>
      </c>
      <c r="AJ879"/>
      <c r="AK879"/>
      <c r="AL879"/>
      <c r="AM879"/>
      <c r="AN879"/>
      <c r="AO879"/>
      <c r="AP879"/>
      <c r="AQ879" s="22"/>
      <c r="AR879" s="24"/>
      <c r="AS879" s="37"/>
      <c r="AT879" s="37"/>
      <c r="AU879" s="37"/>
      <c r="AV879" s="37"/>
      <c r="AW879" s="37"/>
    </row>
    <row r="880" spans="1:49" ht="15.75" hidden="1" customHeight="1" x14ac:dyDescent="0.25">
      <c r="A880" s="238" t="s">
        <v>5047</v>
      </c>
      <c r="B880" s="239" t="s">
        <v>5048</v>
      </c>
      <c r="C880" s="238">
        <v>1</v>
      </c>
      <c r="D880" s="238" t="s">
        <v>5050</v>
      </c>
      <c r="E880" s="237">
        <v>4532</v>
      </c>
      <c r="F880" s="237">
        <v>56</v>
      </c>
      <c r="G880" s="238">
        <v>340.7</v>
      </c>
      <c r="H880" s="240">
        <f>Tabela1[[#This Row],[PESO UNI]]*Tabela1[[#This Row],[QTE]]</f>
        <v>340.7</v>
      </c>
      <c r="I880" s="237">
        <v>0</v>
      </c>
      <c r="J880" s="241" t="s">
        <v>3140</v>
      </c>
      <c r="K880" s="241" t="s">
        <v>4320</v>
      </c>
      <c r="L880" s="242" t="s">
        <v>2984</v>
      </c>
      <c r="M880" s="243">
        <v>46251</v>
      </c>
      <c r="N880" s="241" t="s">
        <v>5101</v>
      </c>
      <c r="O880" s="244"/>
      <c r="P880" s="245"/>
      <c r="Q880" s="14">
        <f>Tabela1[[#This Row],[QTDE/ Fabricação]]-Tabela1[[#This Row],[QTE]]</f>
        <v>-1</v>
      </c>
      <c r="R880" s="247">
        <f t="shared" si="181"/>
        <v>340.7</v>
      </c>
      <c r="S880" s="247">
        <f t="shared" si="182"/>
        <v>340.7</v>
      </c>
      <c r="T880" s="248">
        <f t="shared" si="183"/>
        <v>0</v>
      </c>
      <c r="U880" s="249">
        <f>IFERROR(SUMIF('LISTA DE EMBARQUE'!B:B,MICRO!E:E,'LISTA DE EMBARQUE'!G:G),"")</f>
        <v>1</v>
      </c>
      <c r="V880" s="244">
        <f>IFERROR(VLOOKUP(Tabela1[[#This Row],[COD.MDE]],'LISTA DE EMBARQUE'!B:L,11,0),"")</f>
        <v>8</v>
      </c>
      <c r="W880" s="245">
        <f>IFERROR(VLOOKUP(Tabela1[[#This Row],[COD.MDE]],'LISTA DE EMBARQUE'!B:M,12,0),"")</f>
        <v>46280</v>
      </c>
      <c r="X880" s="246">
        <f>IFERROR(Tabela1[[#This Row],[QIANTIDADE EXPEDIDA]]*Tabela1[[#This Row],[PESO UNI]],"")</f>
        <v>340.7</v>
      </c>
      <c r="Y880" s="246">
        <f t="shared" si="184"/>
        <v>0</v>
      </c>
      <c r="Z880" s="250">
        <f>Tabela1[[#This Row],[PESO TOTAL]]-Tabela1[[#This Row],[Peso Expedido]]</f>
        <v>0</v>
      </c>
      <c r="AA880" s="251">
        <v>1</v>
      </c>
      <c r="AB880" s="252"/>
      <c r="AC880" s="252">
        <v>1</v>
      </c>
      <c r="AD880" s="252">
        <v>1</v>
      </c>
      <c r="AE880" s="252">
        <v>1</v>
      </c>
      <c r="AF880" s="252">
        <v>1</v>
      </c>
      <c r="AG880" s="252">
        <v>1</v>
      </c>
      <c r="AH880" s="252">
        <v>1</v>
      </c>
      <c r="AI880" s="252" t="s">
        <v>5406</v>
      </c>
      <c r="AJ880"/>
      <c r="AK880"/>
      <c r="AL880"/>
      <c r="AM880"/>
      <c r="AN880"/>
      <c r="AO880"/>
      <c r="AP880"/>
      <c r="AQ880" s="22"/>
      <c r="AR880" s="24"/>
      <c r="AS880" s="37"/>
      <c r="AT880" s="37"/>
      <c r="AU880" s="37"/>
      <c r="AV880" s="37"/>
      <c r="AW880" s="37"/>
    </row>
    <row r="881" spans="1:49" ht="15.75" hidden="1" customHeight="1" x14ac:dyDescent="0.25">
      <c r="A881" s="1" t="s">
        <v>5051</v>
      </c>
      <c r="B881" s="21" t="s">
        <v>5052</v>
      </c>
      <c r="C881" s="1">
        <v>4</v>
      </c>
      <c r="D881" s="1" t="s">
        <v>5053</v>
      </c>
      <c r="E881" s="7">
        <v>4533</v>
      </c>
      <c r="F881" s="7">
        <v>53</v>
      </c>
      <c r="G881" s="1">
        <v>6.2</v>
      </c>
      <c r="H881" s="34">
        <f>Tabela1[[#This Row],[PESO UNI]]*Tabela1[[#This Row],[QTE]]</f>
        <v>24.8</v>
      </c>
      <c r="I881" s="7">
        <v>0</v>
      </c>
      <c r="J881" s="8" t="s">
        <v>3045</v>
      </c>
      <c r="K881" s="8" t="s">
        <v>4320</v>
      </c>
      <c r="L881" s="9" t="s">
        <v>2984</v>
      </c>
      <c r="M881" s="10">
        <v>46251</v>
      </c>
      <c r="N881" s="8" t="s">
        <v>5101</v>
      </c>
      <c r="O881" s="12"/>
      <c r="P881" s="13"/>
      <c r="Q881" s="14">
        <f>Tabela1[[#This Row],[QTDE/ Fabricação]]-Tabela1[[#This Row],[QTE]]</f>
        <v>-4</v>
      </c>
      <c r="R881" s="18">
        <f t="shared" si="181"/>
        <v>24.8</v>
      </c>
      <c r="S881" s="18">
        <f t="shared" si="182"/>
        <v>24.8</v>
      </c>
      <c r="T881" s="19">
        <f t="shared" si="183"/>
        <v>0</v>
      </c>
      <c r="U881" s="16">
        <f>IFERROR(SUMIF('LISTA DE EMBARQUE'!B:B,MICRO!E:E,'LISTA DE EMBARQUE'!G:G),"")</f>
        <v>4</v>
      </c>
      <c r="V881" s="12">
        <f>IFERROR(VLOOKUP(Tabela1[[#This Row],[COD.MDE]],'LISTA DE EMBARQUE'!B:L,11,0),"")</f>
        <v>11</v>
      </c>
      <c r="W881" s="13">
        <f>IFERROR(VLOOKUP(Tabela1[[#This Row],[COD.MDE]],'LISTA DE EMBARQUE'!B:M,12,0),"")</f>
        <v>46300</v>
      </c>
      <c r="X881" s="14">
        <f>IFERROR(Tabela1[[#This Row],[QIANTIDADE EXPEDIDA]]*Tabela1[[#This Row],[PESO UNI]],"")</f>
        <v>24.8</v>
      </c>
      <c r="Y881" s="14">
        <f t="shared" si="184"/>
        <v>0</v>
      </c>
      <c r="Z881" s="20">
        <f>Tabela1[[#This Row],[PESO TOTAL]]-Tabela1[[#This Row],[Peso Expedido]]</f>
        <v>0</v>
      </c>
      <c r="AA881" s="17">
        <v>1</v>
      </c>
      <c r="AB881" s="33"/>
      <c r="AC881" s="33">
        <v>1</v>
      </c>
      <c r="AD881" s="33">
        <v>1</v>
      </c>
      <c r="AE881" s="33">
        <v>1</v>
      </c>
      <c r="AF881" s="33">
        <v>1</v>
      </c>
      <c r="AG881" s="33">
        <v>1</v>
      </c>
      <c r="AH881" s="33">
        <v>1</v>
      </c>
      <c r="AI881" s="33" t="s">
        <v>4509</v>
      </c>
      <c r="AJ881"/>
      <c r="AK881"/>
      <c r="AL881"/>
      <c r="AM881"/>
      <c r="AN881"/>
      <c r="AO881"/>
      <c r="AP881"/>
      <c r="AQ881" s="22"/>
      <c r="AR881" s="24"/>
      <c r="AS881" s="37"/>
      <c r="AT881" s="37"/>
      <c r="AU881" s="37"/>
      <c r="AV881" s="37"/>
      <c r="AW881" s="37"/>
    </row>
    <row r="882" spans="1:49" ht="15.75" hidden="1" customHeight="1" x14ac:dyDescent="0.25">
      <c r="A882" s="1" t="s">
        <v>5051</v>
      </c>
      <c r="B882" s="21" t="s">
        <v>5052</v>
      </c>
      <c r="C882" s="1">
        <v>1</v>
      </c>
      <c r="D882" s="1" t="s">
        <v>5056</v>
      </c>
      <c r="E882" s="7">
        <v>4534</v>
      </c>
      <c r="F882" s="7">
        <v>53</v>
      </c>
      <c r="G882" s="1">
        <v>312.39999999999998</v>
      </c>
      <c r="H882" s="34">
        <f>Tabela1[[#This Row],[PESO UNI]]*Tabela1[[#This Row],[QTE]]</f>
        <v>312.39999999999998</v>
      </c>
      <c r="I882" s="7">
        <v>0</v>
      </c>
      <c r="J882" s="8" t="s">
        <v>3045</v>
      </c>
      <c r="K882" s="8" t="s">
        <v>4320</v>
      </c>
      <c r="L882" s="9" t="s">
        <v>2984</v>
      </c>
      <c r="M882" s="10">
        <v>46251</v>
      </c>
      <c r="N882" s="8" t="s">
        <v>5101</v>
      </c>
      <c r="O882" s="12"/>
      <c r="P882" s="13"/>
      <c r="Q882" s="14">
        <f>Tabela1[[#This Row],[QTDE/ Fabricação]]-Tabela1[[#This Row],[QTE]]</f>
        <v>-1</v>
      </c>
      <c r="R882" s="18">
        <f t="shared" si="181"/>
        <v>312.39999999999998</v>
      </c>
      <c r="S882" s="18">
        <f t="shared" si="182"/>
        <v>312.39999999999998</v>
      </c>
      <c r="T882" s="19">
        <f t="shared" si="183"/>
        <v>0</v>
      </c>
      <c r="U882" s="16">
        <f>IFERROR(SUMIF('LISTA DE EMBARQUE'!B:B,MICRO!E:E,'LISTA DE EMBARQUE'!G:G),"")</f>
        <v>1</v>
      </c>
      <c r="V882" s="12">
        <f>IFERROR(VLOOKUP(Tabela1[[#This Row],[COD.MDE]],'LISTA DE EMBARQUE'!B:L,11,0),"")</f>
        <v>11</v>
      </c>
      <c r="W882" s="13">
        <f>IFERROR(VLOOKUP(Tabela1[[#This Row],[COD.MDE]],'LISTA DE EMBARQUE'!B:M,12,0),"")</f>
        <v>46300</v>
      </c>
      <c r="X882" s="14">
        <f>IFERROR(Tabela1[[#This Row],[QIANTIDADE EXPEDIDA]]*Tabela1[[#This Row],[PESO UNI]],"")</f>
        <v>312.39999999999998</v>
      </c>
      <c r="Y882" s="14">
        <f t="shared" si="184"/>
        <v>0</v>
      </c>
      <c r="Z882" s="20">
        <f>Tabela1[[#This Row],[PESO TOTAL]]-Tabela1[[#This Row],[Peso Expedido]]</f>
        <v>0</v>
      </c>
      <c r="AA882" s="17">
        <v>1</v>
      </c>
      <c r="AB882" s="33"/>
      <c r="AC882" s="33">
        <v>1</v>
      </c>
      <c r="AD882" s="33">
        <v>1</v>
      </c>
      <c r="AE882" s="33">
        <v>1</v>
      </c>
      <c r="AF882" s="33">
        <v>1</v>
      </c>
      <c r="AG882" s="33">
        <v>1</v>
      </c>
      <c r="AH882" s="33">
        <v>1</v>
      </c>
      <c r="AI882" s="33" t="s">
        <v>4509</v>
      </c>
      <c r="AJ882"/>
      <c r="AK882"/>
      <c r="AL882"/>
      <c r="AM882"/>
      <c r="AN882"/>
      <c r="AO882"/>
      <c r="AP882"/>
      <c r="AQ882" s="22"/>
      <c r="AR882" s="24"/>
      <c r="AS882" s="37"/>
      <c r="AT882" s="37"/>
      <c r="AU882" s="37"/>
      <c r="AV882" s="37"/>
      <c r="AW882" s="37"/>
    </row>
    <row r="883" spans="1:49" ht="15.75" hidden="1" customHeight="1" x14ac:dyDescent="0.25">
      <c r="A883" s="1" t="s">
        <v>5054</v>
      </c>
      <c r="B883" s="21" t="s">
        <v>5055</v>
      </c>
      <c r="C883" s="1">
        <v>2</v>
      </c>
      <c r="D883" s="1" t="s">
        <v>5057</v>
      </c>
      <c r="E883" s="7">
        <v>4535</v>
      </c>
      <c r="F883" s="7">
        <v>54</v>
      </c>
      <c r="G883" s="1">
        <v>5.4</v>
      </c>
      <c r="H883" s="34">
        <f>Tabela1[[#This Row],[PESO UNI]]*Tabela1[[#This Row],[QTE]]</f>
        <v>10.8</v>
      </c>
      <c r="I883" s="7">
        <v>0</v>
      </c>
      <c r="J883" s="8" t="s">
        <v>3045</v>
      </c>
      <c r="K883" s="8" t="s">
        <v>4320</v>
      </c>
      <c r="L883" s="9" t="s">
        <v>2984</v>
      </c>
      <c r="M883" s="10">
        <v>46251</v>
      </c>
      <c r="N883" s="8" t="s">
        <v>5101</v>
      </c>
      <c r="O883" s="12"/>
      <c r="P883" s="13"/>
      <c r="Q883" s="14">
        <f>Tabela1[[#This Row],[QTDE/ Fabricação]]-Tabela1[[#This Row],[QTE]]</f>
        <v>-2</v>
      </c>
      <c r="R883" s="18">
        <f t="shared" si="181"/>
        <v>9.0180000000000007</v>
      </c>
      <c r="S883" s="18">
        <f t="shared" si="182"/>
        <v>4.32</v>
      </c>
      <c r="T883" s="19">
        <f t="shared" si="183"/>
        <v>-6.48</v>
      </c>
      <c r="U883" s="16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IFERROR(VLOOKUP(Tabela1[[#This Row],[COD.MDE]],'LISTA DE EMBARQUE'!B:M,12,0),"")</f>
        <v/>
      </c>
      <c r="X883" s="14">
        <f>IFERROR(Tabela1[[#This Row],[QIANTIDADE EXPEDIDA]]*Tabela1[[#This Row],[PESO UNI]],"")</f>
        <v>0</v>
      </c>
      <c r="Y883" s="14">
        <f t="shared" si="184"/>
        <v>-2</v>
      </c>
      <c r="Z883" s="20">
        <f>Tabela1[[#This Row],[PESO TOTAL]]-Tabela1[[#This Row],[Peso Expedido]]</f>
        <v>10.8</v>
      </c>
      <c r="AA883" s="17">
        <v>1</v>
      </c>
      <c r="AB883" s="33"/>
      <c r="AC883" s="33">
        <v>1</v>
      </c>
      <c r="AD883" s="33">
        <v>0.7</v>
      </c>
      <c r="AE883" s="33">
        <v>0.7</v>
      </c>
      <c r="AF883" s="33">
        <v>0.4</v>
      </c>
      <c r="AG883" s="33">
        <v>0.4</v>
      </c>
      <c r="AH883" s="33"/>
      <c r="AI883" s="33"/>
      <c r="AJ883"/>
      <c r="AK883"/>
      <c r="AL883"/>
      <c r="AM883"/>
      <c r="AN883"/>
      <c r="AO883"/>
      <c r="AP883"/>
      <c r="AQ883" s="22"/>
      <c r="AR883" s="24"/>
      <c r="AS883" s="37"/>
      <c r="AT883" s="37"/>
      <c r="AU883" s="37"/>
      <c r="AV883" s="37"/>
      <c r="AW883" s="37"/>
    </row>
    <row r="884" spans="1:49" ht="15.75" hidden="1" customHeight="1" x14ac:dyDescent="0.25">
      <c r="A884" s="1" t="s">
        <v>5054</v>
      </c>
      <c r="B884" s="21" t="s">
        <v>5055</v>
      </c>
      <c r="C884" s="1">
        <v>2</v>
      </c>
      <c r="D884" s="1" t="s">
        <v>5058</v>
      </c>
      <c r="E884" s="7">
        <v>4536</v>
      </c>
      <c r="F884" s="7">
        <v>54</v>
      </c>
      <c r="G884" s="1">
        <v>4.7</v>
      </c>
      <c r="H884" s="34">
        <f>Tabela1[[#This Row],[PESO UNI]]*Tabela1[[#This Row],[QTE]]</f>
        <v>9.4</v>
      </c>
      <c r="I884" s="7">
        <v>0</v>
      </c>
      <c r="J884" s="8" t="s">
        <v>3045</v>
      </c>
      <c r="K884" s="8" t="s">
        <v>4320</v>
      </c>
      <c r="L884" s="9" t="s">
        <v>2984</v>
      </c>
      <c r="M884" s="10">
        <v>46251</v>
      </c>
      <c r="N884" s="8" t="s">
        <v>5101</v>
      </c>
      <c r="O884" s="12"/>
      <c r="P884" s="13"/>
      <c r="Q884" s="14">
        <f>Tabela1[[#This Row],[QTDE/ Fabricação]]-Tabela1[[#This Row],[QTE]]</f>
        <v>-2</v>
      </c>
      <c r="R884" s="18">
        <f t="shared" si="181"/>
        <v>7.8490000000000002</v>
      </c>
      <c r="S884" s="18">
        <f t="shared" si="182"/>
        <v>3.7600000000000002</v>
      </c>
      <c r="T884" s="19">
        <f t="shared" si="183"/>
        <v>-5.6400000000000006</v>
      </c>
      <c r="U884" s="16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IFERROR(VLOOKUP(Tabela1[[#This Row],[COD.MDE]],'LISTA DE EMBARQUE'!B:M,12,0),"")</f>
        <v/>
      </c>
      <c r="X884" s="14">
        <f>IFERROR(Tabela1[[#This Row],[QIANTIDADE EXPEDIDA]]*Tabela1[[#This Row],[PESO UNI]],"")</f>
        <v>0</v>
      </c>
      <c r="Y884" s="14">
        <f t="shared" si="184"/>
        <v>-2</v>
      </c>
      <c r="Z884" s="20">
        <f>Tabela1[[#This Row],[PESO TOTAL]]-Tabela1[[#This Row],[Peso Expedido]]</f>
        <v>9.4</v>
      </c>
      <c r="AA884" s="17">
        <v>1</v>
      </c>
      <c r="AB884" s="33"/>
      <c r="AC884" s="33">
        <v>1</v>
      </c>
      <c r="AD884" s="33">
        <v>0.7</v>
      </c>
      <c r="AE884" s="33">
        <v>0.7</v>
      </c>
      <c r="AF884" s="33">
        <v>0.4</v>
      </c>
      <c r="AG884" s="33">
        <v>0.4</v>
      </c>
      <c r="AH884" s="33"/>
      <c r="AI884" s="33"/>
      <c r="AJ884"/>
      <c r="AK884"/>
      <c r="AL884"/>
      <c r="AM884"/>
      <c r="AN884"/>
      <c r="AO884"/>
      <c r="AP884"/>
      <c r="AQ884" s="22"/>
      <c r="AR884" s="24"/>
      <c r="AS884" s="37"/>
      <c r="AT884" s="37"/>
      <c r="AU884" s="37"/>
      <c r="AV884" s="37"/>
      <c r="AW884" s="37"/>
    </row>
    <row r="885" spans="1:49" ht="15.75" hidden="1" customHeight="1" x14ac:dyDescent="0.25">
      <c r="A885" s="1" t="s">
        <v>5054</v>
      </c>
      <c r="B885" s="21" t="s">
        <v>5055</v>
      </c>
      <c r="C885" s="1">
        <v>1</v>
      </c>
      <c r="D885" s="1" t="s">
        <v>5059</v>
      </c>
      <c r="E885" s="7">
        <v>4537</v>
      </c>
      <c r="F885" s="7">
        <v>54</v>
      </c>
      <c r="G885" s="1">
        <v>211.4</v>
      </c>
      <c r="H885" s="34">
        <f>Tabela1[[#This Row],[PESO UNI]]*Tabela1[[#This Row],[QTE]]</f>
        <v>211.4</v>
      </c>
      <c r="I885" s="7">
        <v>0</v>
      </c>
      <c r="J885" s="8" t="s">
        <v>3045</v>
      </c>
      <c r="K885" s="8" t="s">
        <v>4320</v>
      </c>
      <c r="L885" s="9" t="s">
        <v>2984</v>
      </c>
      <c r="M885" s="10">
        <v>46251</v>
      </c>
      <c r="N885" s="8" t="s">
        <v>5101</v>
      </c>
      <c r="O885" s="12"/>
      <c r="P885" s="13"/>
      <c r="Q885" s="14">
        <f>Tabela1[[#This Row],[QTDE/ Fabricação]]-Tabela1[[#This Row],[QTE]]</f>
        <v>-1</v>
      </c>
      <c r="R885" s="18">
        <f t="shared" si="181"/>
        <v>176.51900000000001</v>
      </c>
      <c r="S885" s="18">
        <f t="shared" si="182"/>
        <v>84.56</v>
      </c>
      <c r="T885" s="19">
        <f t="shared" si="183"/>
        <v>-126.84</v>
      </c>
      <c r="U885" s="16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IFERROR(VLOOKUP(Tabela1[[#This Row],[COD.MDE]],'LISTA DE EMBARQUE'!B:M,12,0),"")</f>
        <v/>
      </c>
      <c r="X885" s="14">
        <f>IFERROR(Tabela1[[#This Row],[QIANTIDADE EXPEDIDA]]*Tabela1[[#This Row],[PESO UNI]],"")</f>
        <v>0</v>
      </c>
      <c r="Y885" s="14">
        <f t="shared" si="184"/>
        <v>-1</v>
      </c>
      <c r="Z885" s="20">
        <f>Tabela1[[#This Row],[PESO TOTAL]]-Tabela1[[#This Row],[Peso Expedido]]</f>
        <v>211.4</v>
      </c>
      <c r="AA885" s="17">
        <v>1</v>
      </c>
      <c r="AB885" s="33"/>
      <c r="AC885" s="33">
        <v>1</v>
      </c>
      <c r="AD885" s="33">
        <v>0.7</v>
      </c>
      <c r="AE885" s="33">
        <v>0.7</v>
      </c>
      <c r="AF885" s="33">
        <v>0.4</v>
      </c>
      <c r="AG885" s="33">
        <v>0.4</v>
      </c>
      <c r="AH885" s="33"/>
      <c r="AI885" s="33"/>
      <c r="AJ885"/>
      <c r="AK885"/>
      <c r="AL885"/>
      <c r="AM885"/>
      <c r="AN885"/>
      <c r="AO885"/>
      <c r="AP885"/>
      <c r="AQ885" s="22"/>
      <c r="AR885" s="24"/>
      <c r="AS885" s="37"/>
      <c r="AT885" s="37"/>
      <c r="AU885" s="37"/>
      <c r="AV885" s="37"/>
      <c r="AW885" s="37"/>
    </row>
    <row r="886" spans="1:49" ht="15.75" hidden="1" customHeight="1" x14ac:dyDescent="0.25">
      <c r="A886" s="1" t="s">
        <v>5060</v>
      </c>
      <c r="B886" s="21" t="s">
        <v>5061</v>
      </c>
      <c r="C886" s="1">
        <v>1</v>
      </c>
      <c r="D886" s="1" t="s">
        <v>5062</v>
      </c>
      <c r="E886" s="7">
        <v>4538</v>
      </c>
      <c r="F886" s="7">
        <v>19</v>
      </c>
      <c r="G886" s="1">
        <v>593.20000000000005</v>
      </c>
      <c r="H886" s="34">
        <f>Tabela1[[#This Row],[PESO UNI]]*Tabela1[[#This Row],[QTE]]</f>
        <v>593.20000000000005</v>
      </c>
      <c r="I886" s="7" t="s">
        <v>5696</v>
      </c>
      <c r="J886" s="8" t="s">
        <v>4834</v>
      </c>
      <c r="K886" s="8" t="s">
        <v>4320</v>
      </c>
      <c r="L886" s="9" t="s">
        <v>3291</v>
      </c>
      <c r="M886" s="10">
        <v>46252</v>
      </c>
      <c r="N886" s="8" t="s">
        <v>38</v>
      </c>
      <c r="O886" s="12"/>
      <c r="P886" s="13"/>
      <c r="Q886" s="14">
        <f>Tabela1[[#This Row],[QTDE/ Fabricação]]-Tabela1[[#This Row],[QTE]]</f>
        <v>-1</v>
      </c>
      <c r="R886" s="18">
        <f t="shared" si="181"/>
        <v>593.20000000000005</v>
      </c>
      <c r="S886" s="18">
        <f t="shared" si="182"/>
        <v>593.20000000000005</v>
      </c>
      <c r="T886" s="19">
        <f t="shared" si="183"/>
        <v>0</v>
      </c>
      <c r="U886" s="16">
        <f>IFERROR(SUMIF('LISTA DE EMBARQUE'!B:B,MICRO!E:E,'LISTA DE EMBARQUE'!G:G),"")</f>
        <v>1</v>
      </c>
      <c r="V886" s="12">
        <f>IFERROR(VLOOKUP(Tabela1[[#This Row],[COD.MDE]],'LISTA DE EMBARQUE'!B:L,11,0),"")</f>
        <v>1</v>
      </c>
      <c r="W886" s="13">
        <f>IFERROR(VLOOKUP(Tabela1[[#This Row],[COD.MDE]],'LISTA DE EMBARQUE'!B:M,12,0),"")</f>
        <v>46309</v>
      </c>
      <c r="X886" s="14">
        <f>IFERROR(Tabela1[[#This Row],[QIANTIDADE EXPEDIDA]]*Tabela1[[#This Row],[PESO UNI]],"")</f>
        <v>593.20000000000005</v>
      </c>
      <c r="Y886" s="14">
        <f t="shared" si="184"/>
        <v>0</v>
      </c>
      <c r="Z886" s="20">
        <f>Tabela1[[#This Row],[PESO TOTAL]]-Tabela1[[#This Row],[Peso Expedido]]</f>
        <v>0</v>
      </c>
      <c r="AA886" s="17">
        <v>1</v>
      </c>
      <c r="AB886" s="33"/>
      <c r="AC886" s="17">
        <v>1</v>
      </c>
      <c r="AD886" s="33">
        <v>1</v>
      </c>
      <c r="AE886" s="33">
        <v>1</v>
      </c>
      <c r="AF886" s="33">
        <v>1</v>
      </c>
      <c r="AG886" s="33">
        <v>1</v>
      </c>
      <c r="AH886" s="33">
        <v>1</v>
      </c>
      <c r="AI886" s="33" t="s">
        <v>4412</v>
      </c>
      <c r="AJ886"/>
      <c r="AK886"/>
      <c r="AL886"/>
      <c r="AM886"/>
      <c r="AN886"/>
      <c r="AO886"/>
      <c r="AP886"/>
      <c r="AQ886" s="22"/>
      <c r="AR886" s="24"/>
      <c r="AS886" s="37"/>
      <c r="AT886" s="37"/>
      <c r="AU886" s="37"/>
      <c r="AV886" s="37"/>
      <c r="AW886" s="37"/>
    </row>
    <row r="887" spans="1:49" ht="15.75" hidden="1" customHeight="1" x14ac:dyDescent="0.25">
      <c r="A887" s="1" t="s">
        <v>5063</v>
      </c>
      <c r="B887" s="21" t="s">
        <v>5064</v>
      </c>
      <c r="C887" s="1">
        <v>1</v>
      </c>
      <c r="D887" s="1" t="s">
        <v>5065</v>
      </c>
      <c r="E887" s="7">
        <v>4539</v>
      </c>
      <c r="F887" s="7">
        <v>19</v>
      </c>
      <c r="G887" s="1">
        <v>713.6</v>
      </c>
      <c r="H887" s="34">
        <f>Tabela1[[#This Row],[PESO UNI]]*Tabela1[[#This Row],[QTE]]</f>
        <v>713.6</v>
      </c>
      <c r="I887" s="7" t="s">
        <v>5696</v>
      </c>
      <c r="J887" s="8" t="s">
        <v>4834</v>
      </c>
      <c r="K887" s="8" t="s">
        <v>4320</v>
      </c>
      <c r="L887" s="9" t="s">
        <v>3291</v>
      </c>
      <c r="M887" s="10">
        <v>46252</v>
      </c>
      <c r="N887" s="8" t="s">
        <v>38</v>
      </c>
      <c r="O887" s="12"/>
      <c r="P887" s="13"/>
      <c r="Q887" s="14">
        <f>Tabela1[[#This Row],[QTDE/ Fabricação]]-Tabela1[[#This Row],[QTE]]</f>
        <v>-1</v>
      </c>
      <c r="R887" s="18">
        <f t="shared" si="181"/>
        <v>713.6</v>
      </c>
      <c r="S887" s="18">
        <f t="shared" si="182"/>
        <v>713.6</v>
      </c>
      <c r="T887" s="19">
        <f t="shared" si="183"/>
        <v>0</v>
      </c>
      <c r="U887" s="16">
        <f>IFERROR(SUMIF('LISTA DE EMBARQUE'!B:B,MICRO!E:E,'LISTA DE EMBARQUE'!G:G),"")</f>
        <v>1</v>
      </c>
      <c r="V887" s="12">
        <f>IFERROR(VLOOKUP(Tabela1[[#This Row],[COD.MDE]],'LISTA DE EMBARQUE'!B:L,11,0),"")</f>
        <v>1</v>
      </c>
      <c r="W887" s="13">
        <f>IFERROR(VLOOKUP(Tabela1[[#This Row],[COD.MDE]],'LISTA DE EMBARQUE'!B:M,12,0),"")</f>
        <v>46309</v>
      </c>
      <c r="X887" s="14">
        <f>IFERROR(Tabela1[[#This Row],[QIANTIDADE EXPEDIDA]]*Tabela1[[#This Row],[PESO UNI]],"")</f>
        <v>713.6</v>
      </c>
      <c r="Y887" s="14">
        <f t="shared" si="184"/>
        <v>0</v>
      </c>
      <c r="Z887" s="20">
        <f>Tabela1[[#This Row],[PESO TOTAL]]-Tabela1[[#This Row],[Peso Expedido]]</f>
        <v>0</v>
      </c>
      <c r="AA887" s="17">
        <v>1</v>
      </c>
      <c r="AB887" s="33"/>
      <c r="AC887" s="17">
        <v>1</v>
      </c>
      <c r="AD887" s="33">
        <v>1</v>
      </c>
      <c r="AE887" s="33">
        <v>1</v>
      </c>
      <c r="AF887" s="33">
        <v>1</v>
      </c>
      <c r="AG887" s="33">
        <v>1</v>
      </c>
      <c r="AH887" s="33">
        <v>1</v>
      </c>
      <c r="AI887" s="33" t="s">
        <v>4412</v>
      </c>
      <c r="AJ887"/>
      <c r="AK887"/>
      <c r="AL887"/>
      <c r="AM887"/>
      <c r="AN887"/>
      <c r="AO887"/>
      <c r="AP887"/>
      <c r="AQ887" s="22"/>
      <c r="AR887" s="24"/>
      <c r="AS887" s="37"/>
      <c r="AT887" s="37"/>
      <c r="AU887" s="37"/>
      <c r="AV887" s="37"/>
      <c r="AW887" s="37"/>
    </row>
    <row r="888" spans="1:49" ht="15.75" hidden="1" customHeight="1" x14ac:dyDescent="0.25">
      <c r="A888" s="1" t="s">
        <v>5066</v>
      </c>
      <c r="B888" s="21" t="s">
        <v>5067</v>
      </c>
      <c r="C888" s="1">
        <v>1</v>
      </c>
      <c r="D888" s="181" t="s">
        <v>5068</v>
      </c>
      <c r="E888" s="7">
        <v>4540</v>
      </c>
      <c r="F888" s="7">
        <v>19</v>
      </c>
      <c r="G888" s="1">
        <v>355.4</v>
      </c>
      <c r="H888" s="34">
        <f>Tabela1[[#This Row],[PESO UNI]]*Tabela1[[#This Row],[QTE]]</f>
        <v>355.4</v>
      </c>
      <c r="I888" s="7" t="s">
        <v>5696</v>
      </c>
      <c r="J888" s="8" t="s">
        <v>4834</v>
      </c>
      <c r="K888" s="8" t="s">
        <v>4320</v>
      </c>
      <c r="L888" s="9" t="s">
        <v>3291</v>
      </c>
      <c r="M888" s="10">
        <v>46252</v>
      </c>
      <c r="N888" s="8" t="s">
        <v>38</v>
      </c>
      <c r="O888" s="12"/>
      <c r="P888" s="13"/>
      <c r="Q888" s="14">
        <f>Tabela1[[#This Row],[QTDE/ Fabricação]]-Tabela1[[#This Row],[QTE]]</f>
        <v>-1</v>
      </c>
      <c r="R888" s="18">
        <f t="shared" si="181"/>
        <v>355.4</v>
      </c>
      <c r="S888" s="18">
        <f t="shared" si="182"/>
        <v>355.4</v>
      </c>
      <c r="T888" s="19">
        <f t="shared" si="183"/>
        <v>0</v>
      </c>
      <c r="U888" s="16">
        <f>IFERROR(SUMIF('LISTA DE EMBARQUE'!B:B,MICRO!E:E,'LISTA DE EMBARQUE'!G:G),"")</f>
        <v>1</v>
      </c>
      <c r="V888" s="12">
        <f>IFERROR(VLOOKUP(Tabela1[[#This Row],[COD.MDE]],'LISTA DE EMBARQUE'!B:L,11,0),"")</f>
        <v>4</v>
      </c>
      <c r="W888" s="13">
        <f>IFERROR(VLOOKUP(Tabela1[[#This Row],[COD.MDE]],'LISTA DE EMBARQUE'!B:M,12,0),"")</f>
        <v>46314</v>
      </c>
      <c r="X888" s="14">
        <f>IFERROR(Tabela1[[#This Row],[QIANTIDADE EXPEDIDA]]*Tabela1[[#This Row],[PESO UNI]],"")</f>
        <v>355.4</v>
      </c>
      <c r="Y888" s="14">
        <f t="shared" si="184"/>
        <v>0</v>
      </c>
      <c r="Z888" s="20">
        <f>Tabela1[[#This Row],[PESO TOTAL]]-Tabela1[[#This Row],[Peso Expedido]]</f>
        <v>0</v>
      </c>
      <c r="AA888" s="17">
        <v>1</v>
      </c>
      <c r="AB888" s="33"/>
      <c r="AC888" s="17">
        <v>1</v>
      </c>
      <c r="AD888" s="33">
        <v>1</v>
      </c>
      <c r="AE888" s="33">
        <v>1</v>
      </c>
      <c r="AF888" s="33">
        <v>1</v>
      </c>
      <c r="AG888" s="33">
        <v>1</v>
      </c>
      <c r="AH888" s="33"/>
      <c r="AI888" s="33"/>
      <c r="AJ888"/>
      <c r="AK888"/>
      <c r="AL888"/>
      <c r="AM888"/>
      <c r="AN888"/>
      <c r="AO888"/>
      <c r="AP888"/>
      <c r="AQ888" s="22"/>
      <c r="AR888" s="24"/>
      <c r="AS888" s="37"/>
      <c r="AT888" s="37"/>
      <c r="AU888" s="37"/>
      <c r="AV888" s="37"/>
      <c r="AW888" s="37"/>
    </row>
    <row r="889" spans="1:49" ht="15.75" hidden="1" customHeight="1" x14ac:dyDescent="0.25">
      <c r="A889" s="1" t="s">
        <v>5069</v>
      </c>
      <c r="B889" s="21" t="s">
        <v>5070</v>
      </c>
      <c r="C889" s="1">
        <v>1</v>
      </c>
      <c r="D889" s="1" t="s">
        <v>5071</v>
      </c>
      <c r="E889" s="7">
        <v>4541</v>
      </c>
      <c r="F889" s="7">
        <v>19</v>
      </c>
      <c r="G889" s="1">
        <v>604.79999999999995</v>
      </c>
      <c r="H889" s="34">
        <f>Tabela1[[#This Row],[PESO UNI]]*Tabela1[[#This Row],[QTE]]</f>
        <v>604.79999999999995</v>
      </c>
      <c r="I889" s="7" t="s">
        <v>5696</v>
      </c>
      <c r="J889" s="8" t="s">
        <v>4834</v>
      </c>
      <c r="K889" s="8" t="s">
        <v>4320</v>
      </c>
      <c r="L889" s="9" t="s">
        <v>3291</v>
      </c>
      <c r="M889" s="10">
        <v>46252</v>
      </c>
      <c r="N889" s="8" t="s">
        <v>38</v>
      </c>
      <c r="O889" s="12"/>
      <c r="P889" s="13"/>
      <c r="Q889" s="14">
        <f>Tabela1[[#This Row],[QTDE/ Fabricação]]-Tabela1[[#This Row],[QTE]]</f>
        <v>-1</v>
      </c>
      <c r="R889" s="18">
        <f t="shared" si="181"/>
        <v>604.79999999999995</v>
      </c>
      <c r="S889" s="18">
        <f t="shared" si="182"/>
        <v>604.79999999999995</v>
      </c>
      <c r="T889" s="19">
        <f t="shared" si="183"/>
        <v>0</v>
      </c>
      <c r="U889" s="16">
        <f>IFERROR(SUMIF('LISTA DE EMBARQUE'!B:B,MICRO!E:E,'LISTA DE EMBARQUE'!G:G),"")</f>
        <v>1</v>
      </c>
      <c r="V889" s="12">
        <f>IFERROR(VLOOKUP(Tabela1[[#This Row],[COD.MDE]],'LISTA DE EMBARQUE'!B:L,11,0),"")</f>
        <v>3</v>
      </c>
      <c r="W889" s="13">
        <f>IFERROR(VLOOKUP(Tabela1[[#This Row],[COD.MDE]],'LISTA DE EMBARQUE'!B:M,12,0),"")</f>
        <v>46309</v>
      </c>
      <c r="X889" s="14">
        <f>IFERROR(Tabela1[[#This Row],[QIANTIDADE EXPEDIDA]]*Tabela1[[#This Row],[PESO UNI]],"")</f>
        <v>604.79999999999995</v>
      </c>
      <c r="Y889" s="14">
        <f t="shared" si="184"/>
        <v>0</v>
      </c>
      <c r="Z889" s="20">
        <f>Tabela1[[#This Row],[PESO TOTAL]]-Tabela1[[#This Row],[Peso Expedido]]</f>
        <v>0</v>
      </c>
      <c r="AA889" s="17">
        <v>1</v>
      </c>
      <c r="AB889" s="33"/>
      <c r="AC889" s="17">
        <v>1</v>
      </c>
      <c r="AD889" s="33">
        <v>1</v>
      </c>
      <c r="AE889" s="33">
        <v>1</v>
      </c>
      <c r="AF889" s="33">
        <v>1</v>
      </c>
      <c r="AG889" s="33">
        <v>1</v>
      </c>
      <c r="AH889" s="33">
        <v>1</v>
      </c>
      <c r="AI889" s="33" t="s">
        <v>4412</v>
      </c>
      <c r="AJ889"/>
      <c r="AK889"/>
      <c r="AL889"/>
      <c r="AM889"/>
      <c r="AN889"/>
      <c r="AO889"/>
      <c r="AP889"/>
      <c r="AQ889" s="22"/>
      <c r="AR889" s="24"/>
      <c r="AS889" s="37"/>
      <c r="AT889" s="37"/>
      <c r="AU889" s="37"/>
      <c r="AV889" s="37"/>
      <c r="AW889" s="37"/>
    </row>
    <row r="890" spans="1:49" ht="15.75" hidden="1" customHeight="1" x14ac:dyDescent="0.25">
      <c r="A890" s="1" t="s">
        <v>5072</v>
      </c>
      <c r="B890" s="21" t="s">
        <v>5073</v>
      </c>
      <c r="C890" s="1">
        <v>1</v>
      </c>
      <c r="D890" s="1" t="s">
        <v>5074</v>
      </c>
      <c r="E890" s="7">
        <v>4542</v>
      </c>
      <c r="F890" s="7">
        <v>19</v>
      </c>
      <c r="G890" s="1">
        <v>484.8</v>
      </c>
      <c r="H890" s="34">
        <f>Tabela1[[#This Row],[PESO UNI]]*Tabela1[[#This Row],[QTE]]</f>
        <v>484.8</v>
      </c>
      <c r="I890" s="7" t="s">
        <v>5696</v>
      </c>
      <c r="J890" s="8" t="s">
        <v>4834</v>
      </c>
      <c r="K890" s="8" t="s">
        <v>4320</v>
      </c>
      <c r="L890" s="9" t="s">
        <v>3291</v>
      </c>
      <c r="M890" s="10">
        <v>46252</v>
      </c>
      <c r="N890" s="8" t="s">
        <v>38</v>
      </c>
      <c r="O890" s="12"/>
      <c r="P890" s="13"/>
      <c r="Q890" s="14">
        <f>Tabela1[[#This Row],[QTDE/ Fabricação]]-Tabela1[[#This Row],[QTE]]</f>
        <v>-1</v>
      </c>
      <c r="R890" s="18">
        <f t="shared" si="181"/>
        <v>484.8</v>
      </c>
      <c r="S890" s="18">
        <f t="shared" si="182"/>
        <v>484.8</v>
      </c>
      <c r="T890" s="19">
        <f t="shared" si="183"/>
        <v>0</v>
      </c>
      <c r="U890" s="16">
        <f>IFERROR(SUMIF('LISTA DE EMBARQUE'!B:B,MICRO!E:E,'LISTA DE EMBARQUE'!G:G),"")</f>
        <v>1</v>
      </c>
      <c r="V890" s="12">
        <f>IFERROR(VLOOKUP(Tabela1[[#This Row],[COD.MDE]],'LISTA DE EMBARQUE'!B:L,11,0),"")</f>
        <v>2</v>
      </c>
      <c r="W890" s="13">
        <f>IFERROR(VLOOKUP(Tabela1[[#This Row],[COD.MDE]],'LISTA DE EMBARQUE'!B:M,12,0),"")</f>
        <v>46309</v>
      </c>
      <c r="X890" s="14">
        <f>IFERROR(Tabela1[[#This Row],[QIANTIDADE EXPEDIDA]]*Tabela1[[#This Row],[PESO UNI]],"")</f>
        <v>484.8</v>
      </c>
      <c r="Y890" s="14">
        <f t="shared" si="184"/>
        <v>0</v>
      </c>
      <c r="Z890" s="20">
        <f>Tabela1[[#This Row],[PESO TOTAL]]-Tabela1[[#This Row],[Peso Expedido]]</f>
        <v>0</v>
      </c>
      <c r="AA890" s="17">
        <v>1</v>
      </c>
      <c r="AB890" s="33"/>
      <c r="AC890" s="17">
        <v>1</v>
      </c>
      <c r="AD890" s="33">
        <v>1</v>
      </c>
      <c r="AE890" s="33">
        <v>1</v>
      </c>
      <c r="AF890" s="33">
        <v>1</v>
      </c>
      <c r="AG890" s="33">
        <v>1</v>
      </c>
      <c r="AH890" s="33">
        <v>1</v>
      </c>
      <c r="AI890" s="33" t="s">
        <v>4412</v>
      </c>
      <c r="AJ890"/>
      <c r="AK890"/>
      <c r="AL890"/>
      <c r="AM890"/>
      <c r="AN890"/>
      <c r="AO890"/>
      <c r="AP890"/>
      <c r="AQ890" s="22"/>
      <c r="AR890" s="24"/>
      <c r="AS890" s="37"/>
      <c r="AT890" s="37"/>
      <c r="AU890" s="37"/>
      <c r="AV890" s="37"/>
      <c r="AW890" s="37"/>
    </row>
    <row r="891" spans="1:49" ht="15.75" hidden="1" customHeight="1" x14ac:dyDescent="0.25">
      <c r="A891" s="1" t="s">
        <v>5075</v>
      </c>
      <c r="B891" s="21" t="s">
        <v>5076</v>
      </c>
      <c r="C891" s="1">
        <v>1</v>
      </c>
      <c r="D891" s="1" t="s">
        <v>5077</v>
      </c>
      <c r="E891" s="7">
        <v>4543</v>
      </c>
      <c r="F891" s="7">
        <v>19</v>
      </c>
      <c r="G891" s="1">
        <v>1096.4000000000001</v>
      </c>
      <c r="H891" s="34">
        <f>Tabela1[[#This Row],[PESO UNI]]*Tabela1[[#This Row],[QTE]]</f>
        <v>1096.4000000000001</v>
      </c>
      <c r="I891" s="7" t="s">
        <v>5696</v>
      </c>
      <c r="J891" s="8" t="s">
        <v>4834</v>
      </c>
      <c r="K891" s="8" t="s">
        <v>4320</v>
      </c>
      <c r="L891" s="9" t="s">
        <v>3291</v>
      </c>
      <c r="M891" s="10">
        <v>46252</v>
      </c>
      <c r="N891" s="8" t="s">
        <v>38</v>
      </c>
      <c r="O891" s="12"/>
      <c r="P891" s="13"/>
      <c r="Q891" s="14">
        <f>Tabela1[[#This Row],[QTDE/ Fabricação]]-Tabela1[[#This Row],[QTE]]</f>
        <v>-1</v>
      </c>
      <c r="R891" s="18">
        <f t="shared" si="181"/>
        <v>1096.4000000000001</v>
      </c>
      <c r="S891" s="18">
        <f t="shared" si="182"/>
        <v>1096.4000000000001</v>
      </c>
      <c r="T891" s="19">
        <f t="shared" si="183"/>
        <v>0</v>
      </c>
      <c r="U891" s="16">
        <f>IFERROR(SUMIF('LISTA DE EMBARQUE'!B:B,MICRO!E:E,'LISTA DE EMBARQUE'!G:G),"")</f>
        <v>1</v>
      </c>
      <c r="V891" s="12">
        <f>IFERROR(VLOOKUP(Tabela1[[#This Row],[COD.MDE]],'LISTA DE EMBARQUE'!B:L,11,0),"")</f>
        <v>3</v>
      </c>
      <c r="W891" s="13">
        <f>IFERROR(VLOOKUP(Tabela1[[#This Row],[COD.MDE]],'LISTA DE EMBARQUE'!B:M,12,0),"")</f>
        <v>46309</v>
      </c>
      <c r="X891" s="14">
        <f>IFERROR(Tabela1[[#This Row],[QIANTIDADE EXPEDIDA]]*Tabela1[[#This Row],[PESO UNI]],"")</f>
        <v>1096.4000000000001</v>
      </c>
      <c r="Y891" s="14">
        <f t="shared" si="184"/>
        <v>0</v>
      </c>
      <c r="Z891" s="20">
        <f>Tabela1[[#This Row],[PESO TOTAL]]-Tabela1[[#This Row],[Peso Expedido]]</f>
        <v>0</v>
      </c>
      <c r="AA891" s="17">
        <v>1</v>
      </c>
      <c r="AB891" s="33"/>
      <c r="AC891" s="17">
        <v>1</v>
      </c>
      <c r="AD891" s="33">
        <v>1</v>
      </c>
      <c r="AE891" s="33">
        <v>1</v>
      </c>
      <c r="AF891" s="33">
        <v>1</v>
      </c>
      <c r="AG891" s="33">
        <v>1</v>
      </c>
      <c r="AH891" s="33">
        <v>1</v>
      </c>
      <c r="AI891" s="33" t="s">
        <v>4412</v>
      </c>
      <c r="AJ891"/>
      <c r="AK891"/>
      <c r="AL891"/>
      <c r="AM891"/>
      <c r="AN891"/>
      <c r="AO891"/>
      <c r="AP891"/>
      <c r="AQ891" s="22"/>
      <c r="AR891" s="24"/>
      <c r="AS891" s="37"/>
      <c r="AT891" s="37"/>
      <c r="AU891" s="37"/>
      <c r="AV891" s="37"/>
      <c r="AW891" s="37"/>
    </row>
    <row r="892" spans="1:49" ht="15.75" hidden="1" customHeight="1" x14ac:dyDescent="0.25">
      <c r="A892" s="1" t="s">
        <v>5078</v>
      </c>
      <c r="B892" s="21" t="s">
        <v>5079</v>
      </c>
      <c r="C892" s="1">
        <v>1</v>
      </c>
      <c r="D892" s="1" t="s">
        <v>5080</v>
      </c>
      <c r="E892" s="7">
        <v>4544</v>
      </c>
      <c r="F892" s="7">
        <v>19</v>
      </c>
      <c r="G892" s="1">
        <v>289.5</v>
      </c>
      <c r="H892" s="34">
        <f>Tabela1[[#This Row],[PESO UNI]]*Tabela1[[#This Row],[QTE]]</f>
        <v>289.5</v>
      </c>
      <c r="I892" s="7" t="s">
        <v>5696</v>
      </c>
      <c r="J892" s="8" t="s">
        <v>4834</v>
      </c>
      <c r="K892" s="8" t="s">
        <v>4320</v>
      </c>
      <c r="L892" s="9" t="s">
        <v>3291</v>
      </c>
      <c r="M892" s="10">
        <v>46252</v>
      </c>
      <c r="N892" s="8" t="s">
        <v>38</v>
      </c>
      <c r="O892" s="12"/>
      <c r="P892" s="13"/>
      <c r="Q892" s="14">
        <f>Tabela1[[#This Row],[QTDE/ Fabricação]]-Tabela1[[#This Row],[QTE]]</f>
        <v>-1</v>
      </c>
      <c r="R892" s="18">
        <f t="shared" si="181"/>
        <v>289.5</v>
      </c>
      <c r="S892" s="18">
        <f t="shared" si="182"/>
        <v>289.5</v>
      </c>
      <c r="T892" s="19">
        <f t="shared" si="183"/>
        <v>0</v>
      </c>
      <c r="U892" s="16">
        <f>IFERROR(SUMIF('LISTA DE EMBARQUE'!B:B,MICRO!E:E,'LISTA DE EMBARQUE'!G:G),"")</f>
        <v>1</v>
      </c>
      <c r="V892" s="12">
        <f>IFERROR(VLOOKUP(Tabela1[[#This Row],[COD.MDE]],'LISTA DE EMBARQUE'!B:L,11,0),"")</f>
        <v>4</v>
      </c>
      <c r="W892" s="13">
        <f>IFERROR(VLOOKUP(Tabela1[[#This Row],[COD.MDE]],'LISTA DE EMBARQUE'!B:M,12,0),"")</f>
        <v>46314</v>
      </c>
      <c r="X892" s="14">
        <f>IFERROR(Tabela1[[#This Row],[QIANTIDADE EXPEDIDA]]*Tabela1[[#This Row],[PESO UNI]],"")</f>
        <v>289.5</v>
      </c>
      <c r="Y892" s="14">
        <f t="shared" si="184"/>
        <v>0</v>
      </c>
      <c r="Z892" s="20">
        <f>Tabela1[[#This Row],[PESO TOTAL]]-Tabela1[[#This Row],[Peso Expedido]]</f>
        <v>0</v>
      </c>
      <c r="AA892" s="17">
        <v>1</v>
      </c>
      <c r="AB892" s="33"/>
      <c r="AC892" s="17">
        <v>1</v>
      </c>
      <c r="AD892" s="33">
        <v>1</v>
      </c>
      <c r="AE892" s="33">
        <v>1</v>
      </c>
      <c r="AF892" s="33">
        <v>1</v>
      </c>
      <c r="AG892" s="33">
        <v>1</v>
      </c>
      <c r="AH892" s="33"/>
      <c r="AI892" s="33"/>
      <c r="AJ892"/>
      <c r="AK892"/>
      <c r="AL892"/>
      <c r="AM892"/>
      <c r="AN892"/>
      <c r="AO892"/>
      <c r="AP892"/>
      <c r="AQ892" s="22"/>
      <c r="AR892" s="24"/>
      <c r="AS892" s="37"/>
      <c r="AT892" s="37"/>
      <c r="AU892" s="37"/>
      <c r="AV892" s="37"/>
      <c r="AW892" s="37"/>
    </row>
    <row r="893" spans="1:49" ht="15.75" hidden="1" customHeight="1" x14ac:dyDescent="0.25">
      <c r="A893" s="1" t="s">
        <v>5081</v>
      </c>
      <c r="B893" s="21" t="s">
        <v>5082</v>
      </c>
      <c r="C893" s="1">
        <v>1</v>
      </c>
      <c r="D893" s="1" t="s">
        <v>5083</v>
      </c>
      <c r="E893" s="7">
        <v>4545</v>
      </c>
      <c r="F893" s="7">
        <v>57</v>
      </c>
      <c r="G893" s="1">
        <v>763.4</v>
      </c>
      <c r="H893" s="34">
        <f>Tabela1[[#This Row],[PESO UNI]]*Tabela1[[#This Row],[QTE]]</f>
        <v>763.4</v>
      </c>
      <c r="I893" s="7">
        <v>0</v>
      </c>
      <c r="J893" s="8" t="s">
        <v>3045</v>
      </c>
      <c r="K893" s="8" t="s">
        <v>4320</v>
      </c>
      <c r="L893" s="9" t="s">
        <v>2984</v>
      </c>
      <c r="M893" s="10">
        <v>46251</v>
      </c>
      <c r="N893" s="8" t="s">
        <v>5101</v>
      </c>
      <c r="O893" s="12"/>
      <c r="P893" s="13"/>
      <c r="Q893" s="14">
        <f>Tabela1[[#This Row],[QTDE/ Fabricação]]-Tabela1[[#This Row],[QTE]]</f>
        <v>-1</v>
      </c>
      <c r="R893" s="18">
        <f t="shared" si="181"/>
        <v>763.4</v>
      </c>
      <c r="S893" s="18">
        <f t="shared" si="182"/>
        <v>763.4</v>
      </c>
      <c r="T893" s="19">
        <f t="shared" si="183"/>
        <v>0</v>
      </c>
      <c r="U893" s="16">
        <f>IFERROR(SUMIF('LISTA DE EMBARQUE'!B:B,MICRO!E:E,'LISTA DE EMBARQUE'!G:G),"")</f>
        <v>1</v>
      </c>
      <c r="V893" s="12">
        <f>IFERROR(VLOOKUP(Tabela1[[#This Row],[COD.MDE]],'LISTA DE EMBARQUE'!B:L,11,0),"")</f>
        <v>11</v>
      </c>
      <c r="W893" s="13">
        <f>IFERROR(VLOOKUP(Tabela1[[#This Row],[COD.MDE]],'LISTA DE EMBARQUE'!B:M,12,0),"")</f>
        <v>46300</v>
      </c>
      <c r="X893" s="14">
        <f>IFERROR(Tabela1[[#This Row],[QIANTIDADE EXPEDIDA]]*Tabela1[[#This Row],[PESO UNI]],"")</f>
        <v>763.4</v>
      </c>
      <c r="Y893" s="14">
        <f t="shared" si="184"/>
        <v>0</v>
      </c>
      <c r="Z893" s="20">
        <f>Tabela1[[#This Row],[PESO TOTAL]]-Tabela1[[#This Row],[Peso Expedido]]</f>
        <v>0</v>
      </c>
      <c r="AA893" s="17">
        <v>1</v>
      </c>
      <c r="AB893" s="33"/>
      <c r="AC893" s="33">
        <v>1</v>
      </c>
      <c r="AD893" s="33">
        <v>1</v>
      </c>
      <c r="AE893" s="33">
        <v>1</v>
      </c>
      <c r="AF893" s="33">
        <v>1</v>
      </c>
      <c r="AG893" s="33">
        <v>1</v>
      </c>
      <c r="AH893" s="33">
        <v>1</v>
      </c>
      <c r="AI893" s="33" t="s">
        <v>4509</v>
      </c>
      <c r="AJ893"/>
      <c r="AK893"/>
      <c r="AL893"/>
      <c r="AM893"/>
      <c r="AN893"/>
      <c r="AO893"/>
      <c r="AP893"/>
      <c r="AQ893" s="22"/>
      <c r="AR893" s="24"/>
      <c r="AS893" s="37"/>
      <c r="AT893" s="37"/>
      <c r="AU893" s="37"/>
      <c r="AV893" s="37"/>
      <c r="AW893" s="37"/>
    </row>
    <row r="894" spans="1:49" ht="15.75" hidden="1" customHeight="1" x14ac:dyDescent="0.25">
      <c r="A894" s="1" t="s">
        <v>5084</v>
      </c>
      <c r="B894" s="21" t="s">
        <v>5085</v>
      </c>
      <c r="C894" s="1">
        <v>1</v>
      </c>
      <c r="D894" s="1" t="s">
        <v>5086</v>
      </c>
      <c r="E894" s="7">
        <v>4546</v>
      </c>
      <c r="F894" s="7">
        <v>57</v>
      </c>
      <c r="G894" s="1">
        <v>508.5</v>
      </c>
      <c r="H894" s="34">
        <f>Tabela1[[#This Row],[PESO UNI]]*Tabela1[[#This Row],[QTE]]</f>
        <v>508.5</v>
      </c>
      <c r="I894" s="7">
        <v>0</v>
      </c>
      <c r="J894" s="8" t="s">
        <v>3045</v>
      </c>
      <c r="K894" s="8" t="s">
        <v>4320</v>
      </c>
      <c r="L894" s="9" t="s">
        <v>2984</v>
      </c>
      <c r="M894" s="10">
        <v>46251</v>
      </c>
      <c r="N894" s="8" t="s">
        <v>5101</v>
      </c>
      <c r="O894" s="12"/>
      <c r="P894" s="13"/>
      <c r="Q894" s="14">
        <f>Tabela1[[#This Row],[QTDE/ Fabricação]]-Tabela1[[#This Row],[QTE]]</f>
        <v>-1</v>
      </c>
      <c r="R894" s="18">
        <f t="shared" si="181"/>
        <v>508.5</v>
      </c>
      <c r="S894" s="18">
        <f t="shared" si="182"/>
        <v>508.5</v>
      </c>
      <c r="T894" s="19">
        <f t="shared" si="183"/>
        <v>0</v>
      </c>
      <c r="U894" s="16">
        <f>IFERROR(SUMIF('LISTA DE EMBARQUE'!B:B,MICRO!E:E,'LISTA DE EMBARQUE'!G:G),"")</f>
        <v>1</v>
      </c>
      <c r="V894" s="12">
        <f>IFERROR(VLOOKUP(Tabela1[[#This Row],[COD.MDE]],'LISTA DE EMBARQUE'!B:L,11,0),"")</f>
        <v>11</v>
      </c>
      <c r="W894" s="13">
        <f>IFERROR(VLOOKUP(Tabela1[[#This Row],[COD.MDE]],'LISTA DE EMBARQUE'!B:M,12,0),"")</f>
        <v>46300</v>
      </c>
      <c r="X894" s="14">
        <f>IFERROR(Tabela1[[#This Row],[QIANTIDADE EXPEDIDA]]*Tabela1[[#This Row],[PESO UNI]],"")</f>
        <v>508.5</v>
      </c>
      <c r="Y894" s="14">
        <f t="shared" si="184"/>
        <v>0</v>
      </c>
      <c r="Z894" s="20">
        <f>Tabela1[[#This Row],[PESO TOTAL]]-Tabela1[[#This Row],[Peso Expedido]]</f>
        <v>0</v>
      </c>
      <c r="AA894" s="17">
        <v>1</v>
      </c>
      <c r="AB894" s="33"/>
      <c r="AC894" s="33">
        <v>1</v>
      </c>
      <c r="AD894" s="33">
        <v>1</v>
      </c>
      <c r="AE894" s="33">
        <v>1</v>
      </c>
      <c r="AF894" s="33">
        <v>1</v>
      </c>
      <c r="AG894" s="33">
        <v>1</v>
      </c>
      <c r="AH894" s="33">
        <v>1</v>
      </c>
      <c r="AI894" s="33" t="s">
        <v>4509</v>
      </c>
      <c r="AJ894"/>
      <c r="AK894"/>
      <c r="AL894"/>
      <c r="AM894"/>
      <c r="AN894"/>
      <c r="AO894"/>
      <c r="AP894"/>
      <c r="AQ894" s="22"/>
      <c r="AR894" s="24"/>
      <c r="AS894" s="37"/>
      <c r="AT894" s="37"/>
      <c r="AU894" s="37"/>
      <c r="AV894" s="37"/>
      <c r="AW894" s="37"/>
    </row>
    <row r="895" spans="1:49" ht="15.75" hidden="1" customHeight="1" x14ac:dyDescent="0.25">
      <c r="A895" s="1" t="s">
        <v>5087</v>
      </c>
      <c r="B895" s="21" t="s">
        <v>5088</v>
      </c>
      <c r="C895" s="1">
        <v>1</v>
      </c>
      <c r="D895" s="1" t="s">
        <v>5089</v>
      </c>
      <c r="E895" s="7">
        <v>4547</v>
      </c>
      <c r="F895" s="7">
        <v>57</v>
      </c>
      <c r="G895" s="1">
        <v>441.2</v>
      </c>
      <c r="H895" s="34">
        <f>Tabela1[[#This Row],[PESO UNI]]*Tabela1[[#This Row],[QTE]]</f>
        <v>441.2</v>
      </c>
      <c r="I895" s="7">
        <v>0</v>
      </c>
      <c r="J895" s="8" t="s">
        <v>3045</v>
      </c>
      <c r="K895" s="8" t="s">
        <v>4320</v>
      </c>
      <c r="L895" s="9" t="s">
        <v>2984</v>
      </c>
      <c r="M895" s="10">
        <v>46251</v>
      </c>
      <c r="N895" s="8" t="s">
        <v>5101</v>
      </c>
      <c r="O895" s="12"/>
      <c r="P895" s="13"/>
      <c r="Q895" s="14">
        <f>Tabela1[[#This Row],[QTDE/ Fabricação]]-Tabela1[[#This Row],[QTE]]</f>
        <v>-1</v>
      </c>
      <c r="R895" s="18">
        <f t="shared" si="181"/>
        <v>441.2</v>
      </c>
      <c r="S895" s="18">
        <f t="shared" si="182"/>
        <v>441.2</v>
      </c>
      <c r="T895" s="19">
        <f t="shared" si="183"/>
        <v>0</v>
      </c>
      <c r="U895" s="16">
        <f>IFERROR(SUMIF('LISTA DE EMBARQUE'!B:B,MICRO!E:E,'LISTA DE EMBARQUE'!G:G),"")</f>
        <v>1</v>
      </c>
      <c r="V895" s="12">
        <f>IFERROR(VLOOKUP(Tabela1[[#This Row],[COD.MDE]],'LISTA DE EMBARQUE'!B:L,11,0),"")</f>
        <v>11</v>
      </c>
      <c r="W895" s="13">
        <f>IFERROR(VLOOKUP(Tabela1[[#This Row],[COD.MDE]],'LISTA DE EMBARQUE'!B:M,12,0),"")</f>
        <v>46300</v>
      </c>
      <c r="X895" s="14">
        <f>IFERROR(Tabela1[[#This Row],[QIANTIDADE EXPEDIDA]]*Tabela1[[#This Row],[PESO UNI]],"")</f>
        <v>441.2</v>
      </c>
      <c r="Y895" s="14">
        <f t="shared" si="184"/>
        <v>0</v>
      </c>
      <c r="Z895" s="20">
        <f>Tabela1[[#This Row],[PESO TOTAL]]-Tabela1[[#This Row],[Peso Expedido]]</f>
        <v>0</v>
      </c>
      <c r="AA895" s="17">
        <v>1</v>
      </c>
      <c r="AB895" s="33"/>
      <c r="AC895" s="33">
        <v>1</v>
      </c>
      <c r="AD895" s="33">
        <v>1</v>
      </c>
      <c r="AE895" s="33">
        <v>1</v>
      </c>
      <c r="AF895" s="33">
        <v>1</v>
      </c>
      <c r="AG895" s="33">
        <v>1</v>
      </c>
      <c r="AH895" s="33">
        <v>1</v>
      </c>
      <c r="AI895" s="33" t="s">
        <v>4509</v>
      </c>
      <c r="AJ895"/>
      <c r="AK895"/>
      <c r="AL895"/>
      <c r="AM895"/>
      <c r="AN895"/>
      <c r="AO895"/>
      <c r="AP895"/>
      <c r="AQ895" s="22"/>
      <c r="AR895" s="24"/>
      <c r="AS895" s="37"/>
      <c r="AT895" s="37"/>
      <c r="AU895" s="37"/>
      <c r="AV895" s="37"/>
      <c r="AW895" s="37"/>
    </row>
    <row r="896" spans="1:49" ht="15.75" hidden="1" customHeight="1" x14ac:dyDescent="0.25">
      <c r="A896" s="1" t="s">
        <v>5090</v>
      </c>
      <c r="B896" s="21" t="s">
        <v>5091</v>
      </c>
      <c r="C896" s="1">
        <v>1</v>
      </c>
      <c r="D896" s="1" t="s">
        <v>5092</v>
      </c>
      <c r="E896" s="7">
        <v>4548</v>
      </c>
      <c r="F896" s="7">
        <v>57</v>
      </c>
      <c r="G896" s="1">
        <v>725.7</v>
      </c>
      <c r="H896" s="34">
        <f>Tabela1[[#This Row],[PESO UNI]]*Tabela1[[#This Row],[QTE]]</f>
        <v>725.7</v>
      </c>
      <c r="I896" s="7">
        <v>0</v>
      </c>
      <c r="J896" s="8" t="s">
        <v>3045</v>
      </c>
      <c r="K896" s="8" t="s">
        <v>4320</v>
      </c>
      <c r="L896" s="9" t="s">
        <v>2984</v>
      </c>
      <c r="M896" s="10">
        <v>46251</v>
      </c>
      <c r="N896" s="8" t="s">
        <v>5101</v>
      </c>
      <c r="O896" s="12"/>
      <c r="P896" s="13"/>
      <c r="Q896" s="14">
        <f>Tabela1[[#This Row],[QTDE/ Fabricação]]-Tabela1[[#This Row],[QTE]]</f>
        <v>-1</v>
      </c>
      <c r="R896" s="18">
        <f t="shared" si="181"/>
        <v>725.7</v>
      </c>
      <c r="S896" s="18">
        <f t="shared" si="182"/>
        <v>725.7</v>
      </c>
      <c r="T896" s="19">
        <f t="shared" si="183"/>
        <v>0</v>
      </c>
      <c r="U896" s="16">
        <f>IFERROR(SUMIF('LISTA DE EMBARQUE'!B:B,MICRO!E:E,'LISTA DE EMBARQUE'!G:G),"")</f>
        <v>1</v>
      </c>
      <c r="V896" s="12">
        <f>IFERROR(VLOOKUP(Tabela1[[#This Row],[COD.MDE]],'LISTA DE EMBARQUE'!B:L,11,0),"")</f>
        <v>11</v>
      </c>
      <c r="W896" s="13">
        <f>IFERROR(VLOOKUP(Tabela1[[#This Row],[COD.MDE]],'LISTA DE EMBARQUE'!B:M,12,0),"")</f>
        <v>46300</v>
      </c>
      <c r="X896" s="14">
        <f>IFERROR(Tabela1[[#This Row],[QIANTIDADE EXPEDIDA]]*Tabela1[[#This Row],[PESO UNI]],"")</f>
        <v>725.7</v>
      </c>
      <c r="Y896" s="14">
        <f t="shared" si="184"/>
        <v>0</v>
      </c>
      <c r="Z896" s="20">
        <f>Tabela1[[#This Row],[PESO TOTAL]]-Tabela1[[#This Row],[Peso Expedido]]</f>
        <v>0</v>
      </c>
      <c r="AA896" s="17">
        <v>1</v>
      </c>
      <c r="AB896" s="33"/>
      <c r="AC896" s="33">
        <v>1</v>
      </c>
      <c r="AD896" s="33">
        <v>1</v>
      </c>
      <c r="AE896" s="33">
        <v>1</v>
      </c>
      <c r="AF896" s="33">
        <v>1</v>
      </c>
      <c r="AG896" s="33">
        <v>1</v>
      </c>
      <c r="AH896" s="33">
        <v>1</v>
      </c>
      <c r="AI896" s="33" t="s">
        <v>4509</v>
      </c>
      <c r="AJ896"/>
      <c r="AK896"/>
      <c r="AL896"/>
      <c r="AM896"/>
      <c r="AN896"/>
      <c r="AO896"/>
      <c r="AP896"/>
      <c r="AQ896" s="22"/>
      <c r="AR896" s="24"/>
      <c r="AS896" s="37"/>
      <c r="AT896" s="37"/>
      <c r="AU896" s="37"/>
      <c r="AV896" s="37"/>
      <c r="AW896" s="37"/>
    </row>
    <row r="897" spans="1:49" ht="15.75" hidden="1" customHeight="1" x14ac:dyDescent="0.25">
      <c r="A897" s="1" t="s">
        <v>5093</v>
      </c>
      <c r="B897" s="21" t="s">
        <v>5094</v>
      </c>
      <c r="C897" s="1">
        <v>1</v>
      </c>
      <c r="D897" s="1" t="s">
        <v>5095</v>
      </c>
      <c r="E897" s="7">
        <v>4549</v>
      </c>
      <c r="F897" s="7">
        <v>57</v>
      </c>
      <c r="G897" s="1">
        <v>350.2</v>
      </c>
      <c r="H897" s="34">
        <f>Tabela1[[#This Row],[PESO UNI]]*Tabela1[[#This Row],[QTE]]</f>
        <v>350.2</v>
      </c>
      <c r="I897" s="7">
        <v>0</v>
      </c>
      <c r="J897" s="8" t="s">
        <v>3045</v>
      </c>
      <c r="K897" s="8" t="s">
        <v>4320</v>
      </c>
      <c r="L897" s="9" t="s">
        <v>2984</v>
      </c>
      <c r="M897" s="10">
        <v>46251</v>
      </c>
      <c r="N897" s="8" t="s">
        <v>5101</v>
      </c>
      <c r="O897" s="12"/>
      <c r="P897" s="13"/>
      <c r="Q897" s="14">
        <f>Tabela1[[#This Row],[QTDE/ Fabricação]]-Tabela1[[#This Row],[QTE]]</f>
        <v>-1</v>
      </c>
      <c r="R897" s="18">
        <f t="shared" si="181"/>
        <v>350.2</v>
      </c>
      <c r="S897" s="18">
        <f t="shared" si="182"/>
        <v>350.2</v>
      </c>
      <c r="T897" s="19">
        <f t="shared" si="183"/>
        <v>0</v>
      </c>
      <c r="U897" s="16">
        <f>IFERROR(SUMIF('LISTA DE EMBARQUE'!B:B,MICRO!E:E,'LISTA DE EMBARQUE'!G:G),"")</f>
        <v>1</v>
      </c>
      <c r="V897" s="12">
        <f>IFERROR(VLOOKUP(Tabela1[[#This Row],[COD.MDE]],'LISTA DE EMBARQUE'!B:L,11,0),"")</f>
        <v>11</v>
      </c>
      <c r="W897" s="13">
        <f>IFERROR(VLOOKUP(Tabela1[[#This Row],[COD.MDE]],'LISTA DE EMBARQUE'!B:M,12,0),"")</f>
        <v>46300</v>
      </c>
      <c r="X897" s="14">
        <f>IFERROR(Tabela1[[#This Row],[QIANTIDADE EXPEDIDA]]*Tabela1[[#This Row],[PESO UNI]],"")</f>
        <v>350.2</v>
      </c>
      <c r="Y897" s="14">
        <f t="shared" si="184"/>
        <v>0</v>
      </c>
      <c r="Z897" s="20">
        <f>Tabela1[[#This Row],[PESO TOTAL]]-Tabela1[[#This Row],[Peso Expedido]]</f>
        <v>0</v>
      </c>
      <c r="AA897" s="17">
        <v>1</v>
      </c>
      <c r="AB897" s="33"/>
      <c r="AC897" s="33">
        <v>1</v>
      </c>
      <c r="AD897" s="33">
        <v>1</v>
      </c>
      <c r="AE897" s="33">
        <v>1</v>
      </c>
      <c r="AF897" s="33">
        <v>1</v>
      </c>
      <c r="AG897" s="33">
        <v>1</v>
      </c>
      <c r="AH897" s="33">
        <v>1</v>
      </c>
      <c r="AI897" s="33" t="s">
        <v>4509</v>
      </c>
      <c r="AJ897"/>
      <c r="AK897"/>
      <c r="AL897"/>
      <c r="AM897"/>
      <c r="AN897"/>
      <c r="AO897"/>
      <c r="AP897"/>
      <c r="AQ897" s="22"/>
      <c r="AR897" s="24"/>
      <c r="AS897" s="37"/>
      <c r="AT897" s="37"/>
      <c r="AU897" s="37"/>
      <c r="AV897" s="37"/>
      <c r="AW897" s="37"/>
    </row>
    <row r="898" spans="1:49" ht="15.75" hidden="1" customHeight="1" x14ac:dyDescent="0.25">
      <c r="A898" s="1" t="s">
        <v>5093</v>
      </c>
      <c r="B898" s="21" t="s">
        <v>5094</v>
      </c>
      <c r="C898" s="1">
        <v>3</v>
      </c>
      <c r="D898" s="1" t="s">
        <v>5096</v>
      </c>
      <c r="E898" s="7">
        <v>4550</v>
      </c>
      <c r="F898" s="7">
        <v>57</v>
      </c>
      <c r="G898" s="1">
        <v>3.1</v>
      </c>
      <c r="H898" s="34">
        <f>Tabela1[[#This Row],[PESO UNI]]*Tabela1[[#This Row],[QTE]]</f>
        <v>9.3000000000000007</v>
      </c>
      <c r="I898" s="7">
        <v>0</v>
      </c>
      <c r="J898" s="8" t="s">
        <v>3045</v>
      </c>
      <c r="K898" s="8" t="s">
        <v>4320</v>
      </c>
      <c r="L898" s="9" t="s">
        <v>2984</v>
      </c>
      <c r="M898" s="10">
        <v>46251</v>
      </c>
      <c r="N898" s="8" t="s">
        <v>5101</v>
      </c>
      <c r="O898" s="12"/>
      <c r="P898" s="13"/>
      <c r="Q898" s="14">
        <f>Tabela1[[#This Row],[QTDE/ Fabricação]]-Tabela1[[#This Row],[QTE]]</f>
        <v>-3</v>
      </c>
      <c r="R898" s="18">
        <f t="shared" si="181"/>
        <v>9.3000000000000007</v>
      </c>
      <c r="S898" s="18">
        <f t="shared" si="182"/>
        <v>9.3000000000000007</v>
      </c>
      <c r="T898" s="19">
        <f t="shared" si="183"/>
        <v>0</v>
      </c>
      <c r="U898" s="16">
        <f>IFERROR(SUMIF('LISTA DE EMBARQUE'!B:B,MICRO!E:E,'LISTA DE EMBARQUE'!G:G),"")</f>
        <v>3</v>
      </c>
      <c r="V898" s="12">
        <f>IFERROR(VLOOKUP(Tabela1[[#This Row],[COD.MDE]],'LISTA DE EMBARQUE'!B:L,11,0),"")</f>
        <v>11</v>
      </c>
      <c r="W898" s="13">
        <f>IFERROR(VLOOKUP(Tabela1[[#This Row],[COD.MDE]],'LISTA DE EMBARQUE'!B:M,12,0),"")</f>
        <v>46300</v>
      </c>
      <c r="X898" s="14">
        <f>IFERROR(Tabela1[[#This Row],[QIANTIDADE EXPEDIDA]]*Tabela1[[#This Row],[PESO UNI]],"")</f>
        <v>9.3000000000000007</v>
      </c>
      <c r="Y898" s="14">
        <f t="shared" si="184"/>
        <v>0</v>
      </c>
      <c r="Z898" s="20">
        <f>Tabela1[[#This Row],[PESO TOTAL]]-Tabela1[[#This Row],[Peso Expedido]]</f>
        <v>0</v>
      </c>
      <c r="AA898" s="17">
        <v>1</v>
      </c>
      <c r="AB898" s="33"/>
      <c r="AC898" s="33">
        <v>1</v>
      </c>
      <c r="AD898" s="33">
        <v>1</v>
      </c>
      <c r="AE898" s="33">
        <v>1</v>
      </c>
      <c r="AF898" s="33">
        <v>1</v>
      </c>
      <c r="AG898" s="33">
        <v>1</v>
      </c>
      <c r="AH898" s="33">
        <v>1</v>
      </c>
      <c r="AI898" s="33" t="s">
        <v>4509</v>
      </c>
      <c r="AJ898"/>
      <c r="AK898"/>
      <c r="AL898"/>
      <c r="AM898"/>
      <c r="AN898"/>
      <c r="AO898"/>
      <c r="AP898"/>
      <c r="AQ898" s="22"/>
      <c r="AR898" s="24"/>
      <c r="AS898" s="37"/>
      <c r="AT898" s="37"/>
      <c r="AU898" s="37"/>
      <c r="AV898" s="37"/>
      <c r="AW898" s="37"/>
    </row>
    <row r="899" spans="1:49" ht="15.75" hidden="1" customHeight="1" x14ac:dyDescent="0.25">
      <c r="A899" s="1" t="s">
        <v>5097</v>
      </c>
      <c r="B899" s="21" t="s">
        <v>5098</v>
      </c>
      <c r="C899" s="1">
        <v>1</v>
      </c>
      <c r="D899" s="1" t="s">
        <v>5099</v>
      </c>
      <c r="E899" s="7">
        <v>4551</v>
      </c>
      <c r="F899" s="7">
        <v>57</v>
      </c>
      <c r="G899" s="1">
        <v>33</v>
      </c>
      <c r="H899" s="34">
        <f>Tabela1[[#This Row],[PESO UNI]]*Tabela1[[#This Row],[QTE]]</f>
        <v>33</v>
      </c>
      <c r="I899" s="7">
        <v>0</v>
      </c>
      <c r="J899" s="8" t="s">
        <v>3045</v>
      </c>
      <c r="K899" s="8" t="s">
        <v>4320</v>
      </c>
      <c r="L899" s="9" t="s">
        <v>2984</v>
      </c>
      <c r="M899" s="10">
        <v>46251</v>
      </c>
      <c r="N899" s="8" t="s">
        <v>5101</v>
      </c>
      <c r="O899" s="12"/>
      <c r="P899" s="13"/>
      <c r="Q899" s="14">
        <f>Tabela1[[#This Row],[QTDE/ Fabricação]]-Tabela1[[#This Row],[QTE]]</f>
        <v>-1</v>
      </c>
      <c r="R899" s="18">
        <f t="shared" si="181"/>
        <v>33</v>
      </c>
      <c r="S899" s="18">
        <f t="shared" si="182"/>
        <v>33</v>
      </c>
      <c r="T899" s="19">
        <f t="shared" si="183"/>
        <v>0</v>
      </c>
      <c r="U899" s="16">
        <f>IFERROR(SUMIF('LISTA DE EMBARQUE'!B:B,MICRO!E:E,'LISTA DE EMBARQUE'!G:G),"")</f>
        <v>1</v>
      </c>
      <c r="V899" s="12">
        <f>IFERROR(VLOOKUP(Tabela1[[#This Row],[COD.MDE]],'LISTA DE EMBARQUE'!B:L,11,0),"")</f>
        <v>11</v>
      </c>
      <c r="W899" s="13">
        <f>IFERROR(VLOOKUP(Tabela1[[#This Row],[COD.MDE]],'LISTA DE EMBARQUE'!B:M,12,0),"")</f>
        <v>46300</v>
      </c>
      <c r="X899" s="14">
        <f>IFERROR(Tabela1[[#This Row],[QIANTIDADE EXPEDIDA]]*Tabela1[[#This Row],[PESO UNI]],"")</f>
        <v>33</v>
      </c>
      <c r="Y899" s="14">
        <f t="shared" si="184"/>
        <v>0</v>
      </c>
      <c r="Z899" s="20">
        <f>Tabela1[[#This Row],[PESO TOTAL]]-Tabela1[[#This Row],[Peso Expedido]]</f>
        <v>0</v>
      </c>
      <c r="AA899" s="17">
        <v>1</v>
      </c>
      <c r="AB899" s="33"/>
      <c r="AC899" s="33">
        <v>1</v>
      </c>
      <c r="AD899" s="33">
        <v>1</v>
      </c>
      <c r="AE899" s="33">
        <v>1</v>
      </c>
      <c r="AF899" s="33">
        <v>1</v>
      </c>
      <c r="AG899" s="33">
        <v>1</v>
      </c>
      <c r="AH899" s="33">
        <v>1</v>
      </c>
      <c r="AI899" s="33" t="s">
        <v>4509</v>
      </c>
      <c r="AJ899"/>
      <c r="AK899"/>
      <c r="AL899"/>
      <c r="AM899"/>
      <c r="AN899"/>
      <c r="AO899"/>
      <c r="AP899"/>
      <c r="AQ899" s="22"/>
      <c r="AR899" s="24"/>
      <c r="AS899" s="37"/>
      <c r="AT899" s="37"/>
      <c r="AU899" s="37"/>
      <c r="AV899" s="37"/>
      <c r="AW899" s="37"/>
    </row>
    <row r="900" spans="1:49" ht="15.75" hidden="1" customHeight="1" x14ac:dyDescent="0.25">
      <c r="A900" s="1" t="s">
        <v>5573</v>
      </c>
      <c r="B900" s="21" t="s">
        <v>5100</v>
      </c>
      <c r="C900" s="1">
        <v>67</v>
      </c>
      <c r="D900" s="1" t="s">
        <v>5574</v>
      </c>
      <c r="E900" s="7">
        <v>4552</v>
      </c>
      <c r="F900" s="7">
        <v>57</v>
      </c>
      <c r="G900" s="1">
        <v>8.1</v>
      </c>
      <c r="H900" s="34">
        <f>Tabela1[[#This Row],[PESO UNI]]*Tabela1[[#This Row],[QTE]]</f>
        <v>542.69999999999993</v>
      </c>
      <c r="I900" s="7">
        <v>0</v>
      </c>
      <c r="J900" s="8" t="s">
        <v>3045</v>
      </c>
      <c r="K900" s="8" t="s">
        <v>44</v>
      </c>
      <c r="L900" s="9" t="s">
        <v>2984</v>
      </c>
      <c r="M900" s="10">
        <v>46251</v>
      </c>
      <c r="N900" s="8" t="s">
        <v>38</v>
      </c>
      <c r="O900" s="12"/>
      <c r="P900" s="13"/>
      <c r="Q900" s="14">
        <f>Tabela1[[#This Row],[QTDE/ Fabricação]]-Tabela1[[#This Row],[QTE]]</f>
        <v>-67</v>
      </c>
      <c r="R900" s="18">
        <f t="shared" ref="R900:R928" si="185">IFERROR(H900*((AA900*0.25)+(AC900*0.25)+(AD900*0.225)+(AE900*0.225)+(AF900*0.05)),"")</f>
        <v>135.67499999999998</v>
      </c>
      <c r="S900" s="18">
        <f t="shared" ref="S900:S928" si="186">IFERROR(H900*AG900,"")</f>
        <v>0</v>
      </c>
      <c r="T900" s="19">
        <f t="shared" ref="T900:T928" si="187">IFERROR(S900-H900,"")</f>
        <v>-542.69999999999993</v>
      </c>
      <c r="U900" s="16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IFERROR(VLOOKUP(Tabela1[[#This Row],[COD.MDE]],'LISTA DE EMBARQUE'!B:M,12,0),"")</f>
        <v/>
      </c>
      <c r="X900" s="14">
        <f>IFERROR(Tabela1[[#This Row],[QIANTIDADE EXPEDIDA]]*Tabela1[[#This Row],[PESO UNI]],"")</f>
        <v>0</v>
      </c>
      <c r="Y900" s="14">
        <f t="shared" ref="Y900:Y928" si="188">U900-C900</f>
        <v>-67</v>
      </c>
      <c r="Z900" s="20">
        <f>Tabela1[[#This Row],[PESO TOTAL]]-Tabela1[[#This Row],[Peso Expedido]]</f>
        <v>542.69999999999993</v>
      </c>
      <c r="AA900" s="17">
        <v>1</v>
      </c>
      <c r="AB900" s="33"/>
      <c r="AC900" s="33"/>
      <c r="AD900" s="33"/>
      <c r="AE900" s="33"/>
      <c r="AF900" s="33"/>
      <c r="AG900" s="33"/>
      <c r="AH900" s="33"/>
      <c r="AI900" s="33"/>
      <c r="AJ900"/>
      <c r="AK900"/>
      <c r="AL900"/>
      <c r="AM900"/>
      <c r="AN900"/>
      <c r="AO900"/>
      <c r="AP900"/>
      <c r="AQ900" s="22"/>
      <c r="AR900" s="24"/>
      <c r="AS900" s="37"/>
      <c r="AT900" s="37"/>
      <c r="AU900" s="37"/>
      <c r="AV900" s="37"/>
      <c r="AW900" s="37"/>
    </row>
    <row r="901" spans="1:49" ht="15.75" hidden="1" customHeight="1" x14ac:dyDescent="0.25">
      <c r="A901" s="1" t="s">
        <v>5573</v>
      </c>
      <c r="B901" s="21" t="s">
        <v>5100</v>
      </c>
      <c r="C901" s="1">
        <v>3</v>
      </c>
      <c r="D901" s="1" t="s">
        <v>5575</v>
      </c>
      <c r="E901" s="7">
        <v>4553</v>
      </c>
      <c r="F901" s="7">
        <v>57</v>
      </c>
      <c r="G901" s="1">
        <v>9.4</v>
      </c>
      <c r="H901" s="34">
        <f>Tabela1[[#This Row],[PESO UNI]]*Tabela1[[#This Row],[QTE]]</f>
        <v>28.200000000000003</v>
      </c>
      <c r="I901" s="7">
        <v>0</v>
      </c>
      <c r="J901" s="8" t="s">
        <v>3045</v>
      </c>
      <c r="K901" s="8" t="s">
        <v>44</v>
      </c>
      <c r="L901" s="9" t="s">
        <v>2984</v>
      </c>
      <c r="M901" s="10">
        <v>46251</v>
      </c>
      <c r="N901" s="8" t="s">
        <v>38</v>
      </c>
      <c r="O901" s="12"/>
      <c r="P901" s="13"/>
      <c r="Q901" s="14">
        <f>Tabela1[[#This Row],[QTDE/ Fabricação]]-Tabela1[[#This Row],[QTE]]</f>
        <v>-3</v>
      </c>
      <c r="R901" s="18">
        <f t="shared" si="185"/>
        <v>7.0500000000000007</v>
      </c>
      <c r="S901" s="18">
        <f t="shared" si="186"/>
        <v>0</v>
      </c>
      <c r="T901" s="19">
        <f t="shared" si="187"/>
        <v>-28.200000000000003</v>
      </c>
      <c r="U901" s="16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IFERROR(VLOOKUP(Tabela1[[#This Row],[COD.MDE]],'LISTA DE EMBARQUE'!B:M,12,0),"")</f>
        <v/>
      </c>
      <c r="X901" s="14">
        <f>IFERROR(Tabela1[[#This Row],[QIANTIDADE EXPEDIDA]]*Tabela1[[#This Row],[PESO UNI]],"")</f>
        <v>0</v>
      </c>
      <c r="Y901" s="14">
        <f t="shared" si="188"/>
        <v>-3</v>
      </c>
      <c r="Z901" s="20">
        <f>Tabela1[[#This Row],[PESO TOTAL]]-Tabela1[[#This Row],[Peso Expedido]]</f>
        <v>28.200000000000003</v>
      </c>
      <c r="AA901" s="17">
        <v>1</v>
      </c>
      <c r="AB901" s="33"/>
      <c r="AC901" s="33"/>
      <c r="AD901" s="33"/>
      <c r="AE901" s="33"/>
      <c r="AF901" s="33"/>
      <c r="AG901" s="33"/>
      <c r="AH901" s="33"/>
      <c r="AI901" s="33"/>
      <c r="AJ901"/>
      <c r="AK901"/>
      <c r="AL901"/>
      <c r="AM901"/>
      <c r="AN901"/>
      <c r="AO901"/>
      <c r="AP901"/>
      <c r="AQ901" s="22"/>
      <c r="AR901" s="24"/>
      <c r="AS901" s="37"/>
      <c r="AT901" s="37"/>
      <c r="AU901" s="37"/>
      <c r="AV901" s="37"/>
      <c r="AW901" s="37"/>
    </row>
    <row r="902" spans="1:49" ht="15.75" hidden="1" customHeight="1" x14ac:dyDescent="0.25">
      <c r="A902" s="1" t="s">
        <v>5573</v>
      </c>
      <c r="B902" s="21" t="s">
        <v>5100</v>
      </c>
      <c r="C902" s="1">
        <v>1</v>
      </c>
      <c r="D902" s="1" t="s">
        <v>5576</v>
      </c>
      <c r="E902" s="7">
        <v>4554</v>
      </c>
      <c r="F902" s="7">
        <v>57</v>
      </c>
      <c r="G902" s="1">
        <v>5.4</v>
      </c>
      <c r="H902" s="34">
        <f>Tabela1[[#This Row],[PESO UNI]]*Tabela1[[#This Row],[QTE]]</f>
        <v>5.4</v>
      </c>
      <c r="I902" s="7">
        <v>0</v>
      </c>
      <c r="J902" s="8" t="s">
        <v>3045</v>
      </c>
      <c r="K902" s="8" t="s">
        <v>44</v>
      </c>
      <c r="L902" s="9" t="s">
        <v>2984</v>
      </c>
      <c r="M902" s="10">
        <v>46251</v>
      </c>
      <c r="N902" s="8" t="s">
        <v>38</v>
      </c>
      <c r="O902" s="12"/>
      <c r="P902" s="13"/>
      <c r="Q902" s="14">
        <f>Tabela1[[#This Row],[QTDE/ Fabricação]]-Tabela1[[#This Row],[QTE]]</f>
        <v>-1</v>
      </c>
      <c r="R902" s="18">
        <f t="shared" si="185"/>
        <v>1.35</v>
      </c>
      <c r="S902" s="18">
        <f t="shared" si="186"/>
        <v>0</v>
      </c>
      <c r="T902" s="19">
        <f t="shared" si="187"/>
        <v>-5.4</v>
      </c>
      <c r="U902" s="16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IFERROR(VLOOKUP(Tabela1[[#This Row],[COD.MDE]],'LISTA DE EMBARQUE'!B:M,12,0),"")</f>
        <v/>
      </c>
      <c r="X902" s="14">
        <f>IFERROR(Tabela1[[#This Row],[QIANTIDADE EXPEDIDA]]*Tabela1[[#This Row],[PESO UNI]],"")</f>
        <v>0</v>
      </c>
      <c r="Y902" s="14">
        <f t="shared" si="188"/>
        <v>-1</v>
      </c>
      <c r="Z902" s="20">
        <f>Tabela1[[#This Row],[PESO TOTAL]]-Tabela1[[#This Row],[Peso Expedido]]</f>
        <v>5.4</v>
      </c>
      <c r="AA902" s="17">
        <v>1</v>
      </c>
      <c r="AB902" s="33"/>
      <c r="AC902" s="33"/>
      <c r="AD902" s="33"/>
      <c r="AE902" s="33"/>
      <c r="AF902" s="33"/>
      <c r="AG902" s="33"/>
      <c r="AH902" s="33"/>
      <c r="AI902" s="33"/>
      <c r="AJ902"/>
      <c r="AK902"/>
      <c r="AL902"/>
      <c r="AM902"/>
      <c r="AN902"/>
      <c r="AO902"/>
      <c r="AP902"/>
      <c r="AQ902" s="22"/>
      <c r="AR902" s="24"/>
      <c r="AS902" s="37"/>
      <c r="AT902" s="37"/>
      <c r="AU902" s="37"/>
      <c r="AV902" s="37"/>
      <c r="AW902" s="37"/>
    </row>
    <row r="903" spans="1:49" ht="15.75" hidden="1" customHeight="1" x14ac:dyDescent="0.25">
      <c r="A903" s="1" t="s">
        <v>5573</v>
      </c>
      <c r="B903" s="21" t="s">
        <v>5100</v>
      </c>
      <c r="C903" s="1">
        <v>6</v>
      </c>
      <c r="D903" s="1" t="s">
        <v>5577</v>
      </c>
      <c r="E903" s="7">
        <v>4800</v>
      </c>
      <c r="F903" s="7">
        <v>57</v>
      </c>
      <c r="G903" s="1">
        <v>3.9</v>
      </c>
      <c r="H903" s="34">
        <f>Tabela1[[#This Row],[PESO UNI]]*Tabela1[[#This Row],[QTE]]</f>
        <v>23.4</v>
      </c>
      <c r="I903" s="7">
        <v>0</v>
      </c>
      <c r="J903" s="8" t="s">
        <v>3045</v>
      </c>
      <c r="K903" s="8" t="s">
        <v>44</v>
      </c>
      <c r="L903" s="9" t="s">
        <v>2984</v>
      </c>
      <c r="M903" s="10">
        <v>46251</v>
      </c>
      <c r="N903" s="8" t="s">
        <v>38</v>
      </c>
      <c r="O903" s="12"/>
      <c r="P903" s="13"/>
      <c r="Q903" s="14">
        <f>Tabela1[[#This Row],[QTDE/ Fabricação]]-Tabela1[[#This Row],[QTE]]</f>
        <v>-6</v>
      </c>
      <c r="R903" s="18">
        <f t="shared" si="185"/>
        <v>5.85</v>
      </c>
      <c r="S903" s="18">
        <f t="shared" si="186"/>
        <v>0</v>
      </c>
      <c r="T903" s="19">
        <f t="shared" si="187"/>
        <v>-23.4</v>
      </c>
      <c r="U903" s="16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IFERROR(VLOOKUP(Tabela1[[#This Row],[COD.MDE]],'LISTA DE EMBARQUE'!B:M,12,0),"")</f>
        <v/>
      </c>
      <c r="X903" s="14">
        <f>IFERROR(Tabela1[[#This Row],[QIANTIDADE EXPEDIDA]]*Tabela1[[#This Row],[PESO UNI]],"")</f>
        <v>0</v>
      </c>
      <c r="Y903" s="14">
        <f t="shared" si="188"/>
        <v>-6</v>
      </c>
      <c r="Z903" s="20">
        <f>Tabela1[[#This Row],[PESO TOTAL]]-Tabela1[[#This Row],[Peso Expedido]]</f>
        <v>23.4</v>
      </c>
      <c r="AA903" s="17">
        <v>1</v>
      </c>
      <c r="AB903" s="33"/>
      <c r="AC903" s="33"/>
      <c r="AD903" s="33"/>
      <c r="AE903" s="33"/>
      <c r="AF903" s="33"/>
      <c r="AG903" s="33"/>
      <c r="AH903" s="33"/>
      <c r="AI903" s="33"/>
      <c r="AJ903"/>
      <c r="AK903"/>
      <c r="AL903"/>
      <c r="AM903"/>
      <c r="AN903"/>
      <c r="AO903"/>
      <c r="AP903"/>
      <c r="AQ903" s="22"/>
      <c r="AR903" s="24"/>
      <c r="AS903" s="37"/>
      <c r="AT903" s="37"/>
      <c r="AU903" s="37"/>
      <c r="AV903" s="37"/>
      <c r="AW903" s="37"/>
    </row>
    <row r="904" spans="1:49" ht="15.75" hidden="1" customHeight="1" x14ac:dyDescent="0.25">
      <c r="A904" s="1" t="s">
        <v>5573</v>
      </c>
      <c r="B904" s="21" t="s">
        <v>5100</v>
      </c>
      <c r="C904" s="1">
        <v>4</v>
      </c>
      <c r="D904" s="1" t="s">
        <v>5578</v>
      </c>
      <c r="E904" s="7">
        <v>4801</v>
      </c>
      <c r="F904" s="7">
        <v>57</v>
      </c>
      <c r="G904" s="1">
        <v>2.8</v>
      </c>
      <c r="H904" s="34">
        <f>Tabela1[[#This Row],[PESO UNI]]*Tabela1[[#This Row],[QTE]]</f>
        <v>11.2</v>
      </c>
      <c r="I904" s="7">
        <v>0</v>
      </c>
      <c r="J904" s="8" t="s">
        <v>3045</v>
      </c>
      <c r="K904" s="8" t="s">
        <v>44</v>
      </c>
      <c r="L904" s="9" t="s">
        <v>2984</v>
      </c>
      <c r="M904" s="10">
        <v>46251</v>
      </c>
      <c r="N904" s="8" t="s">
        <v>38</v>
      </c>
      <c r="O904" s="12"/>
      <c r="P904" s="13"/>
      <c r="Q904" s="14">
        <f>Tabela1[[#This Row],[QTDE/ Fabricação]]-Tabela1[[#This Row],[QTE]]</f>
        <v>-4</v>
      </c>
      <c r="R904" s="18">
        <f t="shared" si="185"/>
        <v>2.8</v>
      </c>
      <c r="S904" s="18">
        <f t="shared" si="186"/>
        <v>0</v>
      </c>
      <c r="T904" s="19">
        <f t="shared" si="187"/>
        <v>-11.2</v>
      </c>
      <c r="U904" s="16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IFERROR(VLOOKUP(Tabela1[[#This Row],[COD.MDE]],'LISTA DE EMBARQUE'!B:M,12,0),"")</f>
        <v/>
      </c>
      <c r="X904" s="14">
        <f>IFERROR(Tabela1[[#This Row],[QIANTIDADE EXPEDIDA]]*Tabela1[[#This Row],[PESO UNI]],"")</f>
        <v>0</v>
      </c>
      <c r="Y904" s="14">
        <f t="shared" si="188"/>
        <v>-4</v>
      </c>
      <c r="Z904" s="20">
        <f>Tabela1[[#This Row],[PESO TOTAL]]-Tabela1[[#This Row],[Peso Expedido]]</f>
        <v>11.2</v>
      </c>
      <c r="AA904" s="17">
        <v>1</v>
      </c>
      <c r="AB904" s="33"/>
      <c r="AC904" s="33"/>
      <c r="AD904" s="33"/>
      <c r="AE904" s="33"/>
      <c r="AF904" s="33"/>
      <c r="AG904" s="33"/>
      <c r="AH904" s="33"/>
      <c r="AI904" s="33"/>
      <c r="AJ904"/>
      <c r="AK904"/>
      <c r="AL904"/>
      <c r="AM904"/>
      <c r="AN904"/>
      <c r="AO904"/>
      <c r="AP904"/>
      <c r="AQ904" s="22"/>
      <c r="AR904" s="24"/>
      <c r="AS904" s="37"/>
      <c r="AT904" s="37"/>
      <c r="AU904" s="37"/>
      <c r="AV904" s="37"/>
      <c r="AW904" s="37"/>
    </row>
    <row r="905" spans="1:49" ht="15.75" hidden="1" customHeight="1" x14ac:dyDescent="0.25">
      <c r="A905" s="1" t="s">
        <v>5573</v>
      </c>
      <c r="B905" s="21" t="s">
        <v>5100</v>
      </c>
      <c r="C905" s="1">
        <v>2</v>
      </c>
      <c r="D905" s="1" t="s">
        <v>5579</v>
      </c>
      <c r="E905" s="7">
        <v>4802</v>
      </c>
      <c r="F905" s="7">
        <v>57</v>
      </c>
      <c r="G905" s="1">
        <v>4.7</v>
      </c>
      <c r="H905" s="34">
        <f>Tabela1[[#This Row],[PESO UNI]]*Tabela1[[#This Row],[QTE]]</f>
        <v>9.4</v>
      </c>
      <c r="I905" s="7">
        <v>0</v>
      </c>
      <c r="J905" s="8" t="s">
        <v>3045</v>
      </c>
      <c r="K905" s="8" t="s">
        <v>44</v>
      </c>
      <c r="L905" s="9" t="s">
        <v>2984</v>
      </c>
      <c r="M905" s="10">
        <v>46251</v>
      </c>
      <c r="N905" s="8" t="s">
        <v>38</v>
      </c>
      <c r="O905" s="12"/>
      <c r="P905" s="13"/>
      <c r="Q905" s="14">
        <f>Tabela1[[#This Row],[QTDE/ Fabricação]]-Tabela1[[#This Row],[QTE]]</f>
        <v>-2</v>
      </c>
      <c r="R905" s="18">
        <f t="shared" si="185"/>
        <v>2.35</v>
      </c>
      <c r="S905" s="18">
        <f t="shared" si="186"/>
        <v>0</v>
      </c>
      <c r="T905" s="19">
        <f t="shared" si="187"/>
        <v>-9.4</v>
      </c>
      <c r="U905" s="16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IFERROR(VLOOKUP(Tabela1[[#This Row],[COD.MDE]],'LISTA DE EMBARQUE'!B:M,12,0),"")</f>
        <v/>
      </c>
      <c r="X905" s="14">
        <f>IFERROR(Tabela1[[#This Row],[QIANTIDADE EXPEDIDA]]*Tabela1[[#This Row],[PESO UNI]],"")</f>
        <v>0</v>
      </c>
      <c r="Y905" s="14">
        <f t="shared" si="188"/>
        <v>-2</v>
      </c>
      <c r="Z905" s="20">
        <f>Tabela1[[#This Row],[PESO TOTAL]]-Tabela1[[#This Row],[Peso Expedido]]</f>
        <v>9.4</v>
      </c>
      <c r="AA905" s="17">
        <v>1</v>
      </c>
      <c r="AB905" s="33"/>
      <c r="AC905" s="33"/>
      <c r="AD905" s="33"/>
      <c r="AE905" s="33"/>
      <c r="AF905" s="33"/>
      <c r="AG905" s="33"/>
      <c r="AH905" s="33"/>
      <c r="AI905" s="33"/>
      <c r="AJ905"/>
      <c r="AK905"/>
      <c r="AL905"/>
      <c r="AM905"/>
      <c r="AN905"/>
      <c r="AO905"/>
      <c r="AP905"/>
      <c r="AQ905" s="22"/>
      <c r="AR905" s="24"/>
      <c r="AS905" s="37"/>
      <c r="AT905" s="37"/>
      <c r="AU905" s="37"/>
      <c r="AV905" s="37"/>
      <c r="AW905" s="37"/>
    </row>
    <row r="906" spans="1:49" ht="15.75" hidden="1" customHeight="1" x14ac:dyDescent="0.25">
      <c r="A906" s="1" t="s">
        <v>5573</v>
      </c>
      <c r="B906" s="21" t="s">
        <v>5100</v>
      </c>
      <c r="C906" s="1">
        <v>1</v>
      </c>
      <c r="D906" s="1" t="s">
        <v>5580</v>
      </c>
      <c r="E906" s="7">
        <v>4803</v>
      </c>
      <c r="F906" s="7">
        <v>57</v>
      </c>
      <c r="G906" s="1">
        <v>11.4</v>
      </c>
      <c r="H906" s="34">
        <f>Tabela1[[#This Row],[PESO UNI]]*Tabela1[[#This Row],[QTE]]</f>
        <v>11.4</v>
      </c>
      <c r="I906" s="7">
        <v>0</v>
      </c>
      <c r="J906" s="8" t="s">
        <v>3045</v>
      </c>
      <c r="K906" s="8" t="s">
        <v>44</v>
      </c>
      <c r="L906" s="9" t="s">
        <v>2984</v>
      </c>
      <c r="M906" s="10">
        <v>46251</v>
      </c>
      <c r="N906" s="8" t="s">
        <v>38</v>
      </c>
      <c r="O906" s="12"/>
      <c r="P906" s="13"/>
      <c r="Q906" s="14">
        <f>Tabela1[[#This Row],[QTDE/ Fabricação]]-Tabela1[[#This Row],[QTE]]</f>
        <v>-1</v>
      </c>
      <c r="R906" s="18">
        <f t="shared" si="185"/>
        <v>2.85</v>
      </c>
      <c r="S906" s="18">
        <f t="shared" si="186"/>
        <v>0</v>
      </c>
      <c r="T906" s="19">
        <f t="shared" si="187"/>
        <v>-11.4</v>
      </c>
      <c r="U906" s="16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IFERROR(VLOOKUP(Tabela1[[#This Row],[COD.MDE]],'LISTA DE EMBARQUE'!B:M,12,0),"")</f>
        <v/>
      </c>
      <c r="X906" s="14">
        <f>IFERROR(Tabela1[[#This Row],[QIANTIDADE EXPEDIDA]]*Tabela1[[#This Row],[PESO UNI]],"")</f>
        <v>0</v>
      </c>
      <c r="Y906" s="14">
        <f t="shared" si="188"/>
        <v>-1</v>
      </c>
      <c r="Z906" s="20">
        <f>Tabela1[[#This Row],[PESO TOTAL]]-Tabela1[[#This Row],[Peso Expedido]]</f>
        <v>11.4</v>
      </c>
      <c r="AA906" s="17">
        <v>1</v>
      </c>
      <c r="AB906" s="33"/>
      <c r="AC906" s="33"/>
      <c r="AD906" s="33"/>
      <c r="AE906" s="33"/>
      <c r="AF906" s="33"/>
      <c r="AG906" s="33"/>
      <c r="AH906" s="33"/>
      <c r="AI906" s="33"/>
      <c r="AJ906"/>
      <c r="AK906"/>
      <c r="AL906"/>
      <c r="AM906"/>
      <c r="AN906"/>
      <c r="AO906"/>
      <c r="AP906"/>
      <c r="AQ906" s="22"/>
      <c r="AR906" s="24"/>
      <c r="AS906" s="37"/>
      <c r="AT906" s="37"/>
      <c r="AU906" s="37"/>
      <c r="AV906" s="37"/>
      <c r="AW906" s="37"/>
    </row>
    <row r="907" spans="1:49" ht="15.75" hidden="1" customHeight="1" x14ac:dyDescent="0.25">
      <c r="A907" s="1" t="s">
        <v>5573</v>
      </c>
      <c r="B907" s="21" t="s">
        <v>5100</v>
      </c>
      <c r="C907" s="1">
        <v>1</v>
      </c>
      <c r="D907" s="1" t="s">
        <v>5581</v>
      </c>
      <c r="E907" s="7">
        <v>4804</v>
      </c>
      <c r="F907" s="7">
        <v>57</v>
      </c>
      <c r="G907" s="1">
        <v>4.3</v>
      </c>
      <c r="H907" s="34">
        <f>Tabela1[[#This Row],[PESO UNI]]*Tabela1[[#This Row],[QTE]]</f>
        <v>4.3</v>
      </c>
      <c r="I907" s="7">
        <v>0</v>
      </c>
      <c r="J907" s="8" t="s">
        <v>3045</v>
      </c>
      <c r="K907" s="8" t="s">
        <v>44</v>
      </c>
      <c r="L907" s="9" t="s">
        <v>2984</v>
      </c>
      <c r="M907" s="10">
        <v>46251</v>
      </c>
      <c r="N907" s="8" t="s">
        <v>38</v>
      </c>
      <c r="O907" s="12"/>
      <c r="P907" s="13"/>
      <c r="Q907" s="14">
        <f>Tabela1[[#This Row],[QTDE/ Fabricação]]-Tabela1[[#This Row],[QTE]]</f>
        <v>-1</v>
      </c>
      <c r="R907" s="18">
        <f t="shared" si="185"/>
        <v>1.075</v>
      </c>
      <c r="S907" s="18">
        <f t="shared" si="186"/>
        <v>0</v>
      </c>
      <c r="T907" s="19">
        <f t="shared" si="187"/>
        <v>-4.3</v>
      </c>
      <c r="U907" s="16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IFERROR(VLOOKUP(Tabela1[[#This Row],[COD.MDE]],'LISTA DE EMBARQUE'!B:M,12,0),"")</f>
        <v/>
      </c>
      <c r="X907" s="14">
        <f>IFERROR(Tabela1[[#This Row],[QIANTIDADE EXPEDIDA]]*Tabela1[[#This Row],[PESO UNI]],"")</f>
        <v>0</v>
      </c>
      <c r="Y907" s="14">
        <f t="shared" si="188"/>
        <v>-1</v>
      </c>
      <c r="Z907" s="20">
        <f>Tabela1[[#This Row],[PESO TOTAL]]-Tabela1[[#This Row],[Peso Expedido]]</f>
        <v>4.3</v>
      </c>
      <c r="AA907" s="17">
        <v>1</v>
      </c>
      <c r="AB907" s="33"/>
      <c r="AC907" s="33"/>
      <c r="AD907" s="33"/>
      <c r="AE907" s="33"/>
      <c r="AF907" s="33"/>
      <c r="AG907" s="33"/>
      <c r="AH907" s="33"/>
      <c r="AI907" s="33"/>
      <c r="AJ907"/>
      <c r="AK907"/>
      <c r="AL907"/>
      <c r="AM907"/>
      <c r="AN907"/>
      <c r="AO907"/>
      <c r="AP907"/>
      <c r="AQ907" s="22"/>
      <c r="AR907" s="24"/>
      <c r="AS907" s="37"/>
      <c r="AT907" s="37"/>
      <c r="AU907" s="37"/>
      <c r="AV907" s="37"/>
      <c r="AW907" s="37"/>
    </row>
    <row r="908" spans="1:49" ht="15.75" hidden="1" customHeight="1" x14ac:dyDescent="0.25">
      <c r="A908" s="1" t="s">
        <v>5573</v>
      </c>
      <c r="B908" s="21" t="s">
        <v>5100</v>
      </c>
      <c r="C908" s="1">
        <v>1</v>
      </c>
      <c r="D908" s="1" t="s">
        <v>5582</v>
      </c>
      <c r="E908" s="7">
        <v>4805</v>
      </c>
      <c r="F908" s="7">
        <v>57</v>
      </c>
      <c r="G908" s="1">
        <v>5.2</v>
      </c>
      <c r="H908" s="34">
        <f>Tabela1[[#This Row],[PESO UNI]]*Tabela1[[#This Row],[QTE]]</f>
        <v>5.2</v>
      </c>
      <c r="I908" s="7">
        <v>0</v>
      </c>
      <c r="J908" s="8" t="s">
        <v>3045</v>
      </c>
      <c r="K908" s="8" t="s">
        <v>44</v>
      </c>
      <c r="L908" s="9" t="s">
        <v>2984</v>
      </c>
      <c r="M908" s="10">
        <v>46251</v>
      </c>
      <c r="N908" s="8" t="s">
        <v>38</v>
      </c>
      <c r="O908" s="12"/>
      <c r="P908" s="13"/>
      <c r="Q908" s="14">
        <f>Tabela1[[#This Row],[QTDE/ Fabricação]]-Tabela1[[#This Row],[QTE]]</f>
        <v>-1</v>
      </c>
      <c r="R908" s="18">
        <f t="shared" si="185"/>
        <v>1.3</v>
      </c>
      <c r="S908" s="18">
        <f t="shared" si="186"/>
        <v>0</v>
      </c>
      <c r="T908" s="19">
        <f t="shared" si="187"/>
        <v>-5.2</v>
      </c>
      <c r="U908" s="16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IFERROR(VLOOKUP(Tabela1[[#This Row],[COD.MDE]],'LISTA DE EMBARQUE'!B:M,12,0),"")</f>
        <v/>
      </c>
      <c r="X908" s="14">
        <f>IFERROR(Tabela1[[#This Row],[QIANTIDADE EXPEDIDA]]*Tabela1[[#This Row],[PESO UNI]],"")</f>
        <v>0</v>
      </c>
      <c r="Y908" s="14">
        <f t="shared" si="188"/>
        <v>-1</v>
      </c>
      <c r="Z908" s="20">
        <f>Tabela1[[#This Row],[PESO TOTAL]]-Tabela1[[#This Row],[Peso Expedido]]</f>
        <v>5.2</v>
      </c>
      <c r="AA908" s="17">
        <v>1</v>
      </c>
      <c r="AB908" s="33"/>
      <c r="AC908" s="33"/>
      <c r="AD908" s="33"/>
      <c r="AE908" s="33"/>
      <c r="AF908" s="33"/>
      <c r="AG908" s="33"/>
      <c r="AH908" s="33"/>
      <c r="AI908" s="33"/>
      <c r="AJ908"/>
      <c r="AK908"/>
      <c r="AL908"/>
      <c r="AM908"/>
      <c r="AN908"/>
      <c r="AO908"/>
      <c r="AP908"/>
      <c r="AQ908" s="22"/>
      <c r="AR908" s="24"/>
      <c r="AS908" s="37"/>
      <c r="AT908" s="37"/>
      <c r="AU908" s="37"/>
      <c r="AV908" s="37"/>
      <c r="AW908" s="37"/>
    </row>
    <row r="909" spans="1:49" ht="15.75" hidden="1" customHeight="1" x14ac:dyDescent="0.25">
      <c r="A909" s="1" t="s">
        <v>5573</v>
      </c>
      <c r="B909" s="21" t="s">
        <v>5100</v>
      </c>
      <c r="C909" s="1">
        <v>1</v>
      </c>
      <c r="D909" s="1" t="s">
        <v>5583</v>
      </c>
      <c r="E909" s="7">
        <v>4806</v>
      </c>
      <c r="F909" s="7">
        <v>57</v>
      </c>
      <c r="G909" s="1">
        <v>6.2</v>
      </c>
      <c r="H909" s="34">
        <f>Tabela1[[#This Row],[PESO UNI]]*Tabela1[[#This Row],[QTE]]</f>
        <v>6.2</v>
      </c>
      <c r="I909" s="7">
        <v>0</v>
      </c>
      <c r="J909" s="8" t="s">
        <v>3045</v>
      </c>
      <c r="K909" s="8" t="s">
        <v>44</v>
      </c>
      <c r="L909" s="9" t="s">
        <v>2984</v>
      </c>
      <c r="M909" s="10">
        <v>46251</v>
      </c>
      <c r="N909" s="8" t="s">
        <v>38</v>
      </c>
      <c r="O909" s="12"/>
      <c r="P909" s="13"/>
      <c r="Q909" s="14">
        <f>Tabela1[[#This Row],[QTDE/ Fabricação]]-Tabela1[[#This Row],[QTE]]</f>
        <v>-1</v>
      </c>
      <c r="R909" s="18">
        <f t="shared" si="185"/>
        <v>1.55</v>
      </c>
      <c r="S909" s="18">
        <f t="shared" si="186"/>
        <v>0</v>
      </c>
      <c r="T909" s="19">
        <f t="shared" si="187"/>
        <v>-6.2</v>
      </c>
      <c r="U909" s="16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IFERROR(VLOOKUP(Tabela1[[#This Row],[COD.MDE]],'LISTA DE EMBARQUE'!B:M,12,0),"")</f>
        <v/>
      </c>
      <c r="X909" s="14">
        <f>IFERROR(Tabela1[[#This Row],[QIANTIDADE EXPEDIDA]]*Tabela1[[#This Row],[PESO UNI]],"")</f>
        <v>0</v>
      </c>
      <c r="Y909" s="14">
        <f t="shared" si="188"/>
        <v>-1</v>
      </c>
      <c r="Z909" s="20">
        <f>Tabela1[[#This Row],[PESO TOTAL]]-Tabela1[[#This Row],[Peso Expedido]]</f>
        <v>6.2</v>
      </c>
      <c r="AA909" s="17">
        <v>1</v>
      </c>
      <c r="AB909" s="33"/>
      <c r="AC909" s="33"/>
      <c r="AD909" s="33"/>
      <c r="AE909" s="33"/>
      <c r="AF909" s="33"/>
      <c r="AG909" s="33"/>
      <c r="AH909" s="33"/>
      <c r="AI909" s="33"/>
      <c r="AJ909"/>
      <c r="AK909"/>
      <c r="AL909"/>
      <c r="AM909"/>
      <c r="AN909"/>
      <c r="AO909"/>
      <c r="AP909"/>
      <c r="AQ909" s="22"/>
      <c r="AR909" s="24"/>
      <c r="AS909" s="37"/>
      <c r="AT909" s="37"/>
      <c r="AU909" s="37"/>
      <c r="AV909" s="37"/>
      <c r="AW909" s="37"/>
    </row>
    <row r="910" spans="1:49" ht="15.75" hidden="1" customHeight="1" x14ac:dyDescent="0.25">
      <c r="A910" s="1" t="s">
        <v>5573</v>
      </c>
      <c r="B910" s="21" t="s">
        <v>5100</v>
      </c>
      <c r="C910" s="1">
        <v>1</v>
      </c>
      <c r="D910" s="1" t="s">
        <v>5584</v>
      </c>
      <c r="E910" s="7">
        <v>4807</v>
      </c>
      <c r="F910" s="7">
        <v>57</v>
      </c>
      <c r="G910" s="1">
        <v>7.1</v>
      </c>
      <c r="H910" s="34">
        <f>Tabela1[[#This Row],[PESO UNI]]*Tabela1[[#This Row],[QTE]]</f>
        <v>7.1</v>
      </c>
      <c r="I910" s="7">
        <v>0</v>
      </c>
      <c r="J910" s="8" t="s">
        <v>3045</v>
      </c>
      <c r="K910" s="8" t="s">
        <v>44</v>
      </c>
      <c r="L910" s="9" t="s">
        <v>2984</v>
      </c>
      <c r="M910" s="10">
        <v>46251</v>
      </c>
      <c r="N910" s="8" t="s">
        <v>38</v>
      </c>
      <c r="O910" s="12"/>
      <c r="P910" s="13"/>
      <c r="Q910" s="14">
        <f>Tabela1[[#This Row],[QTDE/ Fabricação]]-Tabela1[[#This Row],[QTE]]</f>
        <v>-1</v>
      </c>
      <c r="R910" s="18">
        <f t="shared" si="185"/>
        <v>1.7749999999999999</v>
      </c>
      <c r="S910" s="18">
        <f t="shared" si="186"/>
        <v>0</v>
      </c>
      <c r="T910" s="19">
        <f t="shared" si="187"/>
        <v>-7.1</v>
      </c>
      <c r="U910" s="16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IFERROR(VLOOKUP(Tabela1[[#This Row],[COD.MDE]],'LISTA DE EMBARQUE'!B:M,12,0),"")</f>
        <v/>
      </c>
      <c r="X910" s="14">
        <f>IFERROR(Tabela1[[#This Row],[QIANTIDADE EXPEDIDA]]*Tabela1[[#This Row],[PESO UNI]],"")</f>
        <v>0</v>
      </c>
      <c r="Y910" s="14">
        <f t="shared" si="188"/>
        <v>-1</v>
      </c>
      <c r="Z910" s="20">
        <f>Tabela1[[#This Row],[PESO TOTAL]]-Tabela1[[#This Row],[Peso Expedido]]</f>
        <v>7.1</v>
      </c>
      <c r="AA910" s="17">
        <v>1</v>
      </c>
      <c r="AB910" s="33"/>
      <c r="AC910" s="33"/>
      <c r="AD910" s="33"/>
      <c r="AE910" s="33"/>
      <c r="AF910" s="33"/>
      <c r="AG910" s="33"/>
      <c r="AH910" s="33"/>
      <c r="AI910" s="33"/>
      <c r="AJ910"/>
      <c r="AK910"/>
      <c r="AL910"/>
      <c r="AM910"/>
      <c r="AN910"/>
      <c r="AO910"/>
      <c r="AP910"/>
      <c r="AQ910" s="22"/>
      <c r="AR910" s="24"/>
      <c r="AS910" s="37"/>
      <c r="AT910" s="37"/>
      <c r="AU910" s="37"/>
      <c r="AV910" s="37"/>
      <c r="AW910" s="37"/>
    </row>
    <row r="911" spans="1:49" ht="15.75" hidden="1" customHeight="1" x14ac:dyDescent="0.25">
      <c r="A911" s="1" t="s">
        <v>5573</v>
      </c>
      <c r="B911" s="21" t="s">
        <v>5100</v>
      </c>
      <c r="C911" s="1">
        <v>1</v>
      </c>
      <c r="D911" s="1" t="s">
        <v>5585</v>
      </c>
      <c r="E911" s="7">
        <v>4808</v>
      </c>
      <c r="F911" s="7">
        <v>57</v>
      </c>
      <c r="G911" s="1">
        <v>13.5</v>
      </c>
      <c r="H911" s="34">
        <f>Tabela1[[#This Row],[PESO UNI]]*Tabela1[[#This Row],[QTE]]</f>
        <v>13.5</v>
      </c>
      <c r="I911" s="7">
        <v>0</v>
      </c>
      <c r="J911" s="8" t="s">
        <v>3045</v>
      </c>
      <c r="K911" s="8" t="s">
        <v>44</v>
      </c>
      <c r="L911" s="9" t="s">
        <v>2984</v>
      </c>
      <c r="M911" s="10">
        <v>46251</v>
      </c>
      <c r="N911" s="8" t="s">
        <v>38</v>
      </c>
      <c r="O911" s="12"/>
      <c r="P911" s="13"/>
      <c r="Q911" s="14">
        <f>Tabela1[[#This Row],[QTDE/ Fabricação]]-Tabela1[[#This Row],[QTE]]</f>
        <v>-1</v>
      </c>
      <c r="R911" s="18">
        <f t="shared" si="185"/>
        <v>3.375</v>
      </c>
      <c r="S911" s="18">
        <f t="shared" si="186"/>
        <v>0</v>
      </c>
      <c r="T911" s="19">
        <f t="shared" si="187"/>
        <v>-13.5</v>
      </c>
      <c r="U911" s="16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IFERROR(VLOOKUP(Tabela1[[#This Row],[COD.MDE]],'LISTA DE EMBARQUE'!B:M,12,0),"")</f>
        <v/>
      </c>
      <c r="X911" s="14">
        <f>IFERROR(Tabela1[[#This Row],[QIANTIDADE EXPEDIDA]]*Tabela1[[#This Row],[PESO UNI]],"")</f>
        <v>0</v>
      </c>
      <c r="Y911" s="14">
        <f t="shared" si="188"/>
        <v>-1</v>
      </c>
      <c r="Z911" s="20">
        <f>Tabela1[[#This Row],[PESO TOTAL]]-Tabela1[[#This Row],[Peso Expedido]]</f>
        <v>13.5</v>
      </c>
      <c r="AA911" s="17">
        <v>1</v>
      </c>
      <c r="AB911" s="33"/>
      <c r="AC911" s="33"/>
      <c r="AD911" s="33"/>
      <c r="AE911" s="33"/>
      <c r="AF911" s="33"/>
      <c r="AG911" s="33"/>
      <c r="AH911" s="33"/>
      <c r="AI911" s="33"/>
      <c r="AJ911"/>
      <c r="AK911"/>
      <c r="AL911"/>
      <c r="AM911"/>
      <c r="AN911"/>
      <c r="AO911"/>
      <c r="AP911"/>
      <c r="AQ911" s="22"/>
      <c r="AR911" s="24"/>
      <c r="AS911" s="37"/>
      <c r="AT911" s="37"/>
      <c r="AU911" s="37"/>
      <c r="AV911" s="37"/>
      <c r="AW911" s="37"/>
    </row>
    <row r="912" spans="1:49" ht="15.75" hidden="1" customHeight="1" x14ac:dyDescent="0.25">
      <c r="A912" s="1" t="s">
        <v>5573</v>
      </c>
      <c r="B912" s="21" t="s">
        <v>5100</v>
      </c>
      <c r="C912" s="1">
        <v>1</v>
      </c>
      <c r="D912" s="1" t="s">
        <v>5586</v>
      </c>
      <c r="E912" s="7">
        <v>4809</v>
      </c>
      <c r="F912" s="7">
        <v>57</v>
      </c>
      <c r="G912" s="1">
        <v>6.5</v>
      </c>
      <c r="H912" s="34">
        <f>Tabela1[[#This Row],[PESO UNI]]*Tabela1[[#This Row],[QTE]]</f>
        <v>6.5</v>
      </c>
      <c r="I912" s="7">
        <v>0</v>
      </c>
      <c r="J912" s="8" t="s">
        <v>3045</v>
      </c>
      <c r="K912" s="8" t="s">
        <v>44</v>
      </c>
      <c r="L912" s="9" t="s">
        <v>2984</v>
      </c>
      <c r="M912" s="10">
        <v>46251</v>
      </c>
      <c r="N912" s="8" t="s">
        <v>38</v>
      </c>
      <c r="O912" s="12"/>
      <c r="P912" s="13"/>
      <c r="Q912" s="14">
        <f>Tabela1[[#This Row],[QTDE/ Fabricação]]-Tabela1[[#This Row],[QTE]]</f>
        <v>-1</v>
      </c>
      <c r="R912" s="18">
        <f t="shared" si="185"/>
        <v>1.625</v>
      </c>
      <c r="S912" s="18">
        <f t="shared" si="186"/>
        <v>0</v>
      </c>
      <c r="T912" s="19">
        <f t="shared" si="187"/>
        <v>-6.5</v>
      </c>
      <c r="U912" s="16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IFERROR(VLOOKUP(Tabela1[[#This Row],[COD.MDE]],'LISTA DE EMBARQUE'!B:M,12,0),"")</f>
        <v/>
      </c>
      <c r="X912" s="14">
        <f>IFERROR(Tabela1[[#This Row],[QIANTIDADE EXPEDIDA]]*Tabela1[[#This Row],[PESO UNI]],"")</f>
        <v>0</v>
      </c>
      <c r="Y912" s="14">
        <f t="shared" si="188"/>
        <v>-1</v>
      </c>
      <c r="Z912" s="20">
        <f>Tabela1[[#This Row],[PESO TOTAL]]-Tabela1[[#This Row],[Peso Expedido]]</f>
        <v>6.5</v>
      </c>
      <c r="AA912" s="17">
        <v>1</v>
      </c>
      <c r="AB912" s="33"/>
      <c r="AC912" s="33"/>
      <c r="AD912" s="33"/>
      <c r="AE912" s="33"/>
      <c r="AF912" s="33"/>
      <c r="AG912" s="33"/>
      <c r="AH912" s="33"/>
      <c r="AI912" s="33"/>
      <c r="AJ912"/>
      <c r="AK912"/>
      <c r="AL912"/>
      <c r="AM912"/>
      <c r="AN912"/>
      <c r="AO912"/>
      <c r="AP912"/>
      <c r="AQ912" s="22"/>
      <c r="AR912" s="24"/>
      <c r="AS912" s="37"/>
      <c r="AT912" s="37"/>
      <c r="AU912" s="37"/>
      <c r="AV912" s="37"/>
      <c r="AW912" s="37"/>
    </row>
    <row r="913" spans="1:49" ht="15.75" hidden="1" customHeight="1" x14ac:dyDescent="0.25">
      <c r="A913" s="1" t="s">
        <v>5573</v>
      </c>
      <c r="B913" s="21" t="s">
        <v>5100</v>
      </c>
      <c r="C913" s="1">
        <v>1</v>
      </c>
      <c r="D913" s="1" t="s">
        <v>5587</v>
      </c>
      <c r="E913" s="7">
        <v>4810</v>
      </c>
      <c r="F913" s="7">
        <v>57</v>
      </c>
      <c r="G913" s="1">
        <v>7.3</v>
      </c>
      <c r="H913" s="34">
        <f>Tabela1[[#This Row],[PESO UNI]]*Tabela1[[#This Row],[QTE]]</f>
        <v>7.3</v>
      </c>
      <c r="I913" s="7">
        <v>0</v>
      </c>
      <c r="J913" s="8" t="s">
        <v>3045</v>
      </c>
      <c r="K913" s="8" t="s">
        <v>44</v>
      </c>
      <c r="L913" s="9" t="s">
        <v>2984</v>
      </c>
      <c r="M913" s="10">
        <v>46251</v>
      </c>
      <c r="N913" s="8" t="s">
        <v>38</v>
      </c>
      <c r="O913" s="12"/>
      <c r="P913" s="13"/>
      <c r="Q913" s="14">
        <f>Tabela1[[#This Row],[QTDE/ Fabricação]]-Tabela1[[#This Row],[QTE]]</f>
        <v>-1</v>
      </c>
      <c r="R913" s="18">
        <f t="shared" si="185"/>
        <v>1.825</v>
      </c>
      <c r="S913" s="18">
        <f t="shared" si="186"/>
        <v>0</v>
      </c>
      <c r="T913" s="19">
        <f t="shared" si="187"/>
        <v>-7.3</v>
      </c>
      <c r="U913" s="16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IFERROR(VLOOKUP(Tabela1[[#This Row],[COD.MDE]],'LISTA DE EMBARQUE'!B:M,12,0),"")</f>
        <v/>
      </c>
      <c r="X913" s="14">
        <f>IFERROR(Tabela1[[#This Row],[QIANTIDADE EXPEDIDA]]*Tabela1[[#This Row],[PESO UNI]],"")</f>
        <v>0</v>
      </c>
      <c r="Y913" s="14">
        <f t="shared" si="188"/>
        <v>-1</v>
      </c>
      <c r="Z913" s="20">
        <f>Tabela1[[#This Row],[PESO TOTAL]]-Tabela1[[#This Row],[Peso Expedido]]</f>
        <v>7.3</v>
      </c>
      <c r="AA913" s="17">
        <v>1</v>
      </c>
      <c r="AB913" s="33"/>
      <c r="AC913" s="33"/>
      <c r="AD913" s="33"/>
      <c r="AE913" s="33"/>
      <c r="AF913" s="33"/>
      <c r="AG913" s="33"/>
      <c r="AH913" s="33"/>
      <c r="AI913" s="33"/>
      <c r="AJ913"/>
      <c r="AK913"/>
      <c r="AL913"/>
      <c r="AM913"/>
      <c r="AN913"/>
      <c r="AO913"/>
      <c r="AP913"/>
      <c r="AQ913" s="22"/>
      <c r="AR913" s="24"/>
      <c r="AS913" s="37"/>
      <c r="AT913" s="37"/>
      <c r="AU913" s="37"/>
      <c r="AV913" s="37"/>
      <c r="AW913" s="37"/>
    </row>
    <row r="914" spans="1:49" ht="15.75" hidden="1" customHeight="1" x14ac:dyDescent="0.25">
      <c r="A914" s="1" t="s">
        <v>5573</v>
      </c>
      <c r="B914" s="21" t="s">
        <v>5100</v>
      </c>
      <c r="C914" s="1">
        <v>1</v>
      </c>
      <c r="D914" s="1" t="s">
        <v>5588</v>
      </c>
      <c r="E914" s="7">
        <v>4811</v>
      </c>
      <c r="F914" s="7">
        <v>57</v>
      </c>
      <c r="G914" s="1">
        <v>5.3</v>
      </c>
      <c r="H914" s="34">
        <f>Tabela1[[#This Row],[PESO UNI]]*Tabela1[[#This Row],[QTE]]</f>
        <v>5.3</v>
      </c>
      <c r="I914" s="7">
        <v>0</v>
      </c>
      <c r="J914" s="8" t="s">
        <v>3045</v>
      </c>
      <c r="K914" s="8" t="s">
        <v>44</v>
      </c>
      <c r="L914" s="9" t="s">
        <v>2984</v>
      </c>
      <c r="M914" s="10">
        <v>46251</v>
      </c>
      <c r="N914" s="8" t="s">
        <v>38</v>
      </c>
      <c r="O914" s="12"/>
      <c r="P914" s="13"/>
      <c r="Q914" s="14">
        <f>Tabela1[[#This Row],[QTDE/ Fabricação]]-Tabela1[[#This Row],[QTE]]</f>
        <v>-1</v>
      </c>
      <c r="R914" s="18">
        <f t="shared" si="185"/>
        <v>1.325</v>
      </c>
      <c r="S914" s="18">
        <f t="shared" si="186"/>
        <v>0</v>
      </c>
      <c r="T914" s="19">
        <f t="shared" si="187"/>
        <v>-5.3</v>
      </c>
      <c r="U914" s="16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IFERROR(VLOOKUP(Tabela1[[#This Row],[COD.MDE]],'LISTA DE EMBARQUE'!B:M,12,0),"")</f>
        <v/>
      </c>
      <c r="X914" s="14">
        <f>IFERROR(Tabela1[[#This Row],[QIANTIDADE EXPEDIDA]]*Tabela1[[#This Row],[PESO UNI]],"")</f>
        <v>0</v>
      </c>
      <c r="Y914" s="14">
        <f t="shared" si="188"/>
        <v>-1</v>
      </c>
      <c r="Z914" s="20">
        <f>Tabela1[[#This Row],[PESO TOTAL]]-Tabela1[[#This Row],[Peso Expedido]]</f>
        <v>5.3</v>
      </c>
      <c r="AA914" s="17">
        <v>1</v>
      </c>
      <c r="AB914" s="33"/>
      <c r="AC914" s="33"/>
      <c r="AD914" s="33"/>
      <c r="AE914" s="33"/>
      <c r="AF914" s="33"/>
      <c r="AG914" s="33"/>
      <c r="AH914" s="33"/>
      <c r="AI914" s="33"/>
      <c r="AJ914"/>
      <c r="AK914"/>
      <c r="AL914"/>
      <c r="AM914"/>
      <c r="AN914"/>
      <c r="AO914"/>
      <c r="AP914"/>
      <c r="AQ914" s="22"/>
      <c r="AR914" s="24"/>
      <c r="AS914" s="37"/>
      <c r="AT914" s="37"/>
      <c r="AU914" s="37"/>
      <c r="AV914" s="37"/>
      <c r="AW914" s="37"/>
    </row>
    <row r="915" spans="1:49" ht="15.75" hidden="1" customHeight="1" x14ac:dyDescent="0.25">
      <c r="A915" s="1" t="s">
        <v>5573</v>
      </c>
      <c r="B915" s="21" t="s">
        <v>5100</v>
      </c>
      <c r="C915" s="1">
        <v>2</v>
      </c>
      <c r="D915" s="1" t="s">
        <v>5589</v>
      </c>
      <c r="E915" s="7">
        <v>4812</v>
      </c>
      <c r="F915" s="7">
        <v>57</v>
      </c>
      <c r="G915" s="1">
        <v>12.2</v>
      </c>
      <c r="H915" s="34">
        <f>Tabela1[[#This Row],[PESO UNI]]*Tabela1[[#This Row],[QTE]]</f>
        <v>24.4</v>
      </c>
      <c r="I915" s="7">
        <v>0</v>
      </c>
      <c r="J915" s="8" t="s">
        <v>3045</v>
      </c>
      <c r="K915" s="8" t="s">
        <v>44</v>
      </c>
      <c r="L915" s="9" t="s">
        <v>2984</v>
      </c>
      <c r="M915" s="10">
        <v>46251</v>
      </c>
      <c r="N915" s="8" t="s">
        <v>38</v>
      </c>
      <c r="O915" s="12"/>
      <c r="P915" s="13"/>
      <c r="Q915" s="14">
        <f>Tabela1[[#This Row],[QTDE/ Fabricação]]-Tabela1[[#This Row],[QTE]]</f>
        <v>-2</v>
      </c>
      <c r="R915" s="18">
        <f t="shared" si="185"/>
        <v>6.1</v>
      </c>
      <c r="S915" s="18">
        <f t="shared" si="186"/>
        <v>0</v>
      </c>
      <c r="T915" s="19">
        <f t="shared" si="187"/>
        <v>-24.4</v>
      </c>
      <c r="U915" s="16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IFERROR(VLOOKUP(Tabela1[[#This Row],[COD.MDE]],'LISTA DE EMBARQUE'!B:M,12,0),"")</f>
        <v/>
      </c>
      <c r="X915" s="14">
        <f>IFERROR(Tabela1[[#This Row],[QIANTIDADE EXPEDIDA]]*Tabela1[[#This Row],[PESO UNI]],"")</f>
        <v>0</v>
      </c>
      <c r="Y915" s="14">
        <f t="shared" si="188"/>
        <v>-2</v>
      </c>
      <c r="Z915" s="20">
        <f>Tabela1[[#This Row],[PESO TOTAL]]-Tabela1[[#This Row],[Peso Expedido]]</f>
        <v>24.4</v>
      </c>
      <c r="AA915" s="17">
        <v>1</v>
      </c>
      <c r="AB915" s="33"/>
      <c r="AC915" s="33"/>
      <c r="AD915" s="33"/>
      <c r="AE915" s="33"/>
      <c r="AF915" s="33"/>
      <c r="AG915" s="33"/>
      <c r="AH915" s="33"/>
      <c r="AI915" s="33"/>
      <c r="AJ915"/>
      <c r="AK915"/>
      <c r="AL915"/>
      <c r="AM915"/>
      <c r="AN915"/>
      <c r="AO915"/>
      <c r="AP915"/>
      <c r="AQ915" s="22"/>
      <c r="AR915" s="24"/>
      <c r="AS915" s="37"/>
      <c r="AT915" s="37"/>
      <c r="AU915" s="37"/>
      <c r="AV915" s="37"/>
      <c r="AW915" s="37"/>
    </row>
    <row r="916" spans="1:49" ht="15.75" hidden="1" customHeight="1" x14ac:dyDescent="0.25">
      <c r="A916" s="1" t="s">
        <v>5573</v>
      </c>
      <c r="B916" s="21" t="s">
        <v>5100</v>
      </c>
      <c r="C916" s="1">
        <v>2</v>
      </c>
      <c r="D916" s="1" t="s">
        <v>5590</v>
      </c>
      <c r="E916" s="7">
        <v>4813</v>
      </c>
      <c r="F916" s="7">
        <v>57</v>
      </c>
      <c r="G916" s="1">
        <v>11.4</v>
      </c>
      <c r="H916" s="34">
        <f>Tabela1[[#This Row],[PESO UNI]]*Tabela1[[#This Row],[QTE]]</f>
        <v>22.8</v>
      </c>
      <c r="I916" s="7">
        <v>0</v>
      </c>
      <c r="J916" s="8" t="s">
        <v>3045</v>
      </c>
      <c r="K916" s="8" t="s">
        <v>44</v>
      </c>
      <c r="L916" s="9" t="s">
        <v>2984</v>
      </c>
      <c r="M916" s="10">
        <v>46251</v>
      </c>
      <c r="N916" s="8" t="s">
        <v>38</v>
      </c>
      <c r="O916" s="12"/>
      <c r="P916" s="13"/>
      <c r="Q916" s="14">
        <f>Tabela1[[#This Row],[QTDE/ Fabricação]]-Tabela1[[#This Row],[QTE]]</f>
        <v>-2</v>
      </c>
      <c r="R916" s="18">
        <f t="shared" si="185"/>
        <v>5.7</v>
      </c>
      <c r="S916" s="18">
        <f t="shared" si="186"/>
        <v>0</v>
      </c>
      <c r="T916" s="19">
        <f t="shared" si="187"/>
        <v>-22.8</v>
      </c>
      <c r="U916" s="16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IFERROR(VLOOKUP(Tabela1[[#This Row],[COD.MDE]],'LISTA DE EMBARQUE'!B:M,12,0),"")</f>
        <v/>
      </c>
      <c r="X916" s="14">
        <f>IFERROR(Tabela1[[#This Row],[QIANTIDADE EXPEDIDA]]*Tabela1[[#This Row],[PESO UNI]],"")</f>
        <v>0</v>
      </c>
      <c r="Y916" s="14">
        <f t="shared" si="188"/>
        <v>-2</v>
      </c>
      <c r="Z916" s="20">
        <f>Tabela1[[#This Row],[PESO TOTAL]]-Tabela1[[#This Row],[Peso Expedido]]</f>
        <v>22.8</v>
      </c>
      <c r="AA916" s="17">
        <v>1</v>
      </c>
      <c r="AB916" s="33"/>
      <c r="AC916" s="33"/>
      <c r="AD916" s="33"/>
      <c r="AE916" s="33"/>
      <c r="AF916" s="33"/>
      <c r="AG916" s="33"/>
      <c r="AH916" s="33"/>
      <c r="AI916" s="33"/>
      <c r="AJ916"/>
      <c r="AK916"/>
      <c r="AL916"/>
      <c r="AM916"/>
      <c r="AN916"/>
      <c r="AO916"/>
      <c r="AP916"/>
      <c r="AQ916" s="22"/>
      <c r="AR916" s="24"/>
      <c r="AS916" s="37"/>
      <c r="AT916" s="37"/>
      <c r="AU916" s="37"/>
      <c r="AV916" s="37"/>
      <c r="AW916" s="37"/>
    </row>
    <row r="917" spans="1:49" ht="15.75" hidden="1" customHeight="1" x14ac:dyDescent="0.25">
      <c r="A917" s="1" t="s">
        <v>5573</v>
      </c>
      <c r="B917" s="21" t="s">
        <v>5100</v>
      </c>
      <c r="C917" s="1">
        <v>2</v>
      </c>
      <c r="D917" s="1" t="s">
        <v>5591</v>
      </c>
      <c r="E917" s="7">
        <v>4814</v>
      </c>
      <c r="F917" s="7">
        <v>57</v>
      </c>
      <c r="G917" s="1">
        <v>10.5</v>
      </c>
      <c r="H917" s="34">
        <f>Tabela1[[#This Row],[PESO UNI]]*Tabela1[[#This Row],[QTE]]</f>
        <v>21</v>
      </c>
      <c r="I917" s="7">
        <v>0</v>
      </c>
      <c r="J917" s="8" t="s">
        <v>3045</v>
      </c>
      <c r="K917" s="8" t="s">
        <v>44</v>
      </c>
      <c r="L917" s="9" t="s">
        <v>2984</v>
      </c>
      <c r="M917" s="10">
        <v>46251</v>
      </c>
      <c r="N917" s="8" t="s">
        <v>38</v>
      </c>
      <c r="O917" s="12"/>
      <c r="P917" s="13"/>
      <c r="Q917" s="14">
        <f>Tabela1[[#This Row],[QTDE/ Fabricação]]-Tabela1[[#This Row],[QTE]]</f>
        <v>-2</v>
      </c>
      <c r="R917" s="18">
        <f t="shared" si="185"/>
        <v>5.25</v>
      </c>
      <c r="S917" s="18">
        <f t="shared" si="186"/>
        <v>0</v>
      </c>
      <c r="T917" s="19">
        <f t="shared" si="187"/>
        <v>-21</v>
      </c>
      <c r="U917" s="16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IFERROR(VLOOKUP(Tabela1[[#This Row],[COD.MDE]],'LISTA DE EMBARQUE'!B:M,12,0),"")</f>
        <v/>
      </c>
      <c r="X917" s="14">
        <f>IFERROR(Tabela1[[#This Row],[QIANTIDADE EXPEDIDA]]*Tabela1[[#This Row],[PESO UNI]],"")</f>
        <v>0</v>
      </c>
      <c r="Y917" s="14">
        <f t="shared" si="188"/>
        <v>-2</v>
      </c>
      <c r="Z917" s="20">
        <f>Tabela1[[#This Row],[PESO TOTAL]]-Tabela1[[#This Row],[Peso Expedido]]</f>
        <v>21</v>
      </c>
      <c r="AA917" s="17">
        <v>1</v>
      </c>
      <c r="AB917" s="33"/>
      <c r="AC917" s="33"/>
      <c r="AD917" s="33"/>
      <c r="AE917" s="33"/>
      <c r="AF917" s="33"/>
      <c r="AG917" s="33"/>
      <c r="AH917" s="33"/>
      <c r="AI917" s="33"/>
      <c r="AJ917"/>
      <c r="AK917"/>
      <c r="AL917"/>
      <c r="AM917"/>
      <c r="AN917"/>
      <c r="AO917"/>
      <c r="AP917"/>
      <c r="AQ917" s="22"/>
      <c r="AR917" s="24"/>
      <c r="AS917" s="37"/>
      <c r="AT917" s="37"/>
      <c r="AU917" s="37"/>
      <c r="AV917" s="37"/>
      <c r="AW917" s="37"/>
    </row>
    <row r="918" spans="1:49" ht="15.75" hidden="1" customHeight="1" x14ac:dyDescent="0.25">
      <c r="A918" s="1" t="s">
        <v>5573</v>
      </c>
      <c r="B918" s="21" t="s">
        <v>5100</v>
      </c>
      <c r="C918" s="1">
        <v>2</v>
      </c>
      <c r="D918" s="1" t="s">
        <v>5592</v>
      </c>
      <c r="E918" s="7">
        <v>4815</v>
      </c>
      <c r="F918" s="7">
        <v>57</v>
      </c>
      <c r="G918" s="1">
        <v>12.9</v>
      </c>
      <c r="H918" s="34">
        <f>Tabela1[[#This Row],[PESO UNI]]*Tabela1[[#This Row],[QTE]]</f>
        <v>25.8</v>
      </c>
      <c r="I918" s="7">
        <v>0</v>
      </c>
      <c r="J918" s="8" t="s">
        <v>3045</v>
      </c>
      <c r="K918" s="8" t="s">
        <v>44</v>
      </c>
      <c r="L918" s="9" t="s">
        <v>2984</v>
      </c>
      <c r="M918" s="10">
        <v>46251</v>
      </c>
      <c r="N918" s="8" t="s">
        <v>38</v>
      </c>
      <c r="O918" s="12"/>
      <c r="P918" s="13"/>
      <c r="Q918" s="14">
        <f>Tabela1[[#This Row],[QTDE/ Fabricação]]-Tabela1[[#This Row],[QTE]]</f>
        <v>-2</v>
      </c>
      <c r="R918" s="18">
        <f t="shared" si="185"/>
        <v>6.45</v>
      </c>
      <c r="S918" s="18">
        <f t="shared" si="186"/>
        <v>0</v>
      </c>
      <c r="T918" s="19">
        <f t="shared" si="187"/>
        <v>-25.8</v>
      </c>
      <c r="U918" s="16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IFERROR(VLOOKUP(Tabela1[[#This Row],[COD.MDE]],'LISTA DE EMBARQUE'!B:M,12,0),"")</f>
        <v/>
      </c>
      <c r="X918" s="14">
        <f>IFERROR(Tabela1[[#This Row],[QIANTIDADE EXPEDIDA]]*Tabela1[[#This Row],[PESO UNI]],"")</f>
        <v>0</v>
      </c>
      <c r="Y918" s="14">
        <f t="shared" si="188"/>
        <v>-2</v>
      </c>
      <c r="Z918" s="20">
        <f>Tabela1[[#This Row],[PESO TOTAL]]-Tabela1[[#This Row],[Peso Expedido]]</f>
        <v>25.8</v>
      </c>
      <c r="AA918" s="17">
        <v>1</v>
      </c>
      <c r="AB918" s="33"/>
      <c r="AC918" s="33"/>
      <c r="AD918" s="33"/>
      <c r="AE918" s="33"/>
      <c r="AF918" s="33"/>
      <c r="AG918" s="33"/>
      <c r="AH918" s="33"/>
      <c r="AI918" s="33"/>
      <c r="AJ918"/>
      <c r="AK918"/>
      <c r="AL918"/>
      <c r="AM918"/>
      <c r="AN918"/>
      <c r="AO918"/>
      <c r="AP918"/>
      <c r="AQ918" s="22"/>
      <c r="AR918" s="24"/>
      <c r="AS918" s="37"/>
      <c r="AT918" s="37"/>
      <c r="AU918" s="37"/>
      <c r="AV918" s="37"/>
      <c r="AW918" s="37"/>
    </row>
    <row r="919" spans="1:49" ht="15.75" hidden="1" customHeight="1" x14ac:dyDescent="0.25">
      <c r="A919" s="1" t="s">
        <v>5573</v>
      </c>
      <c r="B919" s="21" t="s">
        <v>5100</v>
      </c>
      <c r="C919" s="1">
        <v>2</v>
      </c>
      <c r="D919" s="1" t="s">
        <v>5593</v>
      </c>
      <c r="E919" s="7">
        <v>4816</v>
      </c>
      <c r="F919" s="7">
        <v>57</v>
      </c>
      <c r="G919" s="1">
        <v>11.4</v>
      </c>
      <c r="H919" s="34">
        <f>Tabela1[[#This Row],[PESO UNI]]*Tabela1[[#This Row],[QTE]]</f>
        <v>22.8</v>
      </c>
      <c r="I919" s="7">
        <v>0</v>
      </c>
      <c r="J919" s="8" t="s">
        <v>3045</v>
      </c>
      <c r="K919" s="8" t="s">
        <v>44</v>
      </c>
      <c r="L919" s="9" t="s">
        <v>2984</v>
      </c>
      <c r="M919" s="10">
        <v>46251</v>
      </c>
      <c r="N919" s="8" t="s">
        <v>38</v>
      </c>
      <c r="O919" s="12"/>
      <c r="P919" s="13"/>
      <c r="Q919" s="14">
        <f>Tabela1[[#This Row],[QTDE/ Fabricação]]-Tabela1[[#This Row],[QTE]]</f>
        <v>-2</v>
      </c>
      <c r="R919" s="18">
        <f t="shared" si="185"/>
        <v>5.7</v>
      </c>
      <c r="S919" s="18">
        <f t="shared" si="186"/>
        <v>0</v>
      </c>
      <c r="T919" s="19">
        <f t="shared" si="187"/>
        <v>-22.8</v>
      </c>
      <c r="U919" s="16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IFERROR(VLOOKUP(Tabela1[[#This Row],[COD.MDE]],'LISTA DE EMBARQUE'!B:M,12,0),"")</f>
        <v/>
      </c>
      <c r="X919" s="14">
        <f>IFERROR(Tabela1[[#This Row],[QIANTIDADE EXPEDIDA]]*Tabela1[[#This Row],[PESO UNI]],"")</f>
        <v>0</v>
      </c>
      <c r="Y919" s="14">
        <f t="shared" si="188"/>
        <v>-2</v>
      </c>
      <c r="Z919" s="20">
        <f>Tabela1[[#This Row],[PESO TOTAL]]-Tabela1[[#This Row],[Peso Expedido]]</f>
        <v>22.8</v>
      </c>
      <c r="AA919" s="17">
        <v>1</v>
      </c>
      <c r="AB919" s="33"/>
      <c r="AC919" s="33"/>
      <c r="AD919" s="33"/>
      <c r="AE919" s="33"/>
      <c r="AF919" s="33"/>
      <c r="AG919" s="33"/>
      <c r="AH919" s="33"/>
      <c r="AI919" s="33"/>
      <c r="AJ919"/>
      <c r="AK919"/>
      <c r="AL919"/>
      <c r="AM919"/>
      <c r="AN919"/>
      <c r="AO919"/>
      <c r="AP919"/>
      <c r="AQ919" s="22"/>
      <c r="AR919" s="24"/>
      <c r="AS919" s="37"/>
      <c r="AT919" s="37"/>
      <c r="AU919" s="37"/>
      <c r="AV919" s="37"/>
      <c r="AW919" s="37"/>
    </row>
    <row r="920" spans="1:49" ht="15.75" hidden="1" customHeight="1" x14ac:dyDescent="0.25">
      <c r="A920" s="1" t="s">
        <v>5573</v>
      </c>
      <c r="B920" s="21" t="s">
        <v>5100</v>
      </c>
      <c r="C920" s="1">
        <v>2</v>
      </c>
      <c r="D920" s="1" t="s">
        <v>5594</v>
      </c>
      <c r="E920" s="7">
        <v>4817</v>
      </c>
      <c r="F920" s="7">
        <v>57</v>
      </c>
      <c r="G920" s="1">
        <v>4.7</v>
      </c>
      <c r="H920" s="34">
        <f>Tabela1[[#This Row],[PESO UNI]]*Tabela1[[#This Row],[QTE]]</f>
        <v>9.4</v>
      </c>
      <c r="I920" s="7">
        <v>0</v>
      </c>
      <c r="J920" s="8" t="s">
        <v>3045</v>
      </c>
      <c r="K920" s="8" t="s">
        <v>44</v>
      </c>
      <c r="L920" s="9" t="s">
        <v>2984</v>
      </c>
      <c r="M920" s="10">
        <v>46251</v>
      </c>
      <c r="N920" s="8" t="s">
        <v>38</v>
      </c>
      <c r="O920" s="12"/>
      <c r="P920" s="13"/>
      <c r="Q920" s="14">
        <f>Tabela1[[#This Row],[QTDE/ Fabricação]]-Tabela1[[#This Row],[QTE]]</f>
        <v>-2</v>
      </c>
      <c r="R920" s="18">
        <f t="shared" si="185"/>
        <v>2.35</v>
      </c>
      <c r="S920" s="18">
        <f t="shared" si="186"/>
        <v>0</v>
      </c>
      <c r="T920" s="19">
        <f t="shared" si="187"/>
        <v>-9.4</v>
      </c>
      <c r="U920" s="16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IFERROR(VLOOKUP(Tabela1[[#This Row],[COD.MDE]],'LISTA DE EMBARQUE'!B:M,12,0),"")</f>
        <v/>
      </c>
      <c r="X920" s="14">
        <f>IFERROR(Tabela1[[#This Row],[QIANTIDADE EXPEDIDA]]*Tabela1[[#This Row],[PESO UNI]],"")</f>
        <v>0</v>
      </c>
      <c r="Y920" s="14">
        <f t="shared" si="188"/>
        <v>-2</v>
      </c>
      <c r="Z920" s="20">
        <f>Tabela1[[#This Row],[PESO TOTAL]]-Tabela1[[#This Row],[Peso Expedido]]</f>
        <v>9.4</v>
      </c>
      <c r="AA920" s="17">
        <v>1</v>
      </c>
      <c r="AB920" s="33"/>
      <c r="AC920" s="33"/>
      <c r="AD920" s="33"/>
      <c r="AE920" s="33"/>
      <c r="AF920" s="33"/>
      <c r="AG920" s="33"/>
      <c r="AH920" s="33"/>
      <c r="AI920" s="33"/>
      <c r="AJ920"/>
      <c r="AK920"/>
      <c r="AL920"/>
      <c r="AM920"/>
      <c r="AN920"/>
      <c r="AO920"/>
      <c r="AP920"/>
      <c r="AQ920" s="22"/>
      <c r="AR920" s="24"/>
      <c r="AS920" s="37"/>
      <c r="AT920" s="37"/>
      <c r="AU920" s="37"/>
      <c r="AV920" s="37"/>
      <c r="AW920" s="37"/>
    </row>
    <row r="921" spans="1:49" ht="15.75" hidden="1" customHeight="1" x14ac:dyDescent="0.25">
      <c r="A921" s="1" t="s">
        <v>5573</v>
      </c>
      <c r="B921" s="21" t="s">
        <v>5100</v>
      </c>
      <c r="C921" s="1">
        <v>2</v>
      </c>
      <c r="D921" s="1" t="s">
        <v>5595</v>
      </c>
      <c r="E921" s="7">
        <v>4818</v>
      </c>
      <c r="F921" s="7">
        <v>57</v>
      </c>
      <c r="G921" s="1">
        <v>14.8</v>
      </c>
      <c r="H921" s="34">
        <f>Tabela1[[#This Row],[PESO UNI]]*Tabela1[[#This Row],[QTE]]</f>
        <v>29.6</v>
      </c>
      <c r="I921" s="7">
        <v>0</v>
      </c>
      <c r="J921" s="8" t="s">
        <v>3045</v>
      </c>
      <c r="K921" s="8" t="s">
        <v>44</v>
      </c>
      <c r="L921" s="9" t="s">
        <v>2984</v>
      </c>
      <c r="M921" s="10">
        <v>46251</v>
      </c>
      <c r="N921" s="8" t="s">
        <v>38</v>
      </c>
      <c r="O921" s="12"/>
      <c r="P921" s="13"/>
      <c r="Q921" s="14">
        <f>Tabela1[[#This Row],[QTDE/ Fabricação]]-Tabela1[[#This Row],[QTE]]</f>
        <v>-2</v>
      </c>
      <c r="R921" s="18">
        <f t="shared" si="185"/>
        <v>7.4</v>
      </c>
      <c r="S921" s="18">
        <f t="shared" si="186"/>
        <v>0</v>
      </c>
      <c r="T921" s="19">
        <f t="shared" si="187"/>
        <v>-29.6</v>
      </c>
      <c r="U921" s="16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IFERROR(VLOOKUP(Tabela1[[#This Row],[COD.MDE]],'LISTA DE EMBARQUE'!B:M,12,0),"")</f>
        <v/>
      </c>
      <c r="X921" s="14">
        <f>IFERROR(Tabela1[[#This Row],[QIANTIDADE EXPEDIDA]]*Tabela1[[#This Row],[PESO UNI]],"")</f>
        <v>0</v>
      </c>
      <c r="Y921" s="14">
        <f t="shared" si="188"/>
        <v>-2</v>
      </c>
      <c r="Z921" s="20">
        <f>Tabela1[[#This Row],[PESO TOTAL]]-Tabela1[[#This Row],[Peso Expedido]]</f>
        <v>29.6</v>
      </c>
      <c r="AA921" s="17">
        <v>1</v>
      </c>
      <c r="AB921" s="33"/>
      <c r="AC921" s="33"/>
      <c r="AD921" s="33"/>
      <c r="AE921" s="33"/>
      <c r="AF921" s="33"/>
      <c r="AG921" s="33"/>
      <c r="AH921" s="33"/>
      <c r="AI921" s="33"/>
      <c r="AJ921"/>
      <c r="AK921"/>
      <c r="AL921"/>
      <c r="AM921"/>
      <c r="AN921"/>
      <c r="AO921"/>
      <c r="AP921"/>
      <c r="AQ921" s="22"/>
      <c r="AR921" s="24"/>
      <c r="AS921" s="37"/>
      <c r="AT921" s="37"/>
      <c r="AU921" s="37"/>
      <c r="AV921" s="37"/>
      <c r="AW921" s="37"/>
    </row>
    <row r="922" spans="1:49" ht="15.75" hidden="1" customHeight="1" x14ac:dyDescent="0.25">
      <c r="A922" s="1" t="s">
        <v>5573</v>
      </c>
      <c r="B922" s="21" t="s">
        <v>5100</v>
      </c>
      <c r="C922" s="1">
        <v>2</v>
      </c>
      <c r="D922" s="1" t="s">
        <v>5596</v>
      </c>
      <c r="E922" s="7">
        <v>4819</v>
      </c>
      <c r="F922" s="7">
        <v>57</v>
      </c>
      <c r="G922" s="1">
        <v>10.9</v>
      </c>
      <c r="H922" s="34">
        <f>Tabela1[[#This Row],[PESO UNI]]*Tabela1[[#This Row],[QTE]]</f>
        <v>21.8</v>
      </c>
      <c r="I922" s="7">
        <v>0</v>
      </c>
      <c r="J922" s="8" t="s">
        <v>3045</v>
      </c>
      <c r="K922" s="8" t="s">
        <v>44</v>
      </c>
      <c r="L922" s="9" t="s">
        <v>2984</v>
      </c>
      <c r="M922" s="10">
        <v>46251</v>
      </c>
      <c r="N922" s="8" t="s">
        <v>38</v>
      </c>
      <c r="O922" s="12"/>
      <c r="P922" s="13"/>
      <c r="Q922" s="14">
        <f>Tabela1[[#This Row],[QTDE/ Fabricação]]-Tabela1[[#This Row],[QTE]]</f>
        <v>-2</v>
      </c>
      <c r="R922" s="18">
        <f t="shared" si="185"/>
        <v>5.45</v>
      </c>
      <c r="S922" s="18">
        <f t="shared" si="186"/>
        <v>0</v>
      </c>
      <c r="T922" s="19">
        <f t="shared" si="187"/>
        <v>-21.8</v>
      </c>
      <c r="U922" s="16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IFERROR(VLOOKUP(Tabela1[[#This Row],[COD.MDE]],'LISTA DE EMBARQUE'!B:M,12,0),"")</f>
        <v/>
      </c>
      <c r="X922" s="14">
        <f>IFERROR(Tabela1[[#This Row],[QIANTIDADE EXPEDIDA]]*Tabela1[[#This Row],[PESO UNI]],"")</f>
        <v>0</v>
      </c>
      <c r="Y922" s="14">
        <f t="shared" si="188"/>
        <v>-2</v>
      </c>
      <c r="Z922" s="20">
        <f>Tabela1[[#This Row],[PESO TOTAL]]-Tabela1[[#This Row],[Peso Expedido]]</f>
        <v>21.8</v>
      </c>
      <c r="AA922" s="17">
        <v>1</v>
      </c>
      <c r="AB922" s="33"/>
      <c r="AC922" s="33"/>
      <c r="AD922" s="33"/>
      <c r="AE922" s="33"/>
      <c r="AF922" s="33"/>
      <c r="AG922" s="33"/>
      <c r="AH922" s="33"/>
      <c r="AI922" s="33"/>
      <c r="AJ922"/>
      <c r="AK922"/>
      <c r="AL922"/>
      <c r="AM922"/>
      <c r="AN922"/>
      <c r="AO922"/>
      <c r="AP922"/>
      <c r="AQ922" s="22"/>
      <c r="AR922" s="24"/>
      <c r="AS922" s="37"/>
      <c r="AT922" s="37"/>
      <c r="AU922" s="37"/>
      <c r="AV922" s="37"/>
      <c r="AW922" s="37"/>
    </row>
    <row r="923" spans="1:49" ht="15.75" hidden="1" customHeight="1" x14ac:dyDescent="0.25">
      <c r="A923" s="1" t="s">
        <v>5573</v>
      </c>
      <c r="B923" s="21" t="s">
        <v>5100</v>
      </c>
      <c r="C923" s="1">
        <v>2</v>
      </c>
      <c r="D923" s="1" t="s">
        <v>5597</v>
      </c>
      <c r="E923" s="7">
        <v>4820</v>
      </c>
      <c r="F923" s="7">
        <v>57</v>
      </c>
      <c r="G923" s="1">
        <v>12</v>
      </c>
      <c r="H923" s="34">
        <f>Tabela1[[#This Row],[PESO UNI]]*Tabela1[[#This Row],[QTE]]</f>
        <v>24</v>
      </c>
      <c r="I923" s="7">
        <v>0</v>
      </c>
      <c r="J923" s="8" t="s">
        <v>3045</v>
      </c>
      <c r="K923" s="8" t="s">
        <v>44</v>
      </c>
      <c r="L923" s="9" t="s">
        <v>2984</v>
      </c>
      <c r="M923" s="10">
        <v>46251</v>
      </c>
      <c r="N923" s="8" t="s">
        <v>38</v>
      </c>
      <c r="O923" s="12"/>
      <c r="P923" s="13"/>
      <c r="Q923" s="14">
        <f>Tabela1[[#This Row],[QTDE/ Fabricação]]-Tabela1[[#This Row],[QTE]]</f>
        <v>-2</v>
      </c>
      <c r="R923" s="18">
        <f t="shared" si="185"/>
        <v>6</v>
      </c>
      <c r="S923" s="18">
        <f t="shared" si="186"/>
        <v>0</v>
      </c>
      <c r="T923" s="19">
        <f t="shared" si="187"/>
        <v>-24</v>
      </c>
      <c r="U923" s="16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IFERROR(VLOOKUP(Tabela1[[#This Row],[COD.MDE]],'LISTA DE EMBARQUE'!B:M,12,0),"")</f>
        <v/>
      </c>
      <c r="X923" s="14">
        <f>IFERROR(Tabela1[[#This Row],[QIANTIDADE EXPEDIDA]]*Tabela1[[#This Row],[PESO UNI]],"")</f>
        <v>0</v>
      </c>
      <c r="Y923" s="14">
        <f t="shared" si="188"/>
        <v>-2</v>
      </c>
      <c r="Z923" s="20">
        <f>Tabela1[[#This Row],[PESO TOTAL]]-Tabela1[[#This Row],[Peso Expedido]]</f>
        <v>24</v>
      </c>
      <c r="AA923" s="17">
        <v>1</v>
      </c>
      <c r="AB923" s="33"/>
      <c r="AC923" s="33"/>
      <c r="AD923" s="33"/>
      <c r="AE923" s="33"/>
      <c r="AF923" s="33"/>
      <c r="AG923" s="33"/>
      <c r="AH923" s="33"/>
      <c r="AI923" s="33"/>
      <c r="AJ923"/>
      <c r="AK923"/>
      <c r="AL923"/>
      <c r="AM923"/>
      <c r="AN923"/>
      <c r="AO923"/>
      <c r="AP923"/>
      <c r="AQ923" s="22"/>
      <c r="AR923" s="24"/>
      <c r="AS923" s="37"/>
      <c r="AT923" s="37"/>
      <c r="AU923" s="37"/>
      <c r="AV923" s="37"/>
      <c r="AW923" s="37"/>
    </row>
    <row r="924" spans="1:49" ht="15.75" hidden="1" customHeight="1" x14ac:dyDescent="0.25">
      <c r="A924" s="1" t="s">
        <v>5573</v>
      </c>
      <c r="B924" s="21" t="s">
        <v>5100</v>
      </c>
      <c r="C924" s="1">
        <v>2</v>
      </c>
      <c r="D924" s="1" t="s">
        <v>5598</v>
      </c>
      <c r="E924" s="7">
        <v>4821</v>
      </c>
      <c r="F924" s="7">
        <v>57</v>
      </c>
      <c r="G924" s="1">
        <v>12.2</v>
      </c>
      <c r="H924" s="34">
        <f>Tabela1[[#This Row],[PESO UNI]]*Tabela1[[#This Row],[QTE]]</f>
        <v>24.4</v>
      </c>
      <c r="I924" s="7">
        <v>0</v>
      </c>
      <c r="J924" s="8" t="s">
        <v>3045</v>
      </c>
      <c r="K924" s="8" t="s">
        <v>44</v>
      </c>
      <c r="L924" s="9" t="s">
        <v>2984</v>
      </c>
      <c r="M924" s="10">
        <v>46251</v>
      </c>
      <c r="N924" s="8" t="s">
        <v>38</v>
      </c>
      <c r="O924" s="12"/>
      <c r="P924" s="13"/>
      <c r="Q924" s="14">
        <f>Tabela1[[#This Row],[QTDE/ Fabricação]]-Tabela1[[#This Row],[QTE]]</f>
        <v>-2</v>
      </c>
      <c r="R924" s="18">
        <f t="shared" si="185"/>
        <v>6.1</v>
      </c>
      <c r="S924" s="18">
        <f t="shared" si="186"/>
        <v>0</v>
      </c>
      <c r="T924" s="19">
        <f t="shared" si="187"/>
        <v>-24.4</v>
      </c>
      <c r="U924" s="16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IFERROR(VLOOKUP(Tabela1[[#This Row],[COD.MDE]],'LISTA DE EMBARQUE'!B:M,12,0),"")</f>
        <v/>
      </c>
      <c r="X924" s="14">
        <f>IFERROR(Tabela1[[#This Row],[QIANTIDADE EXPEDIDA]]*Tabela1[[#This Row],[PESO UNI]],"")</f>
        <v>0</v>
      </c>
      <c r="Y924" s="14">
        <f t="shared" si="188"/>
        <v>-2</v>
      </c>
      <c r="Z924" s="20">
        <f>Tabela1[[#This Row],[PESO TOTAL]]-Tabela1[[#This Row],[Peso Expedido]]</f>
        <v>24.4</v>
      </c>
      <c r="AA924" s="17">
        <v>1</v>
      </c>
      <c r="AB924" s="33"/>
      <c r="AC924" s="33"/>
      <c r="AD924" s="33"/>
      <c r="AE924" s="33"/>
      <c r="AF924" s="33"/>
      <c r="AG924" s="33"/>
      <c r="AH924" s="33"/>
      <c r="AI924" s="33"/>
      <c r="AJ924"/>
      <c r="AK924"/>
      <c r="AL924"/>
      <c r="AM924"/>
      <c r="AN924"/>
      <c r="AO924"/>
      <c r="AP924"/>
      <c r="AQ924" s="22"/>
      <c r="AR924" s="24"/>
      <c r="AS924" s="37"/>
      <c r="AT924" s="37"/>
      <c r="AU924" s="37"/>
      <c r="AV924" s="37"/>
      <c r="AW924" s="37"/>
    </row>
    <row r="925" spans="1:49" ht="15.75" hidden="1" customHeight="1" x14ac:dyDescent="0.25">
      <c r="A925" s="1" t="s">
        <v>5573</v>
      </c>
      <c r="B925" s="21" t="s">
        <v>5100</v>
      </c>
      <c r="C925" s="1">
        <v>2</v>
      </c>
      <c r="D925" s="1" t="s">
        <v>5599</v>
      </c>
      <c r="E925" s="7">
        <v>4822</v>
      </c>
      <c r="F925" s="7">
        <v>57</v>
      </c>
      <c r="G925" s="1">
        <v>16.649999999999999</v>
      </c>
      <c r="H925" s="34">
        <f>Tabela1[[#This Row],[PESO UNI]]*Tabela1[[#This Row],[QTE]]</f>
        <v>33.299999999999997</v>
      </c>
      <c r="I925" s="7">
        <v>0</v>
      </c>
      <c r="J925" s="8" t="s">
        <v>3045</v>
      </c>
      <c r="K925" s="8" t="s">
        <v>44</v>
      </c>
      <c r="L925" s="9" t="s">
        <v>2984</v>
      </c>
      <c r="M925" s="10">
        <v>46251</v>
      </c>
      <c r="N925" s="8" t="s">
        <v>38</v>
      </c>
      <c r="O925" s="12"/>
      <c r="P925" s="13"/>
      <c r="Q925" s="14">
        <f>Tabela1[[#This Row],[QTDE/ Fabricação]]-Tabela1[[#This Row],[QTE]]</f>
        <v>-2</v>
      </c>
      <c r="R925" s="18">
        <f t="shared" si="185"/>
        <v>8.3249999999999993</v>
      </c>
      <c r="S925" s="18">
        <f t="shared" si="186"/>
        <v>0</v>
      </c>
      <c r="T925" s="19">
        <f t="shared" si="187"/>
        <v>-33.299999999999997</v>
      </c>
      <c r="U925" s="16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IFERROR(VLOOKUP(Tabela1[[#This Row],[COD.MDE]],'LISTA DE EMBARQUE'!B:M,12,0),"")</f>
        <v/>
      </c>
      <c r="X925" s="14">
        <f>IFERROR(Tabela1[[#This Row],[QIANTIDADE EXPEDIDA]]*Tabela1[[#This Row],[PESO UNI]],"")</f>
        <v>0</v>
      </c>
      <c r="Y925" s="14">
        <f t="shared" si="188"/>
        <v>-2</v>
      </c>
      <c r="Z925" s="20">
        <f>Tabela1[[#This Row],[PESO TOTAL]]-Tabela1[[#This Row],[Peso Expedido]]</f>
        <v>33.299999999999997</v>
      </c>
      <c r="AA925" s="17">
        <v>1</v>
      </c>
      <c r="AB925" s="33"/>
      <c r="AC925" s="33"/>
      <c r="AD925" s="33"/>
      <c r="AE925" s="33"/>
      <c r="AF925" s="33"/>
      <c r="AG925" s="33"/>
      <c r="AH925" s="33"/>
      <c r="AI925" s="33"/>
      <c r="AJ925"/>
      <c r="AK925"/>
      <c r="AL925"/>
      <c r="AM925"/>
      <c r="AN925"/>
      <c r="AO925"/>
      <c r="AP925"/>
      <c r="AQ925" s="22"/>
      <c r="AR925" s="24"/>
      <c r="AS925" s="37"/>
      <c r="AT925" s="37"/>
      <c r="AU925" s="37"/>
      <c r="AV925" s="37"/>
      <c r="AW925" s="37"/>
    </row>
    <row r="926" spans="1:49" ht="15.75" hidden="1" customHeight="1" x14ac:dyDescent="0.25">
      <c r="A926" s="1" t="s">
        <v>5573</v>
      </c>
      <c r="B926" s="21" t="s">
        <v>5100</v>
      </c>
      <c r="C926" s="1">
        <v>2</v>
      </c>
      <c r="D926" s="1" t="s">
        <v>5600</v>
      </c>
      <c r="E926" s="7">
        <v>4823</v>
      </c>
      <c r="F926" s="7">
        <v>57</v>
      </c>
      <c r="G926" s="1">
        <v>7.5</v>
      </c>
      <c r="H926" s="34">
        <f>Tabela1[[#This Row],[PESO UNI]]*Tabela1[[#This Row],[QTE]]</f>
        <v>15</v>
      </c>
      <c r="I926" s="7">
        <v>0</v>
      </c>
      <c r="J926" s="8" t="s">
        <v>3045</v>
      </c>
      <c r="K926" s="8" t="s">
        <v>44</v>
      </c>
      <c r="L926" s="9" t="s">
        <v>2984</v>
      </c>
      <c r="M926" s="10">
        <v>46251</v>
      </c>
      <c r="N926" s="8" t="s">
        <v>38</v>
      </c>
      <c r="O926" s="12"/>
      <c r="P926" s="13"/>
      <c r="Q926" s="14">
        <f>Tabela1[[#This Row],[QTDE/ Fabricação]]-Tabela1[[#This Row],[QTE]]</f>
        <v>-2</v>
      </c>
      <c r="R926" s="18">
        <f t="shared" si="185"/>
        <v>3.75</v>
      </c>
      <c r="S926" s="18">
        <f t="shared" si="186"/>
        <v>0</v>
      </c>
      <c r="T926" s="19">
        <f t="shared" si="187"/>
        <v>-15</v>
      </c>
      <c r="U926" s="16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IFERROR(VLOOKUP(Tabela1[[#This Row],[COD.MDE]],'LISTA DE EMBARQUE'!B:M,12,0),"")</f>
        <v/>
      </c>
      <c r="X926" s="14">
        <f>IFERROR(Tabela1[[#This Row],[QIANTIDADE EXPEDIDA]]*Tabela1[[#This Row],[PESO UNI]],"")</f>
        <v>0</v>
      </c>
      <c r="Y926" s="14">
        <f t="shared" si="188"/>
        <v>-2</v>
      </c>
      <c r="Z926" s="20">
        <f>Tabela1[[#This Row],[PESO TOTAL]]-Tabela1[[#This Row],[Peso Expedido]]</f>
        <v>15</v>
      </c>
      <c r="AA926" s="17">
        <v>1</v>
      </c>
      <c r="AB926" s="33"/>
      <c r="AC926" s="33"/>
      <c r="AD926" s="33"/>
      <c r="AE926" s="33"/>
      <c r="AF926" s="33"/>
      <c r="AG926" s="33"/>
      <c r="AH926" s="33"/>
      <c r="AI926" s="33"/>
      <c r="AJ926"/>
      <c r="AK926"/>
      <c r="AL926"/>
      <c r="AM926"/>
      <c r="AN926"/>
      <c r="AO926"/>
      <c r="AP926"/>
      <c r="AQ926" s="22"/>
      <c r="AR926" s="24"/>
      <c r="AS926" s="37"/>
      <c r="AT926" s="37"/>
      <c r="AU926" s="37"/>
      <c r="AV926" s="37"/>
      <c r="AW926" s="37"/>
    </row>
    <row r="927" spans="1:49" ht="15.75" hidden="1" customHeight="1" x14ac:dyDescent="0.25">
      <c r="A927" s="1" t="s">
        <v>5573</v>
      </c>
      <c r="B927" s="21" t="s">
        <v>5100</v>
      </c>
      <c r="C927" s="1">
        <v>1</v>
      </c>
      <c r="D927" s="1" t="s">
        <v>5601</v>
      </c>
      <c r="E927" s="7">
        <v>4824</v>
      </c>
      <c r="F927" s="7">
        <v>57</v>
      </c>
      <c r="G927" s="1">
        <v>5.5</v>
      </c>
      <c r="H927" s="34">
        <f>Tabela1[[#This Row],[PESO UNI]]*Tabela1[[#This Row],[QTE]]</f>
        <v>5.5</v>
      </c>
      <c r="I927" s="7">
        <v>0</v>
      </c>
      <c r="J927" s="8" t="s">
        <v>3045</v>
      </c>
      <c r="K927" s="8" t="s">
        <v>44</v>
      </c>
      <c r="L927" s="9" t="s">
        <v>2984</v>
      </c>
      <c r="M927" s="10">
        <v>46251</v>
      </c>
      <c r="N927" s="8" t="s">
        <v>38</v>
      </c>
      <c r="O927" s="12"/>
      <c r="P927" s="13"/>
      <c r="Q927" s="14">
        <f>Tabela1[[#This Row],[QTDE/ Fabricação]]-Tabela1[[#This Row],[QTE]]</f>
        <v>-1</v>
      </c>
      <c r="R927" s="18">
        <f t="shared" si="185"/>
        <v>1.375</v>
      </c>
      <c r="S927" s="18">
        <f t="shared" si="186"/>
        <v>0</v>
      </c>
      <c r="T927" s="19">
        <f t="shared" si="187"/>
        <v>-5.5</v>
      </c>
      <c r="U927" s="16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IFERROR(VLOOKUP(Tabela1[[#This Row],[COD.MDE]],'LISTA DE EMBARQUE'!B:M,12,0),"")</f>
        <v/>
      </c>
      <c r="X927" s="14">
        <f>IFERROR(Tabela1[[#This Row],[QIANTIDADE EXPEDIDA]]*Tabela1[[#This Row],[PESO UNI]],"")</f>
        <v>0</v>
      </c>
      <c r="Y927" s="14">
        <f t="shared" si="188"/>
        <v>-1</v>
      </c>
      <c r="Z927" s="20">
        <f>Tabela1[[#This Row],[PESO TOTAL]]-Tabela1[[#This Row],[Peso Expedido]]</f>
        <v>5.5</v>
      </c>
      <c r="AA927" s="17">
        <v>1</v>
      </c>
      <c r="AB927" s="33"/>
      <c r="AC927" s="33"/>
      <c r="AD927" s="33"/>
      <c r="AE927" s="33"/>
      <c r="AF927" s="33"/>
      <c r="AG927" s="33"/>
      <c r="AH927" s="33"/>
      <c r="AI927" s="33"/>
      <c r="AJ927"/>
      <c r="AK927"/>
      <c r="AL927"/>
      <c r="AM927"/>
      <c r="AN927"/>
      <c r="AO927"/>
      <c r="AP927"/>
      <c r="AQ927" s="22"/>
      <c r="AR927" s="24"/>
      <c r="AS927" s="37"/>
      <c r="AT927" s="37"/>
      <c r="AU927" s="37"/>
      <c r="AV927" s="37"/>
      <c r="AW927" s="37"/>
    </row>
    <row r="928" spans="1:49" ht="15.75" hidden="1" customHeight="1" x14ac:dyDescent="0.25">
      <c r="A928" s="1" t="s">
        <v>5573</v>
      </c>
      <c r="B928" s="21" t="s">
        <v>5100</v>
      </c>
      <c r="C928" s="1">
        <v>1</v>
      </c>
      <c r="D928" s="1" t="s">
        <v>5602</v>
      </c>
      <c r="E928" s="7">
        <v>4825</v>
      </c>
      <c r="F928" s="7">
        <v>57</v>
      </c>
      <c r="G928" s="1">
        <v>5.5</v>
      </c>
      <c r="H928" s="34">
        <f>Tabela1[[#This Row],[PESO UNI]]*Tabela1[[#This Row],[QTE]]</f>
        <v>5.5</v>
      </c>
      <c r="I928" s="7">
        <v>0</v>
      </c>
      <c r="J928" s="8" t="s">
        <v>3045</v>
      </c>
      <c r="K928" s="8" t="s">
        <v>44</v>
      </c>
      <c r="L928" s="9" t="s">
        <v>2984</v>
      </c>
      <c r="M928" s="10">
        <v>46251</v>
      </c>
      <c r="N928" s="8" t="s">
        <v>38</v>
      </c>
      <c r="O928" s="12"/>
      <c r="P928" s="13"/>
      <c r="Q928" s="14">
        <f>Tabela1[[#This Row],[QTDE/ Fabricação]]-Tabela1[[#This Row],[QTE]]</f>
        <v>-1</v>
      </c>
      <c r="R928" s="18">
        <f t="shared" si="185"/>
        <v>1.375</v>
      </c>
      <c r="S928" s="18">
        <f t="shared" si="186"/>
        <v>0</v>
      </c>
      <c r="T928" s="19">
        <f t="shared" si="187"/>
        <v>-5.5</v>
      </c>
      <c r="U928" s="16">
        <f>IFERROR(SUMIF('LISTA DE EMBARQUE'!B:B,MICRO!E:E,'LISTA DE EMBARQUE'!G:G),"")</f>
        <v>0</v>
      </c>
      <c r="V928" s="12" t="str">
        <f>IFERROR(VLOOKUP(Tabela1[[#This Row],[COD.MDE]],'LISTA DE EMBARQUE'!B:L,11,0),"")</f>
        <v/>
      </c>
      <c r="W928" s="13" t="str">
        <f>IFERROR(VLOOKUP(Tabela1[[#This Row],[COD.MDE]],'LISTA DE EMBARQUE'!B:M,12,0),"")</f>
        <v/>
      </c>
      <c r="X928" s="14">
        <f>IFERROR(Tabela1[[#This Row],[QIANTIDADE EXPEDIDA]]*Tabela1[[#This Row],[PESO UNI]],"")</f>
        <v>0</v>
      </c>
      <c r="Y928" s="14">
        <f t="shared" si="188"/>
        <v>-1</v>
      </c>
      <c r="Z928" s="20">
        <f>Tabela1[[#This Row],[PESO TOTAL]]-Tabela1[[#This Row],[Peso Expedido]]</f>
        <v>5.5</v>
      </c>
      <c r="AA928" s="17">
        <v>1</v>
      </c>
      <c r="AB928" s="33"/>
      <c r="AC928" s="33"/>
      <c r="AD928" s="33"/>
      <c r="AE928" s="33"/>
      <c r="AF928" s="33"/>
      <c r="AG928" s="33"/>
      <c r="AH928" s="33"/>
      <c r="AI928" s="33"/>
      <c r="AJ928"/>
      <c r="AK928"/>
      <c r="AL928"/>
      <c r="AM928"/>
      <c r="AN928"/>
      <c r="AO928"/>
      <c r="AP928"/>
      <c r="AQ928" s="22"/>
      <c r="AR928" s="24"/>
      <c r="AS928" s="37"/>
      <c r="AT928" s="37"/>
      <c r="AU928" s="37"/>
      <c r="AV928" s="37"/>
      <c r="AW928" s="37"/>
    </row>
    <row r="929" spans="1:49" ht="15.75" hidden="1" customHeight="1" x14ac:dyDescent="0.25">
      <c r="A929" s="238" t="s">
        <v>5102</v>
      </c>
      <c r="B929" s="239" t="s">
        <v>5103</v>
      </c>
      <c r="C929" s="238">
        <v>1</v>
      </c>
      <c r="D929" s="1" t="s">
        <v>5104</v>
      </c>
      <c r="E929" s="237">
        <v>4555</v>
      </c>
      <c r="F929" s="237">
        <v>58</v>
      </c>
      <c r="G929" s="238">
        <v>84.46</v>
      </c>
      <c r="H929" s="240">
        <f>Tabela1[[#This Row],[PESO UNI]]*Tabela1[[#This Row],[QTE]]</f>
        <v>84.46</v>
      </c>
      <c r="I929" s="237">
        <v>0</v>
      </c>
      <c r="J929" s="241" t="s">
        <v>3045</v>
      </c>
      <c r="K929" s="241" t="s">
        <v>4320</v>
      </c>
      <c r="L929" s="242" t="s">
        <v>2984</v>
      </c>
      <c r="M929" s="243">
        <v>46251</v>
      </c>
      <c r="N929" s="241" t="s">
        <v>5101</v>
      </c>
      <c r="O929" s="244"/>
      <c r="P929" s="245"/>
      <c r="Q929" s="14">
        <f>Tabela1[[#This Row],[QTDE/ Fabricação]]-Tabela1[[#This Row],[QTE]]</f>
        <v>-1</v>
      </c>
      <c r="R929" s="247">
        <f t="shared" si="181"/>
        <v>84.46</v>
      </c>
      <c r="S929" s="247">
        <f t="shared" si="182"/>
        <v>84.46</v>
      </c>
      <c r="T929" s="248">
        <f t="shared" si="183"/>
        <v>0</v>
      </c>
      <c r="U929" s="249">
        <f>IFERROR(SUMIF('LISTA DE EMBARQUE'!B:B,MICRO!E:E,'LISTA DE EMBARQUE'!G:G),"")</f>
        <v>1</v>
      </c>
      <c r="V929" s="244">
        <f>IFERROR(VLOOKUP(Tabela1[[#This Row],[COD.MDE]],'LISTA DE EMBARQUE'!B:L,11,0),"")</f>
        <v>9</v>
      </c>
      <c r="W929" s="245">
        <f>IFERROR(VLOOKUP(Tabela1[[#This Row],[COD.MDE]],'LISTA DE EMBARQUE'!B:M,12,0),"")</f>
        <v>46284</v>
      </c>
      <c r="X929" s="246">
        <f>IFERROR(Tabela1[[#This Row],[QIANTIDADE EXPEDIDA]]*Tabela1[[#This Row],[PESO UNI]],"")</f>
        <v>84.46</v>
      </c>
      <c r="Y929" s="246">
        <f t="shared" si="184"/>
        <v>0</v>
      </c>
      <c r="Z929" s="250">
        <f>Tabela1[[#This Row],[PESO TOTAL]]-Tabela1[[#This Row],[Peso Expedido]]</f>
        <v>0</v>
      </c>
      <c r="AA929" s="251">
        <v>1</v>
      </c>
      <c r="AB929" s="252"/>
      <c r="AC929" s="252">
        <v>1</v>
      </c>
      <c r="AD929" s="252">
        <v>1</v>
      </c>
      <c r="AE929" s="252">
        <v>1</v>
      </c>
      <c r="AF929" s="252">
        <v>1</v>
      </c>
      <c r="AG929" s="252">
        <v>1</v>
      </c>
      <c r="AH929" s="252">
        <v>1</v>
      </c>
      <c r="AI929" s="252" t="s">
        <v>4509</v>
      </c>
      <c r="AJ929"/>
      <c r="AK929"/>
      <c r="AL929"/>
      <c r="AM929"/>
      <c r="AN929"/>
      <c r="AO929"/>
      <c r="AP929"/>
      <c r="AQ929" s="22"/>
      <c r="AR929" s="24"/>
      <c r="AS929" s="37"/>
      <c r="AT929" s="37"/>
      <c r="AU929" s="37"/>
      <c r="AV929" s="37"/>
      <c r="AW929" s="37"/>
    </row>
    <row r="930" spans="1:49" ht="15.75" hidden="1" customHeight="1" x14ac:dyDescent="0.25">
      <c r="A930" s="238" t="s">
        <v>5102</v>
      </c>
      <c r="B930" s="239" t="s">
        <v>5103</v>
      </c>
      <c r="C930" s="238">
        <v>2</v>
      </c>
      <c r="D930" s="1" t="s">
        <v>5105</v>
      </c>
      <c r="E930" s="237">
        <v>4556</v>
      </c>
      <c r="F930" s="237">
        <v>58</v>
      </c>
      <c r="G930" s="238">
        <v>69.61</v>
      </c>
      <c r="H930" s="240">
        <f>Tabela1[[#This Row],[PESO UNI]]*Tabela1[[#This Row],[QTE]]</f>
        <v>139.22</v>
      </c>
      <c r="I930" s="237">
        <v>0</v>
      </c>
      <c r="J930" s="241" t="s">
        <v>3045</v>
      </c>
      <c r="K930" s="241" t="s">
        <v>4320</v>
      </c>
      <c r="L930" s="242" t="s">
        <v>2984</v>
      </c>
      <c r="M930" s="243">
        <v>46251</v>
      </c>
      <c r="N930" s="241" t="s">
        <v>5101</v>
      </c>
      <c r="O930" s="244"/>
      <c r="P930" s="245"/>
      <c r="Q930" s="14">
        <f>Tabela1[[#This Row],[QTDE/ Fabricação]]-Tabela1[[#This Row],[QTE]]</f>
        <v>-2</v>
      </c>
      <c r="R930" s="247">
        <f t="shared" ref="R930:R961" si="189">IFERROR(H930*((AA930*0.25)+(AC930*0.25)+(AD930*0.225)+(AE930*0.225)+(AF930*0.05)),"")</f>
        <v>139.22</v>
      </c>
      <c r="S930" s="247">
        <f t="shared" ref="S930:S961" si="190">IFERROR(H930*AG930,"")</f>
        <v>139.22</v>
      </c>
      <c r="T930" s="248">
        <f t="shared" ref="T930:T961" si="191">IFERROR(S930-H930,"")</f>
        <v>0</v>
      </c>
      <c r="U930" s="249">
        <f>IFERROR(SUMIF('LISTA DE EMBARQUE'!B:B,MICRO!E:E,'LISTA DE EMBARQUE'!G:G),"")</f>
        <v>2</v>
      </c>
      <c r="V930" s="244">
        <f>IFERROR(VLOOKUP(Tabela1[[#This Row],[COD.MDE]],'LISTA DE EMBARQUE'!B:L,11,0),"")</f>
        <v>9</v>
      </c>
      <c r="W930" s="245">
        <f>IFERROR(VLOOKUP(Tabela1[[#This Row],[COD.MDE]],'LISTA DE EMBARQUE'!B:M,12,0),"")</f>
        <v>46284</v>
      </c>
      <c r="X930" s="246">
        <f>IFERROR(Tabela1[[#This Row],[QIANTIDADE EXPEDIDA]]*Tabela1[[#This Row],[PESO UNI]],"")</f>
        <v>139.22</v>
      </c>
      <c r="Y930" s="246">
        <f t="shared" ref="Y930:Y961" si="192">U930-C930</f>
        <v>0</v>
      </c>
      <c r="Z930" s="250">
        <f>Tabela1[[#This Row],[PESO TOTAL]]-Tabela1[[#This Row],[Peso Expedido]]</f>
        <v>0</v>
      </c>
      <c r="AA930" s="251">
        <v>1</v>
      </c>
      <c r="AB930" s="252"/>
      <c r="AC930" s="252">
        <v>1</v>
      </c>
      <c r="AD930" s="252">
        <v>1</v>
      </c>
      <c r="AE930" s="252">
        <v>1</v>
      </c>
      <c r="AF930" s="252">
        <v>1</v>
      </c>
      <c r="AG930" s="252">
        <v>1</v>
      </c>
      <c r="AH930" s="252">
        <v>1</v>
      </c>
      <c r="AI930" s="252" t="s">
        <v>4509</v>
      </c>
      <c r="AJ930"/>
      <c r="AK930"/>
      <c r="AL930"/>
      <c r="AM930"/>
      <c r="AN930"/>
      <c r="AO930"/>
      <c r="AP930"/>
      <c r="AQ930" s="22"/>
      <c r="AR930" s="24"/>
      <c r="AS930" s="37"/>
      <c r="AT930" s="37"/>
      <c r="AU930" s="37"/>
      <c r="AV930" s="37"/>
      <c r="AW930" s="37"/>
    </row>
    <row r="931" spans="1:49" ht="15.75" hidden="1" customHeight="1" x14ac:dyDescent="0.25">
      <c r="A931" s="1" t="s">
        <v>5102</v>
      </c>
      <c r="B931" s="21" t="s">
        <v>5103</v>
      </c>
      <c r="C931" s="1">
        <v>2</v>
      </c>
      <c r="D931" s="1" t="s">
        <v>5106</v>
      </c>
      <c r="E931" s="7">
        <v>4557</v>
      </c>
      <c r="F931" s="7">
        <v>58</v>
      </c>
      <c r="G931" s="1">
        <v>30.38</v>
      </c>
      <c r="H931" s="34">
        <f>Tabela1[[#This Row],[PESO UNI]]*Tabela1[[#This Row],[QTE]]</f>
        <v>60.76</v>
      </c>
      <c r="I931" s="7">
        <v>0</v>
      </c>
      <c r="J931" s="8" t="s">
        <v>3045</v>
      </c>
      <c r="K931" s="8" t="s">
        <v>4320</v>
      </c>
      <c r="L931" s="9" t="s">
        <v>2984</v>
      </c>
      <c r="M931" s="10">
        <v>46251</v>
      </c>
      <c r="N931" s="8" t="s">
        <v>5101</v>
      </c>
      <c r="O931" s="12"/>
      <c r="P931" s="13"/>
      <c r="Q931" s="14">
        <f>Tabela1[[#This Row],[QTDE/ Fabricação]]-Tabela1[[#This Row],[QTE]]</f>
        <v>-2</v>
      </c>
      <c r="R931" s="18">
        <f t="shared" si="189"/>
        <v>50.734599999999993</v>
      </c>
      <c r="S931" s="18">
        <f t="shared" si="190"/>
        <v>24.304000000000002</v>
      </c>
      <c r="T931" s="19">
        <f t="shared" si="191"/>
        <v>-36.455999999999996</v>
      </c>
      <c r="U931" s="16">
        <f>IFERROR(SUMIF('LISTA DE EMBARQUE'!B:B,MICRO!E:E,'LISTA DE EMBARQUE'!G:G),"")</f>
        <v>0</v>
      </c>
      <c r="V931" s="12" t="str">
        <f>IFERROR(VLOOKUP(Tabela1[[#This Row],[COD.MDE]],'LISTA DE EMBARQUE'!B:L,11,0),"")</f>
        <v/>
      </c>
      <c r="W931" s="13" t="str">
        <f>IFERROR(VLOOKUP(Tabela1[[#This Row],[COD.MDE]],'LISTA DE EMBARQUE'!B:M,12,0),"")</f>
        <v/>
      </c>
      <c r="X931" s="14">
        <f>IFERROR(Tabela1[[#This Row],[QIANTIDADE EXPEDIDA]]*Tabela1[[#This Row],[PESO UNI]],"")</f>
        <v>0</v>
      </c>
      <c r="Y931" s="14">
        <f t="shared" si="192"/>
        <v>-2</v>
      </c>
      <c r="Z931" s="20">
        <f>Tabela1[[#This Row],[PESO TOTAL]]-Tabela1[[#This Row],[Peso Expedido]]</f>
        <v>60.76</v>
      </c>
      <c r="AA931" s="17">
        <v>1</v>
      </c>
      <c r="AB931" s="33"/>
      <c r="AC931" s="33">
        <v>1</v>
      </c>
      <c r="AD931" s="33">
        <v>0.7</v>
      </c>
      <c r="AE931" s="33">
        <v>0.7</v>
      </c>
      <c r="AF931" s="33">
        <v>0.4</v>
      </c>
      <c r="AG931" s="33">
        <v>0.4</v>
      </c>
      <c r="AH931" s="33"/>
      <c r="AI931" s="33"/>
      <c r="AJ931"/>
      <c r="AK931"/>
      <c r="AL931"/>
      <c r="AM931"/>
      <c r="AN931"/>
      <c r="AO931"/>
      <c r="AP931"/>
      <c r="AQ931" s="22"/>
      <c r="AR931" s="24"/>
      <c r="AS931" s="37"/>
      <c r="AT931" s="37"/>
      <c r="AU931" s="37"/>
      <c r="AV931" s="37"/>
      <c r="AW931" s="37"/>
    </row>
    <row r="932" spans="1:49" ht="15.75" hidden="1" customHeight="1" x14ac:dyDescent="0.25">
      <c r="A932" s="238" t="s">
        <v>5102</v>
      </c>
      <c r="B932" s="239" t="s">
        <v>5103</v>
      </c>
      <c r="C932" s="238">
        <v>6</v>
      </c>
      <c r="D932" s="1" t="s">
        <v>5107</v>
      </c>
      <c r="E932" s="237">
        <v>4558</v>
      </c>
      <c r="F932" s="237">
        <v>58</v>
      </c>
      <c r="G932" s="238">
        <v>6.07</v>
      </c>
      <c r="H932" s="240">
        <f>Tabela1[[#This Row],[PESO UNI]]*Tabela1[[#This Row],[QTE]]</f>
        <v>36.42</v>
      </c>
      <c r="I932" s="237">
        <v>0</v>
      </c>
      <c r="J932" s="241" t="s">
        <v>3045</v>
      </c>
      <c r="K932" s="241" t="s">
        <v>4320</v>
      </c>
      <c r="L932" s="242" t="s">
        <v>2984</v>
      </c>
      <c r="M932" s="243">
        <v>46251</v>
      </c>
      <c r="N932" s="241" t="s">
        <v>5101</v>
      </c>
      <c r="O932" s="244"/>
      <c r="P932" s="245"/>
      <c r="Q932" s="14">
        <f>Tabela1[[#This Row],[QTDE/ Fabricação]]-Tabela1[[#This Row],[QTE]]</f>
        <v>-6</v>
      </c>
      <c r="R932" s="247">
        <f t="shared" si="189"/>
        <v>36.42</v>
      </c>
      <c r="S932" s="247">
        <f t="shared" si="190"/>
        <v>36.42</v>
      </c>
      <c r="T932" s="248">
        <f t="shared" si="191"/>
        <v>0</v>
      </c>
      <c r="U932" s="249">
        <f>IFERROR(SUMIF('LISTA DE EMBARQUE'!B:B,MICRO!E:E,'LISTA DE EMBARQUE'!G:G),"")</f>
        <v>6</v>
      </c>
      <c r="V932" s="244">
        <f>IFERROR(VLOOKUP(Tabela1[[#This Row],[COD.MDE]],'LISTA DE EMBARQUE'!B:L,11,0),"")</f>
        <v>9</v>
      </c>
      <c r="W932" s="245">
        <f>IFERROR(VLOOKUP(Tabela1[[#This Row],[COD.MDE]],'LISTA DE EMBARQUE'!B:M,12,0),"")</f>
        <v>46284</v>
      </c>
      <c r="X932" s="246">
        <f>IFERROR(Tabela1[[#This Row],[QIANTIDADE EXPEDIDA]]*Tabela1[[#This Row],[PESO UNI]],"")</f>
        <v>36.42</v>
      </c>
      <c r="Y932" s="246">
        <f t="shared" si="192"/>
        <v>0</v>
      </c>
      <c r="Z932" s="250">
        <f>Tabela1[[#This Row],[PESO TOTAL]]-Tabela1[[#This Row],[Peso Expedido]]</f>
        <v>0</v>
      </c>
      <c r="AA932" s="251">
        <v>1</v>
      </c>
      <c r="AB932" s="252"/>
      <c r="AC932" s="252">
        <v>1</v>
      </c>
      <c r="AD932" s="252">
        <v>1</v>
      </c>
      <c r="AE932" s="252">
        <v>1</v>
      </c>
      <c r="AF932" s="252">
        <v>1</v>
      </c>
      <c r="AG932" s="252">
        <v>1</v>
      </c>
      <c r="AH932" s="252">
        <v>1</v>
      </c>
      <c r="AI932" s="252" t="s">
        <v>4509</v>
      </c>
      <c r="AJ932"/>
      <c r="AK932"/>
      <c r="AL932"/>
      <c r="AM932"/>
      <c r="AN932"/>
      <c r="AO932"/>
      <c r="AP932"/>
      <c r="AQ932" s="22"/>
      <c r="AR932" s="24"/>
      <c r="AS932" s="37"/>
      <c r="AT932" s="37"/>
      <c r="AU932" s="37"/>
      <c r="AV932" s="37"/>
      <c r="AW932" s="37"/>
    </row>
    <row r="933" spans="1:49" ht="15.75" hidden="1" customHeight="1" x14ac:dyDescent="0.25">
      <c r="A933" s="1" t="s">
        <v>5102</v>
      </c>
      <c r="B933" s="21" t="s">
        <v>5103</v>
      </c>
      <c r="C933" s="1">
        <v>1</v>
      </c>
      <c r="D933" s="1" t="s">
        <v>5108</v>
      </c>
      <c r="E933" s="7">
        <v>4559</v>
      </c>
      <c r="F933" s="7">
        <v>58</v>
      </c>
      <c r="G933" s="1">
        <v>22.07</v>
      </c>
      <c r="H933" s="34">
        <f>Tabela1[[#This Row],[PESO UNI]]*Tabela1[[#This Row],[QTE]]</f>
        <v>22.07</v>
      </c>
      <c r="I933" s="7">
        <v>0</v>
      </c>
      <c r="J933" s="8" t="s">
        <v>3045</v>
      </c>
      <c r="K933" s="8" t="s">
        <v>4320</v>
      </c>
      <c r="L933" s="9" t="s">
        <v>2984</v>
      </c>
      <c r="M933" s="10">
        <v>46251</v>
      </c>
      <c r="N933" s="8" t="s">
        <v>5101</v>
      </c>
      <c r="O933" s="12"/>
      <c r="P933" s="13"/>
      <c r="Q933" s="14">
        <f>Tabela1[[#This Row],[QTDE/ Fabricação]]-Tabela1[[#This Row],[QTE]]</f>
        <v>-1</v>
      </c>
      <c r="R933" s="18">
        <f>IFERROR(H933*((AA933*0.25)+(AC933*0.25)+(AD933*0.225)+(AE933*0.225)+(AF933*0.05)),"")</f>
        <v>18.428449999999998</v>
      </c>
      <c r="S933" s="18">
        <f t="shared" si="190"/>
        <v>8.8280000000000012</v>
      </c>
      <c r="T933" s="19">
        <f t="shared" si="191"/>
        <v>-13.241999999999999</v>
      </c>
      <c r="U933" s="16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IFERROR(VLOOKUP(Tabela1[[#This Row],[COD.MDE]],'LISTA DE EMBARQUE'!B:M,12,0),"")</f>
        <v/>
      </c>
      <c r="X933" s="14">
        <f>IFERROR(Tabela1[[#This Row],[QIANTIDADE EXPEDIDA]]*Tabela1[[#This Row],[PESO UNI]],"")</f>
        <v>0</v>
      </c>
      <c r="Y933" s="14">
        <f t="shared" si="192"/>
        <v>-1</v>
      </c>
      <c r="Z933" s="20">
        <f>Tabela1[[#This Row],[PESO TOTAL]]-Tabela1[[#This Row],[Peso Expedido]]</f>
        <v>22.07</v>
      </c>
      <c r="AA933" s="17">
        <v>1</v>
      </c>
      <c r="AB933" s="33"/>
      <c r="AC933" s="33">
        <v>1</v>
      </c>
      <c r="AD933" s="33">
        <v>0.7</v>
      </c>
      <c r="AE933" s="33">
        <v>0.7</v>
      </c>
      <c r="AF933" s="33">
        <v>0.4</v>
      </c>
      <c r="AG933" s="33">
        <v>0.4</v>
      </c>
      <c r="AH933" s="33"/>
      <c r="AI933" s="33"/>
      <c r="AJ933"/>
      <c r="AK933"/>
      <c r="AL933"/>
      <c r="AM933"/>
      <c r="AN933"/>
      <c r="AO933"/>
      <c r="AP933"/>
      <c r="AQ933" s="22"/>
      <c r="AR933" s="24"/>
      <c r="AS933" s="37"/>
      <c r="AT933" s="37"/>
      <c r="AU933" s="37"/>
      <c r="AV933" s="37"/>
      <c r="AW933" s="37"/>
    </row>
    <row r="934" spans="1:49" ht="15.75" hidden="1" customHeight="1" x14ac:dyDescent="0.25">
      <c r="A934" s="1" t="s">
        <v>5102</v>
      </c>
      <c r="B934" s="21" t="s">
        <v>5103</v>
      </c>
      <c r="C934" s="1">
        <v>1</v>
      </c>
      <c r="D934" s="1" t="s">
        <v>5109</v>
      </c>
      <c r="E934" s="7">
        <v>4560</v>
      </c>
      <c r="F934" s="7">
        <v>58</v>
      </c>
      <c r="G934" s="1">
        <v>33.590000000000003</v>
      </c>
      <c r="H934" s="34">
        <f>Tabela1[[#This Row],[PESO UNI]]*Tabela1[[#This Row],[QTE]]</f>
        <v>33.590000000000003</v>
      </c>
      <c r="I934" s="7">
        <v>0</v>
      </c>
      <c r="J934" s="8" t="s">
        <v>3045</v>
      </c>
      <c r="K934" s="8" t="s">
        <v>4320</v>
      </c>
      <c r="L934" s="9" t="s">
        <v>2984</v>
      </c>
      <c r="M934" s="10">
        <v>46251</v>
      </c>
      <c r="N934" s="8" t="s">
        <v>5101</v>
      </c>
      <c r="O934" s="12"/>
      <c r="P934" s="13"/>
      <c r="Q934" s="14">
        <f>Tabela1[[#This Row],[QTDE/ Fabricação]]-Tabela1[[#This Row],[QTE]]</f>
        <v>-1</v>
      </c>
      <c r="R934" s="18">
        <f>IFERROR(H934*((AA934*0.25)+(AC934*0.25)+(AD934*0.225)+(AE934*0.225)+(AF934*0.05)),"")</f>
        <v>28.047650000000001</v>
      </c>
      <c r="S934" s="18">
        <f t="shared" si="190"/>
        <v>13.436000000000002</v>
      </c>
      <c r="T934" s="19">
        <f t="shared" si="191"/>
        <v>-20.154000000000003</v>
      </c>
      <c r="U934" s="16">
        <f>IFERROR(SUMIF('LISTA DE EMBARQUE'!B:B,MICRO!E:E,'LISTA DE EMBARQUE'!G:G),"")</f>
        <v>0</v>
      </c>
      <c r="V934" s="12" t="str">
        <f>IFERROR(VLOOKUP(Tabela1[[#This Row],[COD.MDE]],'LISTA DE EMBARQUE'!B:L,11,0),"")</f>
        <v/>
      </c>
      <c r="W934" s="13" t="str">
        <f>IFERROR(VLOOKUP(Tabela1[[#This Row],[COD.MDE]],'LISTA DE EMBARQUE'!B:M,12,0),"")</f>
        <v/>
      </c>
      <c r="X934" s="14">
        <f>IFERROR(Tabela1[[#This Row],[QIANTIDADE EXPEDIDA]]*Tabela1[[#This Row],[PESO UNI]],"")</f>
        <v>0</v>
      </c>
      <c r="Y934" s="14">
        <f t="shared" si="192"/>
        <v>-1</v>
      </c>
      <c r="Z934" s="20">
        <f>Tabela1[[#This Row],[PESO TOTAL]]-Tabela1[[#This Row],[Peso Expedido]]</f>
        <v>33.590000000000003</v>
      </c>
      <c r="AA934" s="17">
        <v>1</v>
      </c>
      <c r="AB934" s="33"/>
      <c r="AC934" s="33">
        <v>1</v>
      </c>
      <c r="AD934" s="33">
        <v>0.7</v>
      </c>
      <c r="AE934" s="33">
        <v>0.7</v>
      </c>
      <c r="AF934" s="33">
        <v>0.4</v>
      </c>
      <c r="AG934" s="33">
        <v>0.4</v>
      </c>
      <c r="AH934" s="33"/>
      <c r="AI934" s="33"/>
      <c r="AJ934"/>
      <c r="AK934"/>
      <c r="AL934"/>
      <c r="AM934"/>
      <c r="AN934"/>
      <c r="AO934"/>
      <c r="AP934"/>
      <c r="AQ934" s="22"/>
      <c r="AR934" s="24"/>
      <c r="AS934" s="37"/>
      <c r="AT934" s="37"/>
      <c r="AU934" s="37"/>
      <c r="AV934" s="37"/>
      <c r="AW934" s="37"/>
    </row>
    <row r="935" spans="1:49" ht="15.75" hidden="1" customHeight="1" x14ac:dyDescent="0.25">
      <c r="A935" s="238" t="s">
        <v>5102</v>
      </c>
      <c r="B935" s="239" t="s">
        <v>5103</v>
      </c>
      <c r="C935" s="238">
        <v>1</v>
      </c>
      <c r="D935" s="1" t="s">
        <v>5110</v>
      </c>
      <c r="E935" s="237">
        <v>4561</v>
      </c>
      <c r="F935" s="237">
        <v>58</v>
      </c>
      <c r="G935" s="238">
        <v>20.48</v>
      </c>
      <c r="H935" s="240">
        <f>Tabela1[[#This Row],[PESO UNI]]*Tabela1[[#This Row],[QTE]]</f>
        <v>20.48</v>
      </c>
      <c r="I935" s="237">
        <v>0</v>
      </c>
      <c r="J935" s="241" t="s">
        <v>3045</v>
      </c>
      <c r="K935" s="241" t="s">
        <v>4320</v>
      </c>
      <c r="L935" s="242" t="s">
        <v>2984</v>
      </c>
      <c r="M935" s="243">
        <v>46251</v>
      </c>
      <c r="N935" s="241" t="s">
        <v>5101</v>
      </c>
      <c r="O935" s="244"/>
      <c r="P935" s="245"/>
      <c r="Q935" s="14">
        <f>Tabela1[[#This Row],[QTDE/ Fabricação]]-Tabela1[[#This Row],[QTE]]</f>
        <v>-1</v>
      </c>
      <c r="R935" s="247">
        <f t="shared" si="189"/>
        <v>20.48</v>
      </c>
      <c r="S935" s="247">
        <f t="shared" si="190"/>
        <v>20.48</v>
      </c>
      <c r="T935" s="248">
        <f t="shared" si="191"/>
        <v>0</v>
      </c>
      <c r="U935" s="249">
        <f>IFERROR(SUMIF('LISTA DE EMBARQUE'!B:B,MICRO!E:E,'LISTA DE EMBARQUE'!G:G),"")</f>
        <v>1</v>
      </c>
      <c r="V935" s="244">
        <f>IFERROR(VLOOKUP(Tabela1[[#This Row],[COD.MDE]],'LISTA DE EMBARQUE'!B:L,11,0),"")</f>
        <v>9</v>
      </c>
      <c r="W935" s="245">
        <f>IFERROR(VLOOKUP(Tabela1[[#This Row],[COD.MDE]],'LISTA DE EMBARQUE'!B:M,12,0),"")</f>
        <v>46284</v>
      </c>
      <c r="X935" s="246">
        <f>IFERROR(Tabela1[[#This Row],[QIANTIDADE EXPEDIDA]]*Tabela1[[#This Row],[PESO UNI]],"")</f>
        <v>20.48</v>
      </c>
      <c r="Y935" s="246">
        <f t="shared" si="192"/>
        <v>0</v>
      </c>
      <c r="Z935" s="250">
        <f>Tabela1[[#This Row],[PESO TOTAL]]-Tabela1[[#This Row],[Peso Expedido]]</f>
        <v>0</v>
      </c>
      <c r="AA935" s="251">
        <v>1</v>
      </c>
      <c r="AB935" s="252"/>
      <c r="AC935" s="252">
        <v>1</v>
      </c>
      <c r="AD935" s="252">
        <v>1</v>
      </c>
      <c r="AE935" s="252">
        <v>1</v>
      </c>
      <c r="AF935" s="252">
        <v>1</v>
      </c>
      <c r="AG935" s="252">
        <v>1</v>
      </c>
      <c r="AH935" s="252">
        <v>1</v>
      </c>
      <c r="AI935" s="252" t="s">
        <v>4509</v>
      </c>
      <c r="AJ935"/>
      <c r="AK935"/>
      <c r="AL935"/>
      <c r="AM935"/>
      <c r="AN935"/>
      <c r="AO935"/>
      <c r="AP935"/>
      <c r="AQ935" s="22"/>
      <c r="AR935" s="24"/>
      <c r="AS935" s="37"/>
      <c r="AT935" s="37"/>
      <c r="AU935" s="37"/>
      <c r="AV935" s="37"/>
      <c r="AW935" s="37"/>
    </row>
    <row r="936" spans="1:49" ht="15.75" hidden="1" customHeight="1" x14ac:dyDescent="0.25">
      <c r="A936" s="238" t="s">
        <v>5102</v>
      </c>
      <c r="B936" s="239" t="s">
        <v>5103</v>
      </c>
      <c r="C936" s="238">
        <v>2</v>
      </c>
      <c r="D936" s="1" t="s">
        <v>5111</v>
      </c>
      <c r="E936" s="237">
        <v>4562</v>
      </c>
      <c r="F936" s="237">
        <v>58</v>
      </c>
      <c r="G936" s="238">
        <v>18.54</v>
      </c>
      <c r="H936" s="240">
        <f>Tabela1[[#This Row],[PESO UNI]]*Tabela1[[#This Row],[QTE]]</f>
        <v>37.08</v>
      </c>
      <c r="I936" s="237">
        <v>0</v>
      </c>
      <c r="J936" s="241" t="s">
        <v>3045</v>
      </c>
      <c r="K936" s="241" t="s">
        <v>4320</v>
      </c>
      <c r="L936" s="242" t="s">
        <v>2984</v>
      </c>
      <c r="M936" s="243">
        <v>46251</v>
      </c>
      <c r="N936" s="241" t="s">
        <v>5101</v>
      </c>
      <c r="O936" s="244"/>
      <c r="P936" s="245"/>
      <c r="Q936" s="14">
        <f>Tabela1[[#This Row],[QTDE/ Fabricação]]-Tabela1[[#This Row],[QTE]]</f>
        <v>-2</v>
      </c>
      <c r="R936" s="247">
        <f t="shared" si="189"/>
        <v>37.08</v>
      </c>
      <c r="S936" s="247">
        <f t="shared" si="190"/>
        <v>37.08</v>
      </c>
      <c r="T936" s="248">
        <f t="shared" si="191"/>
        <v>0</v>
      </c>
      <c r="U936" s="249">
        <f>IFERROR(SUMIF('LISTA DE EMBARQUE'!B:B,MICRO!E:E,'LISTA DE EMBARQUE'!G:G),"")</f>
        <v>2</v>
      </c>
      <c r="V936" s="244">
        <f>IFERROR(VLOOKUP(Tabela1[[#This Row],[COD.MDE]],'LISTA DE EMBARQUE'!B:L,11,0),"")</f>
        <v>9</v>
      </c>
      <c r="W936" s="245">
        <f>IFERROR(VLOOKUP(Tabela1[[#This Row],[COD.MDE]],'LISTA DE EMBARQUE'!B:M,12,0),"")</f>
        <v>46284</v>
      </c>
      <c r="X936" s="246">
        <f>IFERROR(Tabela1[[#This Row],[QIANTIDADE EXPEDIDA]]*Tabela1[[#This Row],[PESO UNI]],"")</f>
        <v>37.08</v>
      </c>
      <c r="Y936" s="246">
        <f t="shared" si="192"/>
        <v>0</v>
      </c>
      <c r="Z936" s="250">
        <f>Tabela1[[#This Row],[PESO TOTAL]]-Tabela1[[#This Row],[Peso Expedido]]</f>
        <v>0</v>
      </c>
      <c r="AA936" s="251">
        <v>1</v>
      </c>
      <c r="AB936" s="252"/>
      <c r="AC936" s="252">
        <v>1</v>
      </c>
      <c r="AD936" s="252">
        <v>1</v>
      </c>
      <c r="AE936" s="252">
        <v>1</v>
      </c>
      <c r="AF936" s="252">
        <v>1</v>
      </c>
      <c r="AG936" s="252">
        <v>1</v>
      </c>
      <c r="AH936" s="252">
        <v>1</v>
      </c>
      <c r="AI936" s="252" t="s">
        <v>4509</v>
      </c>
      <c r="AJ936"/>
      <c r="AK936"/>
      <c r="AL936"/>
      <c r="AM936"/>
      <c r="AN936"/>
      <c r="AO936"/>
      <c r="AP936"/>
      <c r="AQ936" s="22"/>
      <c r="AR936" s="24"/>
      <c r="AS936" s="37"/>
      <c r="AT936" s="37"/>
      <c r="AU936" s="37"/>
      <c r="AV936" s="37"/>
      <c r="AW936" s="37"/>
    </row>
    <row r="937" spans="1:49" ht="15.75" hidden="1" customHeight="1" x14ac:dyDescent="0.25">
      <c r="A937" s="238" t="s">
        <v>5112</v>
      </c>
      <c r="B937" s="239" t="s">
        <v>5113</v>
      </c>
      <c r="C937" s="238">
        <v>1</v>
      </c>
      <c r="D937" s="1" t="s">
        <v>5114</v>
      </c>
      <c r="E937" s="237">
        <v>4563</v>
      </c>
      <c r="F937" s="237">
        <v>58</v>
      </c>
      <c r="G937" s="238">
        <v>82.5</v>
      </c>
      <c r="H937" s="240">
        <f>Tabela1[[#This Row],[PESO UNI]]*Tabela1[[#This Row],[QTE]]</f>
        <v>82.5</v>
      </c>
      <c r="I937" s="237">
        <v>0</v>
      </c>
      <c r="J937" s="241" t="s">
        <v>3045</v>
      </c>
      <c r="K937" s="241" t="s">
        <v>4320</v>
      </c>
      <c r="L937" s="242" t="s">
        <v>2984</v>
      </c>
      <c r="M937" s="243">
        <v>46251</v>
      </c>
      <c r="N937" s="241" t="s">
        <v>5101</v>
      </c>
      <c r="O937" s="244"/>
      <c r="P937" s="245"/>
      <c r="Q937" s="14">
        <f>Tabela1[[#This Row],[QTDE/ Fabricação]]-Tabela1[[#This Row],[QTE]]</f>
        <v>-1</v>
      </c>
      <c r="R937" s="247">
        <f t="shared" si="189"/>
        <v>82.5</v>
      </c>
      <c r="S937" s="247">
        <f t="shared" si="190"/>
        <v>82.5</v>
      </c>
      <c r="T937" s="248">
        <f t="shared" si="191"/>
        <v>0</v>
      </c>
      <c r="U937" s="249">
        <f>IFERROR(SUMIF('LISTA DE EMBARQUE'!B:B,MICRO!E:E,'LISTA DE EMBARQUE'!G:G),"")</f>
        <v>1</v>
      </c>
      <c r="V937" s="244">
        <f>IFERROR(VLOOKUP(Tabela1[[#This Row],[COD.MDE]],'LISTA DE EMBARQUE'!B:L,11,0),"")</f>
        <v>9</v>
      </c>
      <c r="W937" s="245">
        <f>IFERROR(VLOOKUP(Tabela1[[#This Row],[COD.MDE]],'LISTA DE EMBARQUE'!B:M,12,0),"")</f>
        <v>46284</v>
      </c>
      <c r="X937" s="246">
        <f>IFERROR(Tabela1[[#This Row],[QIANTIDADE EXPEDIDA]]*Tabela1[[#This Row],[PESO UNI]],"")</f>
        <v>82.5</v>
      </c>
      <c r="Y937" s="246">
        <f t="shared" si="192"/>
        <v>0</v>
      </c>
      <c r="Z937" s="250">
        <f>Tabela1[[#This Row],[PESO TOTAL]]-Tabela1[[#This Row],[Peso Expedido]]</f>
        <v>0</v>
      </c>
      <c r="AA937" s="251">
        <v>1</v>
      </c>
      <c r="AB937" s="252"/>
      <c r="AC937" s="252">
        <v>1</v>
      </c>
      <c r="AD937" s="252">
        <v>1</v>
      </c>
      <c r="AE937" s="252">
        <v>1</v>
      </c>
      <c r="AF937" s="252">
        <v>1</v>
      </c>
      <c r="AG937" s="252">
        <v>1</v>
      </c>
      <c r="AH937" s="252">
        <v>1</v>
      </c>
      <c r="AI937" s="252" t="s">
        <v>4509</v>
      </c>
      <c r="AJ937"/>
      <c r="AK937"/>
      <c r="AL937"/>
      <c r="AM937"/>
      <c r="AN937"/>
      <c r="AO937"/>
      <c r="AP937"/>
      <c r="AQ937" s="22"/>
      <c r="AR937" s="24"/>
      <c r="AS937" s="37"/>
      <c r="AT937" s="37"/>
      <c r="AU937" s="37"/>
      <c r="AV937" s="37"/>
      <c r="AW937" s="37"/>
    </row>
    <row r="938" spans="1:49" ht="15.75" hidden="1" customHeight="1" x14ac:dyDescent="0.25">
      <c r="A938" s="238" t="s">
        <v>5112</v>
      </c>
      <c r="B938" s="239" t="s">
        <v>5113</v>
      </c>
      <c r="C938" s="238">
        <v>1</v>
      </c>
      <c r="D938" s="1" t="s">
        <v>5115</v>
      </c>
      <c r="E938" s="237">
        <v>4564</v>
      </c>
      <c r="F938" s="237">
        <v>58</v>
      </c>
      <c r="G938" s="238">
        <v>81.86</v>
      </c>
      <c r="H938" s="240">
        <f>Tabela1[[#This Row],[PESO UNI]]*Tabela1[[#This Row],[QTE]]</f>
        <v>81.86</v>
      </c>
      <c r="I938" s="237">
        <v>0</v>
      </c>
      <c r="J938" s="241" t="s">
        <v>3045</v>
      </c>
      <c r="K938" s="241" t="s">
        <v>4320</v>
      </c>
      <c r="L938" s="242" t="s">
        <v>2984</v>
      </c>
      <c r="M938" s="243">
        <v>46251</v>
      </c>
      <c r="N938" s="241" t="s">
        <v>5101</v>
      </c>
      <c r="O938" s="244"/>
      <c r="P938" s="245"/>
      <c r="Q938" s="14">
        <f>Tabela1[[#This Row],[QTDE/ Fabricação]]-Tabela1[[#This Row],[QTE]]</f>
        <v>-1</v>
      </c>
      <c r="R938" s="247">
        <f t="shared" si="189"/>
        <v>81.86</v>
      </c>
      <c r="S938" s="247">
        <f t="shared" si="190"/>
        <v>81.86</v>
      </c>
      <c r="T938" s="248">
        <f t="shared" si="191"/>
        <v>0</v>
      </c>
      <c r="U938" s="249">
        <f>IFERROR(SUMIF('LISTA DE EMBARQUE'!B:B,MICRO!E:E,'LISTA DE EMBARQUE'!G:G),"")</f>
        <v>1</v>
      </c>
      <c r="V938" s="244">
        <f>IFERROR(VLOOKUP(Tabela1[[#This Row],[COD.MDE]],'LISTA DE EMBARQUE'!B:L,11,0),"")</f>
        <v>9</v>
      </c>
      <c r="W938" s="245">
        <f>IFERROR(VLOOKUP(Tabela1[[#This Row],[COD.MDE]],'LISTA DE EMBARQUE'!B:M,12,0),"")</f>
        <v>46284</v>
      </c>
      <c r="X938" s="246">
        <f>IFERROR(Tabela1[[#This Row],[QIANTIDADE EXPEDIDA]]*Tabela1[[#This Row],[PESO UNI]],"")</f>
        <v>81.86</v>
      </c>
      <c r="Y938" s="246">
        <f t="shared" si="192"/>
        <v>0</v>
      </c>
      <c r="Z938" s="250">
        <f>Tabela1[[#This Row],[PESO TOTAL]]-Tabela1[[#This Row],[Peso Expedido]]</f>
        <v>0</v>
      </c>
      <c r="AA938" s="251">
        <v>1</v>
      </c>
      <c r="AB938" s="252"/>
      <c r="AC938" s="252">
        <v>1</v>
      </c>
      <c r="AD938" s="252">
        <v>1</v>
      </c>
      <c r="AE938" s="252">
        <v>1</v>
      </c>
      <c r="AF938" s="252">
        <v>1</v>
      </c>
      <c r="AG938" s="252">
        <v>1</v>
      </c>
      <c r="AH938" s="252">
        <v>1</v>
      </c>
      <c r="AI938" s="252" t="s">
        <v>4509</v>
      </c>
      <c r="AJ938"/>
      <c r="AK938"/>
      <c r="AL938"/>
      <c r="AM938"/>
      <c r="AN938"/>
      <c r="AO938"/>
      <c r="AP938"/>
      <c r="AQ938" s="22"/>
      <c r="AR938" s="24"/>
      <c r="AS938" s="37"/>
      <c r="AT938" s="37"/>
      <c r="AU938" s="37"/>
      <c r="AV938" s="37"/>
      <c r="AW938" s="37"/>
    </row>
    <row r="939" spans="1:49" ht="15.75" hidden="1" customHeight="1" x14ac:dyDescent="0.25">
      <c r="A939" s="238" t="s">
        <v>5116</v>
      </c>
      <c r="B939" s="239" t="s">
        <v>5117</v>
      </c>
      <c r="C939" s="238">
        <v>3</v>
      </c>
      <c r="D939" s="1" t="s">
        <v>5118</v>
      </c>
      <c r="E939" s="237">
        <v>4565</v>
      </c>
      <c r="F939" s="237">
        <v>58</v>
      </c>
      <c r="G939" s="238">
        <v>83.82</v>
      </c>
      <c r="H939" s="240">
        <f>Tabela1[[#This Row],[PESO UNI]]*Tabela1[[#This Row],[QTE]]</f>
        <v>251.45999999999998</v>
      </c>
      <c r="I939" s="237">
        <v>0</v>
      </c>
      <c r="J939" s="241" t="s">
        <v>3045</v>
      </c>
      <c r="K939" s="241" t="s">
        <v>4320</v>
      </c>
      <c r="L939" s="242" t="s">
        <v>2984</v>
      </c>
      <c r="M939" s="243">
        <v>46251</v>
      </c>
      <c r="N939" s="241" t="s">
        <v>5101</v>
      </c>
      <c r="O939" s="244"/>
      <c r="P939" s="245"/>
      <c r="Q939" s="14">
        <f>Tabela1[[#This Row],[QTDE/ Fabricação]]-Tabela1[[#This Row],[QTE]]</f>
        <v>-3</v>
      </c>
      <c r="R939" s="247">
        <f t="shared" si="189"/>
        <v>251.45999999999998</v>
      </c>
      <c r="S939" s="247">
        <f t="shared" si="190"/>
        <v>251.45999999999998</v>
      </c>
      <c r="T939" s="248">
        <f t="shared" si="191"/>
        <v>0</v>
      </c>
      <c r="U939" s="249">
        <f>IFERROR(SUMIF('LISTA DE EMBARQUE'!B:B,MICRO!E:E,'LISTA DE EMBARQUE'!G:G),"")</f>
        <v>3</v>
      </c>
      <c r="V939" s="244">
        <f>IFERROR(VLOOKUP(Tabela1[[#This Row],[COD.MDE]],'LISTA DE EMBARQUE'!B:L,11,0),"")</f>
        <v>9</v>
      </c>
      <c r="W939" s="245">
        <f>IFERROR(VLOOKUP(Tabela1[[#This Row],[COD.MDE]],'LISTA DE EMBARQUE'!B:M,12,0),"")</f>
        <v>46284</v>
      </c>
      <c r="X939" s="246">
        <f>IFERROR(Tabela1[[#This Row],[QIANTIDADE EXPEDIDA]]*Tabela1[[#This Row],[PESO UNI]],"")</f>
        <v>251.45999999999998</v>
      </c>
      <c r="Y939" s="246">
        <f t="shared" si="192"/>
        <v>0</v>
      </c>
      <c r="Z939" s="250">
        <f>Tabela1[[#This Row],[PESO TOTAL]]-Tabela1[[#This Row],[Peso Expedido]]</f>
        <v>0</v>
      </c>
      <c r="AA939" s="251">
        <v>1</v>
      </c>
      <c r="AB939" s="252"/>
      <c r="AC939" s="252">
        <v>1</v>
      </c>
      <c r="AD939" s="252">
        <v>1</v>
      </c>
      <c r="AE939" s="252">
        <v>1</v>
      </c>
      <c r="AF939" s="252">
        <v>1</v>
      </c>
      <c r="AG939" s="252">
        <v>1</v>
      </c>
      <c r="AH939" s="252">
        <v>1</v>
      </c>
      <c r="AI939" s="252" t="s">
        <v>4509</v>
      </c>
      <c r="AJ939"/>
      <c r="AK939"/>
      <c r="AL939"/>
      <c r="AM939"/>
      <c r="AN939"/>
      <c r="AO939"/>
      <c r="AP939"/>
      <c r="AQ939" s="22"/>
      <c r="AR939" s="24"/>
      <c r="AS939" s="37"/>
      <c r="AT939" s="37"/>
      <c r="AU939" s="37"/>
      <c r="AV939" s="37"/>
      <c r="AW939" s="37"/>
    </row>
    <row r="940" spans="1:49" ht="15.75" hidden="1" customHeight="1" x14ac:dyDescent="0.25">
      <c r="A940" s="238" t="s">
        <v>5116</v>
      </c>
      <c r="B940" s="239" t="s">
        <v>5117</v>
      </c>
      <c r="C940" s="238">
        <v>2</v>
      </c>
      <c r="D940" s="1" t="s">
        <v>5119</v>
      </c>
      <c r="E940" s="237">
        <v>4566</v>
      </c>
      <c r="F940" s="237">
        <v>58</v>
      </c>
      <c r="G940" s="238">
        <v>85.1</v>
      </c>
      <c r="H940" s="240">
        <f>Tabela1[[#This Row],[PESO UNI]]*Tabela1[[#This Row],[QTE]]</f>
        <v>170.2</v>
      </c>
      <c r="I940" s="237">
        <v>0</v>
      </c>
      <c r="J940" s="241" t="s">
        <v>3045</v>
      </c>
      <c r="K940" s="241" t="s">
        <v>4320</v>
      </c>
      <c r="L940" s="242" t="s">
        <v>2984</v>
      </c>
      <c r="M940" s="243">
        <v>46251</v>
      </c>
      <c r="N940" s="241" t="s">
        <v>5101</v>
      </c>
      <c r="O940" s="244"/>
      <c r="P940" s="245"/>
      <c r="Q940" s="14">
        <f>Tabela1[[#This Row],[QTDE/ Fabricação]]-Tabela1[[#This Row],[QTE]]</f>
        <v>-2</v>
      </c>
      <c r="R940" s="247">
        <f t="shared" si="189"/>
        <v>170.2</v>
      </c>
      <c r="S940" s="247">
        <f t="shared" si="190"/>
        <v>170.2</v>
      </c>
      <c r="T940" s="248">
        <f t="shared" si="191"/>
        <v>0</v>
      </c>
      <c r="U940" s="249">
        <f>IFERROR(SUMIF('LISTA DE EMBARQUE'!B:B,MICRO!E:E,'LISTA DE EMBARQUE'!G:G),"")</f>
        <v>2</v>
      </c>
      <c r="V940" s="244">
        <f>IFERROR(VLOOKUP(Tabela1[[#This Row],[COD.MDE]],'LISTA DE EMBARQUE'!B:L,11,0),"")</f>
        <v>9</v>
      </c>
      <c r="W940" s="245">
        <f>IFERROR(VLOOKUP(Tabela1[[#This Row],[COD.MDE]],'LISTA DE EMBARQUE'!B:M,12,0),"")</f>
        <v>46284</v>
      </c>
      <c r="X940" s="246">
        <f>IFERROR(Tabela1[[#This Row],[QIANTIDADE EXPEDIDA]]*Tabela1[[#This Row],[PESO UNI]],"")</f>
        <v>170.2</v>
      </c>
      <c r="Y940" s="246">
        <f t="shared" si="192"/>
        <v>0</v>
      </c>
      <c r="Z940" s="250">
        <f>Tabela1[[#This Row],[PESO TOTAL]]-Tabela1[[#This Row],[Peso Expedido]]</f>
        <v>0</v>
      </c>
      <c r="AA940" s="251">
        <v>1</v>
      </c>
      <c r="AB940" s="252"/>
      <c r="AC940" s="252">
        <v>1</v>
      </c>
      <c r="AD940" s="252">
        <v>1</v>
      </c>
      <c r="AE940" s="252">
        <v>1</v>
      </c>
      <c r="AF940" s="252">
        <v>1</v>
      </c>
      <c r="AG940" s="252">
        <v>1</v>
      </c>
      <c r="AH940" s="252">
        <v>1</v>
      </c>
      <c r="AI940" s="252" t="s">
        <v>4509</v>
      </c>
      <c r="AJ940"/>
      <c r="AK940"/>
      <c r="AL940"/>
      <c r="AM940"/>
      <c r="AN940"/>
      <c r="AO940"/>
      <c r="AP940"/>
      <c r="AQ940" s="22"/>
      <c r="AR940" s="24"/>
      <c r="AS940" s="37"/>
      <c r="AT940" s="37"/>
      <c r="AU940" s="37"/>
      <c r="AV940" s="37"/>
      <c r="AW940" s="37"/>
    </row>
    <row r="941" spans="1:49" ht="15.75" hidden="1" customHeight="1" x14ac:dyDescent="0.25">
      <c r="A941" s="238" t="s">
        <v>5120</v>
      </c>
      <c r="B941" s="239" t="s">
        <v>5121</v>
      </c>
      <c r="C941" s="238">
        <v>1</v>
      </c>
      <c r="D941" s="1" t="s">
        <v>5122</v>
      </c>
      <c r="E941" s="237">
        <v>4567</v>
      </c>
      <c r="F941" s="237">
        <v>58</v>
      </c>
      <c r="G941" s="238">
        <v>86.97</v>
      </c>
      <c r="H941" s="240">
        <f>Tabela1[[#This Row],[PESO UNI]]*Tabela1[[#This Row],[QTE]]</f>
        <v>86.97</v>
      </c>
      <c r="I941" s="237">
        <v>0</v>
      </c>
      <c r="J941" s="241" t="s">
        <v>3045</v>
      </c>
      <c r="K941" s="241" t="s">
        <v>4320</v>
      </c>
      <c r="L941" s="242" t="s">
        <v>2984</v>
      </c>
      <c r="M941" s="243">
        <v>46251</v>
      </c>
      <c r="N941" s="241" t="s">
        <v>5101</v>
      </c>
      <c r="O941" s="244"/>
      <c r="P941" s="245"/>
      <c r="Q941" s="14">
        <f>Tabela1[[#This Row],[QTDE/ Fabricação]]-Tabela1[[#This Row],[QTE]]</f>
        <v>-1</v>
      </c>
      <c r="R941" s="247">
        <f t="shared" si="189"/>
        <v>86.97</v>
      </c>
      <c r="S941" s="247">
        <f t="shared" si="190"/>
        <v>86.97</v>
      </c>
      <c r="T941" s="248">
        <f t="shared" si="191"/>
        <v>0</v>
      </c>
      <c r="U941" s="249">
        <f>IFERROR(SUMIF('LISTA DE EMBARQUE'!B:B,MICRO!E:E,'LISTA DE EMBARQUE'!G:G),"")</f>
        <v>1</v>
      </c>
      <c r="V941" s="244">
        <f>IFERROR(VLOOKUP(Tabela1[[#This Row],[COD.MDE]],'LISTA DE EMBARQUE'!B:L,11,0),"")</f>
        <v>9</v>
      </c>
      <c r="W941" s="245">
        <f>IFERROR(VLOOKUP(Tabela1[[#This Row],[COD.MDE]],'LISTA DE EMBARQUE'!B:M,12,0),"")</f>
        <v>46284</v>
      </c>
      <c r="X941" s="246">
        <f>IFERROR(Tabela1[[#This Row],[QIANTIDADE EXPEDIDA]]*Tabela1[[#This Row],[PESO UNI]],"")</f>
        <v>86.97</v>
      </c>
      <c r="Y941" s="246">
        <f t="shared" si="192"/>
        <v>0</v>
      </c>
      <c r="Z941" s="250">
        <f>Tabela1[[#This Row],[PESO TOTAL]]-Tabela1[[#This Row],[Peso Expedido]]</f>
        <v>0</v>
      </c>
      <c r="AA941" s="251">
        <v>1</v>
      </c>
      <c r="AB941" s="252"/>
      <c r="AC941" s="252">
        <v>1</v>
      </c>
      <c r="AD941" s="252">
        <v>1</v>
      </c>
      <c r="AE941" s="252">
        <v>1</v>
      </c>
      <c r="AF941" s="252">
        <v>1</v>
      </c>
      <c r="AG941" s="252">
        <v>1</v>
      </c>
      <c r="AH941" s="252">
        <v>1</v>
      </c>
      <c r="AI941" s="252" t="s">
        <v>4509</v>
      </c>
      <c r="AJ941"/>
      <c r="AK941"/>
      <c r="AL941"/>
      <c r="AM941"/>
      <c r="AN941"/>
      <c r="AO941"/>
      <c r="AP941"/>
      <c r="AQ941" s="22"/>
      <c r="AR941" s="24"/>
      <c r="AS941" s="37"/>
      <c r="AT941" s="37"/>
      <c r="AU941" s="37"/>
      <c r="AV941" s="37"/>
      <c r="AW941" s="37"/>
    </row>
    <row r="942" spans="1:49" ht="15.75" hidden="1" customHeight="1" x14ac:dyDescent="0.25">
      <c r="A942" s="238" t="s">
        <v>5120</v>
      </c>
      <c r="B942" s="239" t="s">
        <v>5121</v>
      </c>
      <c r="C942" s="238">
        <v>1</v>
      </c>
      <c r="D942" s="1" t="s">
        <v>5123</v>
      </c>
      <c r="E942" s="237">
        <v>4568</v>
      </c>
      <c r="F942" s="237">
        <v>58</v>
      </c>
      <c r="G942" s="238">
        <v>87.61</v>
      </c>
      <c r="H942" s="240">
        <f>Tabela1[[#This Row],[PESO UNI]]*Tabela1[[#This Row],[QTE]]</f>
        <v>87.61</v>
      </c>
      <c r="I942" s="237">
        <v>0</v>
      </c>
      <c r="J942" s="241" t="s">
        <v>3045</v>
      </c>
      <c r="K942" s="241" t="s">
        <v>4320</v>
      </c>
      <c r="L942" s="242" t="s">
        <v>2984</v>
      </c>
      <c r="M942" s="243">
        <v>46251</v>
      </c>
      <c r="N942" s="241" t="s">
        <v>5101</v>
      </c>
      <c r="O942" s="244"/>
      <c r="P942" s="245"/>
      <c r="Q942" s="14">
        <f>Tabela1[[#This Row],[QTDE/ Fabricação]]-Tabela1[[#This Row],[QTE]]</f>
        <v>-1</v>
      </c>
      <c r="R942" s="247">
        <f t="shared" si="189"/>
        <v>87.61</v>
      </c>
      <c r="S942" s="247">
        <f t="shared" si="190"/>
        <v>87.61</v>
      </c>
      <c r="T942" s="248">
        <f t="shared" si="191"/>
        <v>0</v>
      </c>
      <c r="U942" s="249">
        <f>IFERROR(SUMIF('LISTA DE EMBARQUE'!B:B,MICRO!E:E,'LISTA DE EMBARQUE'!G:G),"")</f>
        <v>1</v>
      </c>
      <c r="V942" s="244">
        <f>IFERROR(VLOOKUP(Tabela1[[#This Row],[COD.MDE]],'LISTA DE EMBARQUE'!B:L,11,0),"")</f>
        <v>9</v>
      </c>
      <c r="W942" s="245">
        <f>IFERROR(VLOOKUP(Tabela1[[#This Row],[COD.MDE]],'LISTA DE EMBARQUE'!B:M,12,0),"")</f>
        <v>46284</v>
      </c>
      <c r="X942" s="246">
        <f>IFERROR(Tabela1[[#This Row],[QIANTIDADE EXPEDIDA]]*Tabela1[[#This Row],[PESO UNI]],"")</f>
        <v>87.61</v>
      </c>
      <c r="Y942" s="246">
        <f t="shared" si="192"/>
        <v>0</v>
      </c>
      <c r="Z942" s="250">
        <f>Tabela1[[#This Row],[PESO TOTAL]]-Tabela1[[#This Row],[Peso Expedido]]</f>
        <v>0</v>
      </c>
      <c r="AA942" s="251">
        <v>1</v>
      </c>
      <c r="AB942" s="252"/>
      <c r="AC942" s="252">
        <v>1</v>
      </c>
      <c r="AD942" s="252">
        <v>1</v>
      </c>
      <c r="AE942" s="252">
        <v>1</v>
      </c>
      <c r="AF942" s="252">
        <v>1</v>
      </c>
      <c r="AG942" s="252">
        <v>1</v>
      </c>
      <c r="AH942" s="252">
        <v>1</v>
      </c>
      <c r="AI942" s="252" t="s">
        <v>4509</v>
      </c>
      <c r="AJ942"/>
      <c r="AK942"/>
      <c r="AL942"/>
      <c r="AM942"/>
      <c r="AN942"/>
      <c r="AO942"/>
      <c r="AP942"/>
      <c r="AQ942" s="22"/>
      <c r="AR942" s="24"/>
      <c r="AS942" s="37"/>
      <c r="AT942" s="37"/>
      <c r="AU942" s="37"/>
      <c r="AV942" s="37"/>
      <c r="AW942" s="37"/>
    </row>
    <row r="943" spans="1:49" ht="15.75" hidden="1" customHeight="1" x14ac:dyDescent="0.25">
      <c r="A943" s="238" t="s">
        <v>5124</v>
      </c>
      <c r="B943" s="239" t="s">
        <v>5125</v>
      </c>
      <c r="C943" s="238">
        <v>4</v>
      </c>
      <c r="D943" s="1" t="s">
        <v>5126</v>
      </c>
      <c r="E943" s="237">
        <v>4569</v>
      </c>
      <c r="F943" s="237">
        <v>58</v>
      </c>
      <c r="G943" s="238">
        <v>26.26</v>
      </c>
      <c r="H943" s="240">
        <f>Tabela1[[#This Row],[PESO UNI]]*Tabela1[[#This Row],[QTE]]</f>
        <v>105.04</v>
      </c>
      <c r="I943" s="237">
        <v>0</v>
      </c>
      <c r="J943" s="241" t="s">
        <v>3045</v>
      </c>
      <c r="K943" s="241" t="s">
        <v>4320</v>
      </c>
      <c r="L943" s="242" t="s">
        <v>2984</v>
      </c>
      <c r="M943" s="243">
        <v>46251</v>
      </c>
      <c r="N943" s="241" t="s">
        <v>5101</v>
      </c>
      <c r="O943" s="244"/>
      <c r="P943" s="245"/>
      <c r="Q943" s="14">
        <f>Tabela1[[#This Row],[QTDE/ Fabricação]]-Tabela1[[#This Row],[QTE]]</f>
        <v>-4</v>
      </c>
      <c r="R943" s="247">
        <f t="shared" si="189"/>
        <v>105.04</v>
      </c>
      <c r="S943" s="247">
        <f t="shared" si="190"/>
        <v>105.04</v>
      </c>
      <c r="T943" s="248">
        <f t="shared" si="191"/>
        <v>0</v>
      </c>
      <c r="U943" s="249">
        <f>IFERROR(SUMIF('LISTA DE EMBARQUE'!B:B,MICRO!E:E,'LISTA DE EMBARQUE'!G:G),"")</f>
        <v>4</v>
      </c>
      <c r="V943" s="244">
        <f>IFERROR(VLOOKUP(Tabela1[[#This Row],[COD.MDE]],'LISTA DE EMBARQUE'!B:L,11,0),"")</f>
        <v>9</v>
      </c>
      <c r="W943" s="245">
        <f>IFERROR(VLOOKUP(Tabela1[[#This Row],[COD.MDE]],'LISTA DE EMBARQUE'!B:M,12,0),"")</f>
        <v>46284</v>
      </c>
      <c r="X943" s="246">
        <f>IFERROR(Tabela1[[#This Row],[QIANTIDADE EXPEDIDA]]*Tabela1[[#This Row],[PESO UNI]],"")</f>
        <v>105.04</v>
      </c>
      <c r="Y943" s="246">
        <f t="shared" si="192"/>
        <v>0</v>
      </c>
      <c r="Z943" s="250">
        <f>Tabela1[[#This Row],[PESO TOTAL]]-Tabela1[[#This Row],[Peso Expedido]]</f>
        <v>0</v>
      </c>
      <c r="AA943" s="251">
        <v>1</v>
      </c>
      <c r="AB943" s="252"/>
      <c r="AC943" s="252">
        <v>1</v>
      </c>
      <c r="AD943" s="252">
        <v>1</v>
      </c>
      <c r="AE943" s="252">
        <v>1</v>
      </c>
      <c r="AF943" s="252">
        <v>1</v>
      </c>
      <c r="AG943" s="252">
        <v>1</v>
      </c>
      <c r="AH943" s="252">
        <v>1</v>
      </c>
      <c r="AI943" s="252" t="s">
        <v>4509</v>
      </c>
      <c r="AJ943"/>
      <c r="AK943"/>
      <c r="AL943"/>
      <c r="AM943"/>
      <c r="AN943"/>
      <c r="AO943"/>
      <c r="AP943"/>
      <c r="AQ943" s="22"/>
      <c r="AR943" s="24"/>
      <c r="AS943" s="37"/>
      <c r="AT943" s="37"/>
      <c r="AU943" s="37"/>
      <c r="AV943" s="37"/>
      <c r="AW943" s="37"/>
    </row>
    <row r="944" spans="1:49" ht="15.75" hidden="1" customHeight="1" x14ac:dyDescent="0.25">
      <c r="A944" s="238" t="s">
        <v>5124</v>
      </c>
      <c r="B944" s="239" t="s">
        <v>5125</v>
      </c>
      <c r="C944" s="238">
        <v>4</v>
      </c>
      <c r="D944" s="1" t="s">
        <v>5127</v>
      </c>
      <c r="E944" s="237">
        <v>4570</v>
      </c>
      <c r="F944" s="237">
        <v>58</v>
      </c>
      <c r="G944" s="238">
        <v>31.82</v>
      </c>
      <c r="H944" s="240">
        <f>Tabela1[[#This Row],[PESO UNI]]*Tabela1[[#This Row],[QTE]]</f>
        <v>127.28</v>
      </c>
      <c r="I944" s="237">
        <v>0</v>
      </c>
      <c r="J944" s="241" t="s">
        <v>3045</v>
      </c>
      <c r="K944" s="241" t="s">
        <v>4320</v>
      </c>
      <c r="L944" s="242" t="s">
        <v>2984</v>
      </c>
      <c r="M944" s="243">
        <v>46251</v>
      </c>
      <c r="N944" s="241" t="s">
        <v>5101</v>
      </c>
      <c r="O944" s="244"/>
      <c r="P944" s="245"/>
      <c r="Q944" s="14">
        <f>Tabela1[[#This Row],[QTDE/ Fabricação]]-Tabela1[[#This Row],[QTE]]</f>
        <v>-4</v>
      </c>
      <c r="R944" s="247">
        <f t="shared" si="189"/>
        <v>127.28</v>
      </c>
      <c r="S944" s="247">
        <f t="shared" si="190"/>
        <v>127.28</v>
      </c>
      <c r="T944" s="248">
        <f t="shared" si="191"/>
        <v>0</v>
      </c>
      <c r="U944" s="249">
        <f>IFERROR(SUMIF('LISTA DE EMBARQUE'!B:B,MICRO!E:E,'LISTA DE EMBARQUE'!G:G),"")</f>
        <v>4</v>
      </c>
      <c r="V944" s="244">
        <f>IFERROR(VLOOKUP(Tabela1[[#This Row],[COD.MDE]],'LISTA DE EMBARQUE'!B:L,11,0),"")</f>
        <v>9</v>
      </c>
      <c r="W944" s="245">
        <f>IFERROR(VLOOKUP(Tabela1[[#This Row],[COD.MDE]],'LISTA DE EMBARQUE'!B:M,12,0),"")</f>
        <v>46284</v>
      </c>
      <c r="X944" s="246">
        <f>IFERROR(Tabela1[[#This Row],[QIANTIDADE EXPEDIDA]]*Tabela1[[#This Row],[PESO UNI]],"")</f>
        <v>127.28</v>
      </c>
      <c r="Y944" s="246">
        <f t="shared" si="192"/>
        <v>0</v>
      </c>
      <c r="Z944" s="250">
        <f>Tabela1[[#This Row],[PESO TOTAL]]-Tabela1[[#This Row],[Peso Expedido]]</f>
        <v>0</v>
      </c>
      <c r="AA944" s="251">
        <v>1</v>
      </c>
      <c r="AB944" s="252"/>
      <c r="AC944" s="252">
        <v>1</v>
      </c>
      <c r="AD944" s="252">
        <v>1</v>
      </c>
      <c r="AE944" s="252">
        <v>1</v>
      </c>
      <c r="AF944" s="252">
        <v>1</v>
      </c>
      <c r="AG944" s="252">
        <v>1</v>
      </c>
      <c r="AH944" s="252">
        <v>1</v>
      </c>
      <c r="AI944" s="252" t="s">
        <v>4509</v>
      </c>
      <c r="AJ944"/>
      <c r="AK944"/>
      <c r="AL944"/>
      <c r="AM944"/>
      <c r="AN944"/>
      <c r="AO944"/>
      <c r="AP944"/>
      <c r="AQ944" s="22"/>
      <c r="AR944" s="24"/>
      <c r="AS944" s="37"/>
      <c r="AT944" s="37"/>
      <c r="AU944" s="37"/>
      <c r="AV944" s="37"/>
      <c r="AW944" s="37"/>
    </row>
    <row r="945" spans="1:49" ht="15.75" hidden="1" customHeight="1" x14ac:dyDescent="0.25">
      <c r="A945" s="238" t="s">
        <v>5124</v>
      </c>
      <c r="B945" s="239" t="s">
        <v>5125</v>
      </c>
      <c r="C945" s="238">
        <v>4</v>
      </c>
      <c r="D945" s="1" t="s">
        <v>5128</v>
      </c>
      <c r="E945" s="237">
        <v>4571</v>
      </c>
      <c r="F945" s="237">
        <v>58</v>
      </c>
      <c r="G945" s="238">
        <v>30.1</v>
      </c>
      <c r="H945" s="240">
        <f>Tabela1[[#This Row],[PESO UNI]]*Tabela1[[#This Row],[QTE]]</f>
        <v>120.4</v>
      </c>
      <c r="I945" s="237">
        <v>0</v>
      </c>
      <c r="J945" s="241" t="s">
        <v>3045</v>
      </c>
      <c r="K945" s="241" t="s">
        <v>4320</v>
      </c>
      <c r="L945" s="242" t="s">
        <v>2984</v>
      </c>
      <c r="M945" s="243">
        <v>46251</v>
      </c>
      <c r="N945" s="241" t="s">
        <v>5101</v>
      </c>
      <c r="O945" s="244"/>
      <c r="P945" s="245"/>
      <c r="Q945" s="14">
        <f>Tabela1[[#This Row],[QTDE/ Fabricação]]-Tabela1[[#This Row],[QTE]]</f>
        <v>-4</v>
      </c>
      <c r="R945" s="247">
        <f t="shared" si="189"/>
        <v>120.4</v>
      </c>
      <c r="S945" s="247">
        <f t="shared" si="190"/>
        <v>120.4</v>
      </c>
      <c r="T945" s="248">
        <f t="shared" si="191"/>
        <v>0</v>
      </c>
      <c r="U945" s="249">
        <f>IFERROR(SUMIF('LISTA DE EMBARQUE'!B:B,MICRO!E:E,'LISTA DE EMBARQUE'!G:G),"")</f>
        <v>4</v>
      </c>
      <c r="V945" s="244">
        <f>IFERROR(VLOOKUP(Tabela1[[#This Row],[COD.MDE]],'LISTA DE EMBARQUE'!B:L,11,0),"")</f>
        <v>9</v>
      </c>
      <c r="W945" s="245">
        <f>IFERROR(VLOOKUP(Tabela1[[#This Row],[COD.MDE]],'LISTA DE EMBARQUE'!B:M,12,0),"")</f>
        <v>46284</v>
      </c>
      <c r="X945" s="246">
        <f>IFERROR(Tabela1[[#This Row],[QIANTIDADE EXPEDIDA]]*Tabela1[[#This Row],[PESO UNI]],"")</f>
        <v>120.4</v>
      </c>
      <c r="Y945" s="246">
        <f t="shared" si="192"/>
        <v>0</v>
      </c>
      <c r="Z945" s="250">
        <f>Tabela1[[#This Row],[PESO TOTAL]]-Tabela1[[#This Row],[Peso Expedido]]</f>
        <v>0</v>
      </c>
      <c r="AA945" s="251">
        <v>1</v>
      </c>
      <c r="AB945" s="252"/>
      <c r="AC945" s="252">
        <v>1</v>
      </c>
      <c r="AD945" s="252">
        <v>1</v>
      </c>
      <c r="AE945" s="252">
        <v>1</v>
      </c>
      <c r="AF945" s="252">
        <v>1</v>
      </c>
      <c r="AG945" s="252">
        <v>1</v>
      </c>
      <c r="AH945" s="252">
        <v>1</v>
      </c>
      <c r="AI945" s="252" t="s">
        <v>4509</v>
      </c>
      <c r="AJ945"/>
      <c r="AK945"/>
      <c r="AL945"/>
      <c r="AM945"/>
      <c r="AN945"/>
      <c r="AO945"/>
      <c r="AP945"/>
      <c r="AQ945" s="22"/>
      <c r="AR945" s="24"/>
      <c r="AS945" s="37"/>
      <c r="AT945" s="37"/>
      <c r="AU945" s="37"/>
      <c r="AV945" s="37"/>
      <c r="AW945" s="37"/>
    </row>
    <row r="946" spans="1:49" ht="15.75" hidden="1" customHeight="1" x14ac:dyDescent="0.25">
      <c r="A946" s="238" t="s">
        <v>5124</v>
      </c>
      <c r="B946" s="239" t="s">
        <v>5125</v>
      </c>
      <c r="C946" s="238">
        <v>4</v>
      </c>
      <c r="D946" s="1" t="s">
        <v>5129</v>
      </c>
      <c r="E946" s="237">
        <v>4572</v>
      </c>
      <c r="F946" s="237">
        <v>58</v>
      </c>
      <c r="G946" s="238">
        <v>34.200000000000003</v>
      </c>
      <c r="H946" s="240">
        <f>Tabela1[[#This Row],[PESO UNI]]*Tabela1[[#This Row],[QTE]]</f>
        <v>136.80000000000001</v>
      </c>
      <c r="I946" s="237">
        <v>0</v>
      </c>
      <c r="J946" s="241" t="s">
        <v>3045</v>
      </c>
      <c r="K946" s="241" t="s">
        <v>4320</v>
      </c>
      <c r="L946" s="242" t="s">
        <v>2984</v>
      </c>
      <c r="M946" s="243">
        <v>46251</v>
      </c>
      <c r="N946" s="241" t="s">
        <v>5101</v>
      </c>
      <c r="O946" s="244"/>
      <c r="P946" s="245"/>
      <c r="Q946" s="14">
        <f>Tabela1[[#This Row],[QTDE/ Fabricação]]-Tabela1[[#This Row],[QTE]]</f>
        <v>-4</v>
      </c>
      <c r="R946" s="247">
        <f t="shared" si="189"/>
        <v>136.80000000000001</v>
      </c>
      <c r="S946" s="247">
        <f t="shared" si="190"/>
        <v>136.80000000000001</v>
      </c>
      <c r="T946" s="248">
        <f t="shared" si="191"/>
        <v>0</v>
      </c>
      <c r="U946" s="249">
        <f>IFERROR(SUMIF('LISTA DE EMBARQUE'!B:B,MICRO!E:E,'LISTA DE EMBARQUE'!G:G),"")</f>
        <v>4</v>
      </c>
      <c r="V946" s="244">
        <f>IFERROR(VLOOKUP(Tabela1[[#This Row],[COD.MDE]],'LISTA DE EMBARQUE'!B:L,11,0),"")</f>
        <v>9</v>
      </c>
      <c r="W946" s="245">
        <f>IFERROR(VLOOKUP(Tabela1[[#This Row],[COD.MDE]],'LISTA DE EMBARQUE'!B:M,12,0),"")</f>
        <v>46284</v>
      </c>
      <c r="X946" s="246">
        <f>IFERROR(Tabela1[[#This Row],[QIANTIDADE EXPEDIDA]]*Tabela1[[#This Row],[PESO UNI]],"")</f>
        <v>136.80000000000001</v>
      </c>
      <c r="Y946" s="246">
        <f t="shared" si="192"/>
        <v>0</v>
      </c>
      <c r="Z946" s="250">
        <f>Tabela1[[#This Row],[PESO TOTAL]]-Tabela1[[#This Row],[Peso Expedido]]</f>
        <v>0</v>
      </c>
      <c r="AA946" s="251">
        <v>1</v>
      </c>
      <c r="AB946" s="252"/>
      <c r="AC946" s="252">
        <v>1</v>
      </c>
      <c r="AD946" s="252">
        <v>1</v>
      </c>
      <c r="AE946" s="252">
        <v>1</v>
      </c>
      <c r="AF946" s="252">
        <v>1</v>
      </c>
      <c r="AG946" s="252">
        <v>1</v>
      </c>
      <c r="AH946" s="252">
        <v>1</v>
      </c>
      <c r="AI946" s="252" t="s">
        <v>4509</v>
      </c>
      <c r="AJ946"/>
      <c r="AK946"/>
      <c r="AL946"/>
      <c r="AM946"/>
      <c r="AN946"/>
      <c r="AO946"/>
      <c r="AP946"/>
      <c r="AQ946" s="22"/>
      <c r="AR946" s="24"/>
      <c r="AS946" s="37"/>
      <c r="AT946" s="37"/>
      <c r="AU946" s="37"/>
      <c r="AV946" s="37"/>
      <c r="AW946" s="37"/>
    </row>
    <row r="947" spans="1:49" ht="15.75" hidden="1" customHeight="1" x14ac:dyDescent="0.25">
      <c r="A947" s="238" t="s">
        <v>5124</v>
      </c>
      <c r="B947" s="239" t="s">
        <v>5125</v>
      </c>
      <c r="C947" s="238">
        <v>2</v>
      </c>
      <c r="D947" s="1" t="s">
        <v>5130</v>
      </c>
      <c r="E947" s="237">
        <v>4573</v>
      </c>
      <c r="F947" s="237">
        <v>58</v>
      </c>
      <c r="G947" s="238">
        <v>29.36</v>
      </c>
      <c r="H947" s="240">
        <f>Tabela1[[#This Row],[PESO UNI]]*Tabela1[[#This Row],[QTE]]</f>
        <v>58.72</v>
      </c>
      <c r="I947" s="237">
        <v>0</v>
      </c>
      <c r="J947" s="241" t="s">
        <v>3045</v>
      </c>
      <c r="K947" s="241" t="s">
        <v>4320</v>
      </c>
      <c r="L947" s="242" t="s">
        <v>2984</v>
      </c>
      <c r="M947" s="243">
        <v>46251</v>
      </c>
      <c r="N947" s="241" t="s">
        <v>5101</v>
      </c>
      <c r="O947" s="244"/>
      <c r="P947" s="245"/>
      <c r="Q947" s="14">
        <f>Tabela1[[#This Row],[QTDE/ Fabricação]]-Tabela1[[#This Row],[QTE]]</f>
        <v>-2</v>
      </c>
      <c r="R947" s="247">
        <f t="shared" si="189"/>
        <v>58.72</v>
      </c>
      <c r="S947" s="247">
        <f t="shared" si="190"/>
        <v>58.72</v>
      </c>
      <c r="T947" s="248">
        <f t="shared" si="191"/>
        <v>0</v>
      </c>
      <c r="U947" s="249">
        <f>IFERROR(SUMIF('LISTA DE EMBARQUE'!B:B,MICRO!E:E,'LISTA DE EMBARQUE'!G:G),"")</f>
        <v>2</v>
      </c>
      <c r="V947" s="244">
        <f>IFERROR(VLOOKUP(Tabela1[[#This Row],[COD.MDE]],'LISTA DE EMBARQUE'!B:L,11,0),"")</f>
        <v>9</v>
      </c>
      <c r="W947" s="245">
        <f>IFERROR(VLOOKUP(Tabela1[[#This Row],[COD.MDE]],'LISTA DE EMBARQUE'!B:M,12,0),"")</f>
        <v>46284</v>
      </c>
      <c r="X947" s="246">
        <f>IFERROR(Tabela1[[#This Row],[QIANTIDADE EXPEDIDA]]*Tabela1[[#This Row],[PESO UNI]],"")</f>
        <v>58.72</v>
      </c>
      <c r="Y947" s="246">
        <f t="shared" si="192"/>
        <v>0</v>
      </c>
      <c r="Z947" s="250">
        <f>Tabela1[[#This Row],[PESO TOTAL]]-Tabela1[[#This Row],[Peso Expedido]]</f>
        <v>0</v>
      </c>
      <c r="AA947" s="251">
        <v>1</v>
      </c>
      <c r="AB947" s="252"/>
      <c r="AC947" s="252">
        <v>1</v>
      </c>
      <c r="AD947" s="252">
        <v>1</v>
      </c>
      <c r="AE947" s="252">
        <v>1</v>
      </c>
      <c r="AF947" s="252">
        <v>1</v>
      </c>
      <c r="AG947" s="252">
        <v>1</v>
      </c>
      <c r="AH947" s="252">
        <v>1</v>
      </c>
      <c r="AI947" s="252" t="s">
        <v>4509</v>
      </c>
      <c r="AJ947"/>
      <c r="AK947"/>
      <c r="AL947"/>
      <c r="AM947"/>
      <c r="AN947"/>
      <c r="AO947"/>
      <c r="AP947"/>
      <c r="AQ947" s="22"/>
      <c r="AR947" s="24"/>
      <c r="AS947" s="37"/>
      <c r="AT947" s="37"/>
      <c r="AU947" s="37"/>
      <c r="AV947" s="37"/>
      <c r="AW947" s="37"/>
    </row>
    <row r="948" spans="1:49" ht="15.75" hidden="1" customHeight="1" x14ac:dyDescent="0.25">
      <c r="A948" s="238" t="s">
        <v>5124</v>
      </c>
      <c r="B948" s="239" t="s">
        <v>5125</v>
      </c>
      <c r="C948" s="238">
        <v>2</v>
      </c>
      <c r="D948" s="1" t="s">
        <v>5131</v>
      </c>
      <c r="E948" s="237">
        <v>4574</v>
      </c>
      <c r="F948" s="237">
        <v>58</v>
      </c>
      <c r="G948" s="238">
        <v>27.46</v>
      </c>
      <c r="H948" s="240">
        <f>Tabela1[[#This Row],[PESO UNI]]*Tabela1[[#This Row],[QTE]]</f>
        <v>54.92</v>
      </c>
      <c r="I948" s="237">
        <v>0</v>
      </c>
      <c r="J948" s="241" t="s">
        <v>3045</v>
      </c>
      <c r="K948" s="241" t="s">
        <v>4320</v>
      </c>
      <c r="L948" s="242" t="s">
        <v>2984</v>
      </c>
      <c r="M948" s="243">
        <v>46251</v>
      </c>
      <c r="N948" s="241" t="s">
        <v>5101</v>
      </c>
      <c r="O948" s="244"/>
      <c r="P948" s="245"/>
      <c r="Q948" s="14">
        <f>Tabela1[[#This Row],[QTDE/ Fabricação]]-Tabela1[[#This Row],[QTE]]</f>
        <v>-2</v>
      </c>
      <c r="R948" s="247">
        <f t="shared" si="189"/>
        <v>54.92</v>
      </c>
      <c r="S948" s="247">
        <f t="shared" si="190"/>
        <v>54.92</v>
      </c>
      <c r="T948" s="248">
        <f t="shared" si="191"/>
        <v>0</v>
      </c>
      <c r="U948" s="249">
        <f>IFERROR(SUMIF('LISTA DE EMBARQUE'!B:B,MICRO!E:E,'LISTA DE EMBARQUE'!G:G),"")</f>
        <v>2</v>
      </c>
      <c r="V948" s="244">
        <f>IFERROR(VLOOKUP(Tabela1[[#This Row],[COD.MDE]],'LISTA DE EMBARQUE'!B:L,11,0),"")</f>
        <v>9</v>
      </c>
      <c r="W948" s="245">
        <f>IFERROR(VLOOKUP(Tabela1[[#This Row],[COD.MDE]],'LISTA DE EMBARQUE'!B:M,12,0),"")</f>
        <v>46284</v>
      </c>
      <c r="X948" s="246">
        <f>IFERROR(Tabela1[[#This Row],[QIANTIDADE EXPEDIDA]]*Tabela1[[#This Row],[PESO UNI]],"")</f>
        <v>54.92</v>
      </c>
      <c r="Y948" s="246">
        <f t="shared" si="192"/>
        <v>0</v>
      </c>
      <c r="Z948" s="250">
        <f>Tabela1[[#This Row],[PESO TOTAL]]-Tabela1[[#This Row],[Peso Expedido]]</f>
        <v>0</v>
      </c>
      <c r="AA948" s="251">
        <v>1</v>
      </c>
      <c r="AB948" s="252"/>
      <c r="AC948" s="252">
        <v>1</v>
      </c>
      <c r="AD948" s="252">
        <v>1</v>
      </c>
      <c r="AE948" s="252">
        <v>1</v>
      </c>
      <c r="AF948" s="252">
        <v>1</v>
      </c>
      <c r="AG948" s="252">
        <v>1</v>
      </c>
      <c r="AH948" s="252">
        <v>1</v>
      </c>
      <c r="AI948" s="252" t="s">
        <v>4509</v>
      </c>
      <c r="AJ948"/>
      <c r="AK948"/>
      <c r="AL948"/>
      <c r="AM948"/>
      <c r="AN948"/>
      <c r="AO948"/>
      <c r="AP948"/>
      <c r="AQ948" s="22"/>
      <c r="AR948" s="24"/>
      <c r="AS948" s="37"/>
      <c r="AT948" s="37"/>
      <c r="AU948" s="37"/>
      <c r="AV948" s="37"/>
      <c r="AW948" s="37"/>
    </row>
    <row r="949" spans="1:49" ht="15.75" hidden="1" customHeight="1" x14ac:dyDescent="0.25">
      <c r="A949" s="238" t="s">
        <v>5124</v>
      </c>
      <c r="B949" s="239" t="s">
        <v>5125</v>
      </c>
      <c r="C949" s="238">
        <v>2</v>
      </c>
      <c r="D949" s="1" t="s">
        <v>5133</v>
      </c>
      <c r="E949" s="237">
        <v>4575</v>
      </c>
      <c r="F949" s="237">
        <v>58</v>
      </c>
      <c r="G949" s="238">
        <v>71.62</v>
      </c>
      <c r="H949" s="240">
        <f>Tabela1[[#This Row],[PESO UNI]]*Tabela1[[#This Row],[QTE]]</f>
        <v>143.24</v>
      </c>
      <c r="I949" s="237">
        <v>0</v>
      </c>
      <c r="J949" s="241" t="s">
        <v>3045</v>
      </c>
      <c r="K949" s="241" t="s">
        <v>4320</v>
      </c>
      <c r="L949" s="242" t="s">
        <v>2984</v>
      </c>
      <c r="M949" s="243">
        <v>46251</v>
      </c>
      <c r="N949" s="241" t="s">
        <v>5101</v>
      </c>
      <c r="O949" s="244"/>
      <c r="P949" s="245"/>
      <c r="Q949" s="14">
        <f>Tabela1[[#This Row],[QTDE/ Fabricação]]-Tabela1[[#This Row],[QTE]]</f>
        <v>-2</v>
      </c>
      <c r="R949" s="247">
        <f t="shared" si="189"/>
        <v>143.24</v>
      </c>
      <c r="S949" s="247">
        <f t="shared" si="190"/>
        <v>143.24</v>
      </c>
      <c r="T949" s="248">
        <f t="shared" si="191"/>
        <v>0</v>
      </c>
      <c r="U949" s="249">
        <f>IFERROR(SUMIF('LISTA DE EMBARQUE'!B:B,MICRO!E:E,'LISTA DE EMBARQUE'!G:G),"")</f>
        <v>2</v>
      </c>
      <c r="V949" s="244">
        <f>IFERROR(VLOOKUP(Tabela1[[#This Row],[COD.MDE]],'LISTA DE EMBARQUE'!B:L,11,0),"")</f>
        <v>9</v>
      </c>
      <c r="W949" s="245">
        <f>IFERROR(VLOOKUP(Tabela1[[#This Row],[COD.MDE]],'LISTA DE EMBARQUE'!B:M,12,0),"")</f>
        <v>46284</v>
      </c>
      <c r="X949" s="246">
        <f>IFERROR(Tabela1[[#This Row],[QIANTIDADE EXPEDIDA]]*Tabela1[[#This Row],[PESO UNI]],"")</f>
        <v>143.24</v>
      </c>
      <c r="Y949" s="246">
        <f t="shared" si="192"/>
        <v>0</v>
      </c>
      <c r="Z949" s="250">
        <f>Tabela1[[#This Row],[PESO TOTAL]]-Tabela1[[#This Row],[Peso Expedido]]</f>
        <v>0</v>
      </c>
      <c r="AA949" s="251">
        <v>1</v>
      </c>
      <c r="AB949" s="252"/>
      <c r="AC949" s="252">
        <v>1</v>
      </c>
      <c r="AD949" s="252">
        <v>1</v>
      </c>
      <c r="AE949" s="252">
        <v>1</v>
      </c>
      <c r="AF949" s="252">
        <v>1</v>
      </c>
      <c r="AG949" s="252">
        <v>1</v>
      </c>
      <c r="AH949" s="252">
        <v>1</v>
      </c>
      <c r="AI949" s="252" t="s">
        <v>4509</v>
      </c>
      <c r="AJ949"/>
      <c r="AK949"/>
      <c r="AL949"/>
      <c r="AM949"/>
      <c r="AN949"/>
      <c r="AO949"/>
      <c r="AP949"/>
      <c r="AQ949" s="22"/>
      <c r="AR949" s="24"/>
      <c r="AS949" s="37"/>
      <c r="AT949" s="37"/>
      <c r="AU949" s="37"/>
      <c r="AV949" s="37"/>
      <c r="AW949" s="37"/>
    </row>
    <row r="950" spans="1:49" ht="15.75" hidden="1" customHeight="1" x14ac:dyDescent="0.25">
      <c r="A950" s="238" t="s">
        <v>5124</v>
      </c>
      <c r="B950" s="239" t="s">
        <v>5125</v>
      </c>
      <c r="C950" s="238">
        <v>2</v>
      </c>
      <c r="D950" s="1" t="s">
        <v>5132</v>
      </c>
      <c r="E950" s="237">
        <v>4576</v>
      </c>
      <c r="F950" s="237">
        <v>58</v>
      </c>
      <c r="G950" s="238">
        <v>82.73</v>
      </c>
      <c r="H950" s="240">
        <f>Tabela1[[#This Row],[PESO UNI]]*Tabela1[[#This Row],[QTE]]</f>
        <v>165.46</v>
      </c>
      <c r="I950" s="237">
        <v>0</v>
      </c>
      <c r="J950" s="241" t="s">
        <v>3045</v>
      </c>
      <c r="K950" s="241" t="s">
        <v>4320</v>
      </c>
      <c r="L950" s="242" t="s">
        <v>2984</v>
      </c>
      <c r="M950" s="243">
        <v>46251</v>
      </c>
      <c r="N950" s="241" t="s">
        <v>5101</v>
      </c>
      <c r="O950" s="244"/>
      <c r="P950" s="245"/>
      <c r="Q950" s="14">
        <f>Tabela1[[#This Row],[QTDE/ Fabricação]]-Tabela1[[#This Row],[QTE]]</f>
        <v>-2</v>
      </c>
      <c r="R950" s="247">
        <f t="shared" si="189"/>
        <v>165.46</v>
      </c>
      <c r="S950" s="247">
        <f t="shared" si="190"/>
        <v>165.46</v>
      </c>
      <c r="T950" s="248">
        <f t="shared" si="191"/>
        <v>0</v>
      </c>
      <c r="U950" s="249">
        <f>IFERROR(SUMIF('LISTA DE EMBARQUE'!B:B,MICRO!E:E,'LISTA DE EMBARQUE'!G:G),"")</f>
        <v>2</v>
      </c>
      <c r="V950" s="244">
        <f>IFERROR(VLOOKUP(Tabela1[[#This Row],[COD.MDE]],'LISTA DE EMBARQUE'!B:L,11,0),"")</f>
        <v>9</v>
      </c>
      <c r="W950" s="245">
        <f>IFERROR(VLOOKUP(Tabela1[[#This Row],[COD.MDE]],'LISTA DE EMBARQUE'!B:M,12,0),"")</f>
        <v>46284</v>
      </c>
      <c r="X950" s="246">
        <f>IFERROR(Tabela1[[#This Row],[QIANTIDADE EXPEDIDA]]*Tabela1[[#This Row],[PESO UNI]],"")</f>
        <v>165.46</v>
      </c>
      <c r="Y950" s="246">
        <f t="shared" si="192"/>
        <v>0</v>
      </c>
      <c r="Z950" s="250">
        <f>Tabela1[[#This Row],[PESO TOTAL]]-Tabela1[[#This Row],[Peso Expedido]]</f>
        <v>0</v>
      </c>
      <c r="AA950" s="251">
        <v>1</v>
      </c>
      <c r="AB950" s="252"/>
      <c r="AC950" s="252">
        <v>1</v>
      </c>
      <c r="AD950" s="252">
        <v>1</v>
      </c>
      <c r="AE950" s="252">
        <v>1</v>
      </c>
      <c r="AF950" s="252">
        <v>1</v>
      </c>
      <c r="AG950" s="252">
        <v>1</v>
      </c>
      <c r="AH950" s="252">
        <v>1</v>
      </c>
      <c r="AI950" s="252" t="s">
        <v>4509</v>
      </c>
      <c r="AJ950"/>
      <c r="AK950"/>
      <c r="AL950"/>
      <c r="AM950"/>
      <c r="AN950"/>
      <c r="AO950"/>
      <c r="AP950"/>
      <c r="AQ950" s="22"/>
      <c r="AR950" s="24"/>
      <c r="AS950" s="37"/>
      <c r="AT950" s="37"/>
      <c r="AU950" s="37"/>
      <c r="AV950" s="37"/>
      <c r="AW950" s="37"/>
    </row>
    <row r="951" spans="1:49" ht="15.75" hidden="1" customHeight="1" x14ac:dyDescent="0.25">
      <c r="A951" s="238" t="s">
        <v>5134</v>
      </c>
      <c r="B951" s="239" t="s">
        <v>5135</v>
      </c>
      <c r="C951" s="238">
        <v>1</v>
      </c>
      <c r="D951" s="1" t="s">
        <v>5136</v>
      </c>
      <c r="E951" s="237">
        <v>4577</v>
      </c>
      <c r="F951" s="237">
        <v>58</v>
      </c>
      <c r="G951" s="238">
        <v>92.27</v>
      </c>
      <c r="H951" s="240">
        <f>Tabela1[[#This Row],[PESO UNI]]*Tabela1[[#This Row],[QTE]]</f>
        <v>92.27</v>
      </c>
      <c r="I951" s="237">
        <v>0</v>
      </c>
      <c r="J951" s="241" t="s">
        <v>3045</v>
      </c>
      <c r="K951" s="241" t="s">
        <v>4320</v>
      </c>
      <c r="L951" s="242" t="s">
        <v>2984</v>
      </c>
      <c r="M951" s="243">
        <v>46251</v>
      </c>
      <c r="N951" s="241" t="s">
        <v>5101</v>
      </c>
      <c r="O951" s="244"/>
      <c r="P951" s="245"/>
      <c r="Q951" s="14">
        <f>Tabela1[[#This Row],[QTDE/ Fabricação]]-Tabela1[[#This Row],[QTE]]</f>
        <v>-1</v>
      </c>
      <c r="R951" s="247">
        <f t="shared" si="189"/>
        <v>92.27</v>
      </c>
      <c r="S951" s="247">
        <f t="shared" si="190"/>
        <v>92.27</v>
      </c>
      <c r="T951" s="248">
        <f t="shared" si="191"/>
        <v>0</v>
      </c>
      <c r="U951" s="249">
        <f>IFERROR(SUMIF('LISTA DE EMBARQUE'!B:B,MICRO!E:E,'LISTA DE EMBARQUE'!G:G),"")</f>
        <v>1</v>
      </c>
      <c r="V951" s="244">
        <f>IFERROR(VLOOKUP(Tabela1[[#This Row],[COD.MDE]],'LISTA DE EMBARQUE'!B:L,11,0),"")</f>
        <v>9</v>
      </c>
      <c r="W951" s="245">
        <f>IFERROR(VLOOKUP(Tabela1[[#This Row],[COD.MDE]],'LISTA DE EMBARQUE'!B:M,12,0),"")</f>
        <v>46284</v>
      </c>
      <c r="X951" s="246">
        <f>IFERROR(Tabela1[[#This Row],[QIANTIDADE EXPEDIDA]]*Tabela1[[#This Row],[PESO UNI]],"")</f>
        <v>92.27</v>
      </c>
      <c r="Y951" s="246">
        <f t="shared" si="192"/>
        <v>0</v>
      </c>
      <c r="Z951" s="250">
        <f>Tabela1[[#This Row],[PESO TOTAL]]-Tabela1[[#This Row],[Peso Expedido]]</f>
        <v>0</v>
      </c>
      <c r="AA951" s="251">
        <v>1</v>
      </c>
      <c r="AB951" s="252"/>
      <c r="AC951" s="252">
        <v>1</v>
      </c>
      <c r="AD951" s="252">
        <v>1</v>
      </c>
      <c r="AE951" s="252">
        <v>1</v>
      </c>
      <c r="AF951" s="252">
        <v>1</v>
      </c>
      <c r="AG951" s="252">
        <v>1</v>
      </c>
      <c r="AH951" s="252">
        <v>1</v>
      </c>
      <c r="AI951" s="252" t="s">
        <v>4509</v>
      </c>
      <c r="AJ951"/>
      <c r="AK951"/>
      <c r="AL951"/>
      <c r="AM951"/>
      <c r="AN951"/>
      <c r="AO951"/>
      <c r="AP951"/>
      <c r="AQ951" s="22"/>
      <c r="AR951" s="24"/>
      <c r="AS951" s="37"/>
      <c r="AT951" s="37"/>
      <c r="AU951" s="37"/>
      <c r="AV951" s="37"/>
      <c r="AW951" s="37"/>
    </row>
    <row r="952" spans="1:49" ht="15.75" hidden="1" customHeight="1" x14ac:dyDescent="0.25">
      <c r="A952" s="238" t="s">
        <v>5134</v>
      </c>
      <c r="B952" s="239" t="s">
        <v>5135</v>
      </c>
      <c r="C952" s="238">
        <v>1</v>
      </c>
      <c r="D952" s="1" t="s">
        <v>5137</v>
      </c>
      <c r="E952" s="237">
        <v>4578</v>
      </c>
      <c r="F952" s="237">
        <v>58</v>
      </c>
      <c r="G952" s="238">
        <v>93.32</v>
      </c>
      <c r="H952" s="240">
        <f>Tabela1[[#This Row],[PESO UNI]]*Tabela1[[#This Row],[QTE]]</f>
        <v>93.32</v>
      </c>
      <c r="I952" s="237">
        <v>0</v>
      </c>
      <c r="J952" s="241" t="s">
        <v>3045</v>
      </c>
      <c r="K952" s="241" t="s">
        <v>4320</v>
      </c>
      <c r="L952" s="242" t="s">
        <v>2984</v>
      </c>
      <c r="M952" s="243">
        <v>46251</v>
      </c>
      <c r="N952" s="241" t="s">
        <v>5101</v>
      </c>
      <c r="O952" s="244"/>
      <c r="P952" s="245"/>
      <c r="Q952" s="14">
        <f>Tabela1[[#This Row],[QTDE/ Fabricação]]-Tabela1[[#This Row],[QTE]]</f>
        <v>-1</v>
      </c>
      <c r="R952" s="247">
        <f t="shared" si="189"/>
        <v>93.32</v>
      </c>
      <c r="S952" s="247">
        <f t="shared" si="190"/>
        <v>93.32</v>
      </c>
      <c r="T952" s="248">
        <f t="shared" si="191"/>
        <v>0</v>
      </c>
      <c r="U952" s="249">
        <f>IFERROR(SUMIF('LISTA DE EMBARQUE'!B:B,MICRO!E:E,'LISTA DE EMBARQUE'!G:G),"")</f>
        <v>1</v>
      </c>
      <c r="V952" s="244">
        <f>IFERROR(VLOOKUP(Tabela1[[#This Row],[COD.MDE]],'LISTA DE EMBARQUE'!B:L,11,0),"")</f>
        <v>9</v>
      </c>
      <c r="W952" s="245">
        <f>IFERROR(VLOOKUP(Tabela1[[#This Row],[COD.MDE]],'LISTA DE EMBARQUE'!B:M,12,0),"")</f>
        <v>46284</v>
      </c>
      <c r="X952" s="246">
        <f>IFERROR(Tabela1[[#This Row],[QIANTIDADE EXPEDIDA]]*Tabela1[[#This Row],[PESO UNI]],"")</f>
        <v>93.32</v>
      </c>
      <c r="Y952" s="246">
        <f t="shared" si="192"/>
        <v>0</v>
      </c>
      <c r="Z952" s="250">
        <f>Tabela1[[#This Row],[PESO TOTAL]]-Tabela1[[#This Row],[Peso Expedido]]</f>
        <v>0</v>
      </c>
      <c r="AA952" s="251">
        <v>1</v>
      </c>
      <c r="AB952" s="252"/>
      <c r="AC952" s="252">
        <v>1</v>
      </c>
      <c r="AD952" s="252">
        <v>1</v>
      </c>
      <c r="AE952" s="252">
        <v>1</v>
      </c>
      <c r="AF952" s="252">
        <v>1</v>
      </c>
      <c r="AG952" s="252">
        <v>1</v>
      </c>
      <c r="AH952" s="252">
        <v>1</v>
      </c>
      <c r="AI952" s="252" t="s">
        <v>4509</v>
      </c>
      <c r="AJ952"/>
      <c r="AK952"/>
      <c r="AL952"/>
      <c r="AM952"/>
      <c r="AN952"/>
      <c r="AO952"/>
      <c r="AP952"/>
      <c r="AQ952" s="22"/>
      <c r="AR952" s="24"/>
      <c r="AS952" s="37"/>
      <c r="AT952" s="37"/>
      <c r="AU952" s="37"/>
      <c r="AV952" s="37"/>
      <c r="AW952" s="37"/>
    </row>
    <row r="953" spans="1:49" ht="15.75" hidden="1" customHeight="1" x14ac:dyDescent="0.25">
      <c r="A953" s="238" t="s">
        <v>5134</v>
      </c>
      <c r="B953" s="239" t="s">
        <v>5135</v>
      </c>
      <c r="C953" s="238">
        <v>1</v>
      </c>
      <c r="D953" s="1" t="s">
        <v>5138</v>
      </c>
      <c r="E953" s="237">
        <v>4579</v>
      </c>
      <c r="F953" s="237">
        <v>58</v>
      </c>
      <c r="G953" s="238">
        <v>60.64</v>
      </c>
      <c r="H953" s="240">
        <f>Tabela1[[#This Row],[PESO UNI]]*Tabela1[[#This Row],[QTE]]</f>
        <v>60.64</v>
      </c>
      <c r="I953" s="237">
        <v>0</v>
      </c>
      <c r="J953" s="241" t="s">
        <v>3045</v>
      </c>
      <c r="K953" s="241" t="s">
        <v>4320</v>
      </c>
      <c r="L953" s="242" t="s">
        <v>2984</v>
      </c>
      <c r="M953" s="243">
        <v>46251</v>
      </c>
      <c r="N953" s="241" t="s">
        <v>5101</v>
      </c>
      <c r="O953" s="244"/>
      <c r="P953" s="245"/>
      <c r="Q953" s="14">
        <f>Tabela1[[#This Row],[QTDE/ Fabricação]]-Tabela1[[#This Row],[QTE]]</f>
        <v>-1</v>
      </c>
      <c r="R953" s="247">
        <f t="shared" si="189"/>
        <v>60.64</v>
      </c>
      <c r="S953" s="247">
        <f t="shared" si="190"/>
        <v>60.64</v>
      </c>
      <c r="T953" s="248">
        <f t="shared" si="191"/>
        <v>0</v>
      </c>
      <c r="U953" s="249">
        <f>IFERROR(SUMIF('LISTA DE EMBARQUE'!B:B,MICRO!E:E,'LISTA DE EMBARQUE'!G:G),"")</f>
        <v>1</v>
      </c>
      <c r="V953" s="244">
        <f>IFERROR(VLOOKUP(Tabela1[[#This Row],[COD.MDE]],'LISTA DE EMBARQUE'!B:L,11,0),"")</f>
        <v>9</v>
      </c>
      <c r="W953" s="245">
        <f>IFERROR(VLOOKUP(Tabela1[[#This Row],[COD.MDE]],'LISTA DE EMBARQUE'!B:M,12,0),"")</f>
        <v>46284</v>
      </c>
      <c r="X953" s="246">
        <f>IFERROR(Tabela1[[#This Row],[QIANTIDADE EXPEDIDA]]*Tabela1[[#This Row],[PESO UNI]],"")</f>
        <v>60.64</v>
      </c>
      <c r="Y953" s="246">
        <f t="shared" si="192"/>
        <v>0</v>
      </c>
      <c r="Z953" s="250">
        <f>Tabela1[[#This Row],[PESO TOTAL]]-Tabela1[[#This Row],[Peso Expedido]]</f>
        <v>0</v>
      </c>
      <c r="AA953" s="251">
        <v>1</v>
      </c>
      <c r="AB953" s="252"/>
      <c r="AC953" s="252">
        <v>1</v>
      </c>
      <c r="AD953" s="252">
        <v>1</v>
      </c>
      <c r="AE953" s="252">
        <v>1</v>
      </c>
      <c r="AF953" s="252">
        <v>1</v>
      </c>
      <c r="AG953" s="252">
        <v>1</v>
      </c>
      <c r="AH953" s="252">
        <v>1</v>
      </c>
      <c r="AI953" s="252" t="s">
        <v>4509</v>
      </c>
      <c r="AJ953"/>
      <c r="AK953"/>
      <c r="AL953"/>
      <c r="AM953"/>
      <c r="AN953"/>
      <c r="AO953"/>
      <c r="AP953"/>
      <c r="AQ953" s="22"/>
      <c r="AR953" s="24"/>
      <c r="AS953" s="37"/>
      <c r="AT953" s="37"/>
      <c r="AU953" s="37"/>
      <c r="AV953" s="37"/>
      <c r="AW953" s="37"/>
    </row>
    <row r="954" spans="1:49" ht="15.75" hidden="1" customHeight="1" x14ac:dyDescent="0.25">
      <c r="A954" s="238" t="s">
        <v>5134</v>
      </c>
      <c r="B954" s="239" t="s">
        <v>5135</v>
      </c>
      <c r="C954" s="238">
        <v>2</v>
      </c>
      <c r="D954" s="1" t="s">
        <v>5139</v>
      </c>
      <c r="E954" s="237">
        <v>4580</v>
      </c>
      <c r="F954" s="237">
        <v>58</v>
      </c>
      <c r="G954" s="238">
        <v>91.98</v>
      </c>
      <c r="H954" s="240">
        <f>Tabela1[[#This Row],[PESO UNI]]*Tabela1[[#This Row],[QTE]]</f>
        <v>183.96</v>
      </c>
      <c r="I954" s="237">
        <v>0</v>
      </c>
      <c r="J954" s="241" t="s">
        <v>3045</v>
      </c>
      <c r="K954" s="241" t="s">
        <v>4320</v>
      </c>
      <c r="L954" s="242" t="s">
        <v>2984</v>
      </c>
      <c r="M954" s="243">
        <v>46251</v>
      </c>
      <c r="N954" s="241" t="s">
        <v>5101</v>
      </c>
      <c r="O954" s="244"/>
      <c r="P954" s="245"/>
      <c r="Q954" s="14">
        <f>Tabela1[[#This Row],[QTDE/ Fabricação]]-Tabela1[[#This Row],[QTE]]</f>
        <v>-2</v>
      </c>
      <c r="R954" s="247" t="str">
        <f>IFERROR(H954*((AA954*0.25)+(#REF!*0.25)+(#REF!*0.225)+(#REF!*0.225)+(#REF!*0.05)),"")</f>
        <v/>
      </c>
      <c r="S954" s="247" t="str">
        <f>IFERROR(H954*#REF!,"")</f>
        <v/>
      </c>
      <c r="T954" s="248" t="str">
        <f t="shared" si="191"/>
        <v/>
      </c>
      <c r="U954" s="249">
        <f>IFERROR(SUMIF('LISTA DE EMBARQUE'!B:B,MICRO!E:E,'LISTA DE EMBARQUE'!G:G),"")</f>
        <v>2</v>
      </c>
      <c r="V954" s="244">
        <f>IFERROR(VLOOKUP(Tabela1[[#This Row],[COD.MDE]],'LISTA DE EMBARQUE'!B:L,11,0),"")</f>
        <v>9</v>
      </c>
      <c r="W954" s="245">
        <f>IFERROR(VLOOKUP(Tabela1[[#This Row],[COD.MDE]],'LISTA DE EMBARQUE'!B:M,12,0),"")</f>
        <v>46284</v>
      </c>
      <c r="X954" s="246">
        <f>IFERROR(Tabela1[[#This Row],[QIANTIDADE EXPEDIDA]]*Tabela1[[#This Row],[PESO UNI]],"")</f>
        <v>183.96</v>
      </c>
      <c r="Y954" s="246">
        <f t="shared" si="192"/>
        <v>0</v>
      </c>
      <c r="Z954" s="250">
        <f>Tabela1[[#This Row],[PESO TOTAL]]-Tabela1[[#This Row],[Peso Expedido]]</f>
        <v>0</v>
      </c>
      <c r="AA954" s="251">
        <v>1</v>
      </c>
      <c r="AB954" s="252"/>
      <c r="AC954" s="252">
        <v>1</v>
      </c>
      <c r="AD954" s="252">
        <v>1</v>
      </c>
      <c r="AE954" s="252">
        <v>1</v>
      </c>
      <c r="AF954" s="252">
        <v>1</v>
      </c>
      <c r="AG954" s="252">
        <v>1</v>
      </c>
      <c r="AH954" s="252">
        <v>1</v>
      </c>
      <c r="AI954" s="252" t="s">
        <v>4509</v>
      </c>
      <c r="AJ954"/>
      <c r="AK954"/>
      <c r="AL954"/>
      <c r="AM954"/>
      <c r="AN954"/>
      <c r="AO954"/>
      <c r="AP954"/>
      <c r="AQ954" s="22"/>
      <c r="AR954" s="24"/>
      <c r="AS954" s="37"/>
      <c r="AT954" s="37"/>
      <c r="AU954" s="37"/>
      <c r="AV954" s="37"/>
      <c r="AW954" s="37"/>
    </row>
    <row r="955" spans="1:49" ht="15.75" hidden="1" customHeight="1" x14ac:dyDescent="0.25">
      <c r="A955" s="238" t="s">
        <v>5134</v>
      </c>
      <c r="B955" s="239" t="s">
        <v>5135</v>
      </c>
      <c r="C955" s="238">
        <v>1</v>
      </c>
      <c r="D955" s="1" t="s">
        <v>5140</v>
      </c>
      <c r="E955" s="237">
        <v>4581</v>
      </c>
      <c r="F955" s="237">
        <v>58</v>
      </c>
      <c r="G955" s="238">
        <v>26.04</v>
      </c>
      <c r="H955" s="240">
        <f>Tabela1[[#This Row],[PESO UNI]]*Tabela1[[#This Row],[QTE]]</f>
        <v>26.04</v>
      </c>
      <c r="I955" s="237">
        <v>0</v>
      </c>
      <c r="J955" s="241" t="s">
        <v>3045</v>
      </c>
      <c r="K955" s="241" t="s">
        <v>4320</v>
      </c>
      <c r="L955" s="242" t="s">
        <v>2984</v>
      </c>
      <c r="M955" s="243">
        <v>46251</v>
      </c>
      <c r="N955" s="241" t="s">
        <v>5101</v>
      </c>
      <c r="O955" s="244"/>
      <c r="P955" s="245"/>
      <c r="Q955" s="14">
        <f>Tabela1[[#This Row],[QTDE/ Fabricação]]-Tabela1[[#This Row],[QTE]]</f>
        <v>-1</v>
      </c>
      <c r="R955" s="247">
        <f>IFERROR(H955*((AA955*0.25)+(AC954*0.25)+(AD954*0.225)+(AE954*0.225)+(AF954*0.05)),"")</f>
        <v>26.04</v>
      </c>
      <c r="S955" s="247">
        <f>IFERROR(H955*AG954,"")</f>
        <v>26.04</v>
      </c>
      <c r="T955" s="248">
        <f t="shared" si="191"/>
        <v>0</v>
      </c>
      <c r="U955" s="249">
        <f>IFERROR(SUMIF('LISTA DE EMBARQUE'!B:B,MICRO!E:E,'LISTA DE EMBARQUE'!G:G),"")</f>
        <v>1</v>
      </c>
      <c r="V955" s="244">
        <f>IFERROR(VLOOKUP(Tabela1[[#This Row],[COD.MDE]],'LISTA DE EMBARQUE'!B:L,11,0),"")</f>
        <v>9</v>
      </c>
      <c r="W955" s="245">
        <f>IFERROR(VLOOKUP(Tabela1[[#This Row],[COD.MDE]],'LISTA DE EMBARQUE'!B:M,12,0),"")</f>
        <v>46284</v>
      </c>
      <c r="X955" s="246">
        <f>IFERROR(Tabela1[[#This Row],[QIANTIDADE EXPEDIDA]]*Tabela1[[#This Row],[PESO UNI]],"")</f>
        <v>26.04</v>
      </c>
      <c r="Y955" s="246">
        <f t="shared" si="192"/>
        <v>0</v>
      </c>
      <c r="Z955" s="250">
        <f>Tabela1[[#This Row],[PESO TOTAL]]-Tabela1[[#This Row],[Peso Expedido]]</f>
        <v>0</v>
      </c>
      <c r="AA955" s="251">
        <v>1</v>
      </c>
      <c r="AB955" s="252"/>
      <c r="AC955" s="252">
        <v>1</v>
      </c>
      <c r="AD955" s="252">
        <v>1</v>
      </c>
      <c r="AE955" s="252">
        <v>1</v>
      </c>
      <c r="AF955" s="252">
        <v>1</v>
      </c>
      <c r="AG955" s="252">
        <v>1</v>
      </c>
      <c r="AH955" s="252">
        <v>1</v>
      </c>
      <c r="AI955" s="252" t="s">
        <v>4509</v>
      </c>
      <c r="AJ955"/>
      <c r="AK955"/>
      <c r="AL955"/>
      <c r="AM955"/>
      <c r="AN955"/>
      <c r="AO955"/>
      <c r="AP955"/>
      <c r="AQ955" s="22"/>
      <c r="AR955" s="24"/>
      <c r="AS955" s="37"/>
      <c r="AT955" s="37"/>
      <c r="AU955" s="37"/>
      <c r="AV955" s="37"/>
      <c r="AW955" s="37"/>
    </row>
    <row r="956" spans="1:49" ht="15.75" hidden="1" customHeight="1" x14ac:dyDescent="0.25">
      <c r="A956" s="238" t="s">
        <v>5134</v>
      </c>
      <c r="B956" s="239" t="s">
        <v>5135</v>
      </c>
      <c r="C956" s="238">
        <v>1</v>
      </c>
      <c r="D956" s="1" t="s">
        <v>5141</v>
      </c>
      <c r="E956" s="237">
        <v>4582</v>
      </c>
      <c r="F956" s="237">
        <v>58</v>
      </c>
      <c r="G956" s="238">
        <v>26.04</v>
      </c>
      <c r="H956" s="240">
        <f>Tabela1[[#This Row],[PESO UNI]]*Tabela1[[#This Row],[QTE]]</f>
        <v>26.04</v>
      </c>
      <c r="I956" s="237">
        <v>0</v>
      </c>
      <c r="J956" s="241" t="s">
        <v>3045</v>
      </c>
      <c r="K956" s="241" t="s">
        <v>4320</v>
      </c>
      <c r="L956" s="242" t="s">
        <v>2984</v>
      </c>
      <c r="M956" s="243">
        <v>46251</v>
      </c>
      <c r="N956" s="241" t="s">
        <v>5101</v>
      </c>
      <c r="O956" s="244"/>
      <c r="P956" s="245"/>
      <c r="Q956" s="14">
        <f>Tabela1[[#This Row],[QTDE/ Fabricação]]-Tabela1[[#This Row],[QTE]]</f>
        <v>-1</v>
      </c>
      <c r="R956" s="247">
        <f t="shared" si="189"/>
        <v>26.04</v>
      </c>
      <c r="S956" s="247">
        <f t="shared" si="190"/>
        <v>26.04</v>
      </c>
      <c r="T956" s="248">
        <f t="shared" si="191"/>
        <v>0</v>
      </c>
      <c r="U956" s="249">
        <f>IFERROR(SUMIF('LISTA DE EMBARQUE'!B:B,MICRO!E:E,'LISTA DE EMBARQUE'!G:G),"")</f>
        <v>1</v>
      </c>
      <c r="V956" s="244">
        <f>IFERROR(VLOOKUP(Tabela1[[#This Row],[COD.MDE]],'LISTA DE EMBARQUE'!B:L,11,0),"")</f>
        <v>9</v>
      </c>
      <c r="W956" s="245">
        <f>IFERROR(VLOOKUP(Tabela1[[#This Row],[COD.MDE]],'LISTA DE EMBARQUE'!B:M,12,0),"")</f>
        <v>46284</v>
      </c>
      <c r="X956" s="246">
        <f>IFERROR(Tabela1[[#This Row],[QIANTIDADE EXPEDIDA]]*Tabela1[[#This Row],[PESO UNI]],"")</f>
        <v>26.04</v>
      </c>
      <c r="Y956" s="246">
        <f t="shared" si="192"/>
        <v>0</v>
      </c>
      <c r="Z956" s="250">
        <f>Tabela1[[#This Row],[PESO TOTAL]]-Tabela1[[#This Row],[Peso Expedido]]</f>
        <v>0</v>
      </c>
      <c r="AA956" s="251">
        <v>1</v>
      </c>
      <c r="AB956" s="252"/>
      <c r="AC956" s="252">
        <v>1</v>
      </c>
      <c r="AD956" s="252">
        <v>1</v>
      </c>
      <c r="AE956" s="252">
        <v>1</v>
      </c>
      <c r="AF956" s="252">
        <v>1</v>
      </c>
      <c r="AG956" s="252">
        <v>1</v>
      </c>
      <c r="AH956" s="252">
        <v>1</v>
      </c>
      <c r="AI956" s="252" t="s">
        <v>4509</v>
      </c>
      <c r="AJ956"/>
      <c r="AK956"/>
      <c r="AL956"/>
      <c r="AM956"/>
      <c r="AN956"/>
      <c r="AO956"/>
      <c r="AP956"/>
      <c r="AQ956" s="22"/>
      <c r="AR956" s="24"/>
      <c r="AS956" s="37"/>
      <c r="AT956" s="37"/>
      <c r="AU956" s="37"/>
      <c r="AV956" s="37"/>
      <c r="AW956" s="37"/>
    </row>
    <row r="957" spans="1:49" ht="15.75" hidden="1" customHeight="1" x14ac:dyDescent="0.25">
      <c r="A957" s="238" t="s">
        <v>5134</v>
      </c>
      <c r="B957" s="239" t="s">
        <v>5135</v>
      </c>
      <c r="C957" s="238">
        <v>1</v>
      </c>
      <c r="D957" s="1" t="s">
        <v>5142</v>
      </c>
      <c r="E957" s="237">
        <v>4583</v>
      </c>
      <c r="F957" s="237">
        <v>58</v>
      </c>
      <c r="G957" s="238">
        <v>177.93</v>
      </c>
      <c r="H957" s="240">
        <f>Tabela1[[#This Row],[PESO UNI]]*Tabela1[[#This Row],[QTE]]</f>
        <v>177.93</v>
      </c>
      <c r="I957" s="237">
        <v>0</v>
      </c>
      <c r="J957" s="241" t="s">
        <v>3045</v>
      </c>
      <c r="K957" s="241" t="s">
        <v>4320</v>
      </c>
      <c r="L957" s="242" t="s">
        <v>2984</v>
      </c>
      <c r="M957" s="243">
        <v>46251</v>
      </c>
      <c r="N957" s="241" t="s">
        <v>5101</v>
      </c>
      <c r="O957" s="244"/>
      <c r="P957" s="245"/>
      <c r="Q957" s="14">
        <f>Tabela1[[#This Row],[QTDE/ Fabricação]]-Tabela1[[#This Row],[QTE]]</f>
        <v>-1</v>
      </c>
      <c r="R957" s="247">
        <f t="shared" si="189"/>
        <v>177.93</v>
      </c>
      <c r="S957" s="247">
        <f t="shared" si="190"/>
        <v>177.93</v>
      </c>
      <c r="T957" s="248">
        <f t="shared" si="191"/>
        <v>0</v>
      </c>
      <c r="U957" s="249">
        <f>IFERROR(SUMIF('LISTA DE EMBARQUE'!B:B,MICRO!E:E,'LISTA DE EMBARQUE'!G:G),"")</f>
        <v>1</v>
      </c>
      <c r="V957" s="244">
        <f>IFERROR(VLOOKUP(Tabela1[[#This Row],[COD.MDE]],'LISTA DE EMBARQUE'!B:L,11,0),"")</f>
        <v>9</v>
      </c>
      <c r="W957" s="245">
        <f>IFERROR(VLOOKUP(Tabela1[[#This Row],[COD.MDE]],'LISTA DE EMBARQUE'!B:M,12,0),"")</f>
        <v>46284</v>
      </c>
      <c r="X957" s="246">
        <f>IFERROR(Tabela1[[#This Row],[QIANTIDADE EXPEDIDA]]*Tabela1[[#This Row],[PESO UNI]],"")</f>
        <v>177.93</v>
      </c>
      <c r="Y957" s="246">
        <f t="shared" si="192"/>
        <v>0</v>
      </c>
      <c r="Z957" s="250">
        <f>Tabela1[[#This Row],[PESO TOTAL]]-Tabela1[[#This Row],[Peso Expedido]]</f>
        <v>0</v>
      </c>
      <c r="AA957" s="251">
        <v>1</v>
      </c>
      <c r="AB957" s="252"/>
      <c r="AC957" s="252">
        <v>1</v>
      </c>
      <c r="AD957" s="252">
        <v>1</v>
      </c>
      <c r="AE957" s="252">
        <v>1</v>
      </c>
      <c r="AF957" s="252">
        <v>1</v>
      </c>
      <c r="AG957" s="252">
        <v>1</v>
      </c>
      <c r="AH957" s="252">
        <v>1</v>
      </c>
      <c r="AI957" s="252" t="s">
        <v>4509</v>
      </c>
      <c r="AJ957"/>
      <c r="AK957"/>
      <c r="AL957"/>
      <c r="AM957"/>
      <c r="AN957"/>
      <c r="AO957"/>
      <c r="AP957"/>
      <c r="AQ957" s="22"/>
      <c r="AR957" s="24"/>
      <c r="AS957" s="37"/>
      <c r="AT957" s="37"/>
      <c r="AU957" s="37"/>
      <c r="AV957" s="37"/>
      <c r="AW957" s="37"/>
    </row>
    <row r="958" spans="1:49" ht="15.75" hidden="1" customHeight="1" x14ac:dyDescent="0.25">
      <c r="A958" s="238" t="s">
        <v>5134</v>
      </c>
      <c r="B958" s="239" t="s">
        <v>5135</v>
      </c>
      <c r="C958" s="238">
        <v>1</v>
      </c>
      <c r="D958" s="1" t="s">
        <v>5143</v>
      </c>
      <c r="E958" s="237">
        <v>4584</v>
      </c>
      <c r="F958" s="237">
        <v>58</v>
      </c>
      <c r="G958" s="238">
        <v>177.93</v>
      </c>
      <c r="H958" s="240">
        <f>Tabela1[[#This Row],[PESO UNI]]*Tabela1[[#This Row],[QTE]]</f>
        <v>177.93</v>
      </c>
      <c r="I958" s="237">
        <v>0</v>
      </c>
      <c r="J958" s="241" t="s">
        <v>3045</v>
      </c>
      <c r="K958" s="241" t="s">
        <v>4320</v>
      </c>
      <c r="L958" s="242" t="s">
        <v>2984</v>
      </c>
      <c r="M958" s="243">
        <v>46251</v>
      </c>
      <c r="N958" s="241" t="s">
        <v>5101</v>
      </c>
      <c r="O958" s="244"/>
      <c r="P958" s="245"/>
      <c r="Q958" s="14">
        <f>Tabela1[[#This Row],[QTDE/ Fabricação]]-Tabela1[[#This Row],[QTE]]</f>
        <v>-1</v>
      </c>
      <c r="R958" s="247">
        <f t="shared" si="189"/>
        <v>177.93</v>
      </c>
      <c r="S958" s="247">
        <f t="shared" si="190"/>
        <v>177.93</v>
      </c>
      <c r="T958" s="248">
        <f t="shared" si="191"/>
        <v>0</v>
      </c>
      <c r="U958" s="249">
        <f>IFERROR(SUMIF('LISTA DE EMBARQUE'!B:B,MICRO!E:E,'LISTA DE EMBARQUE'!G:G),"")</f>
        <v>1</v>
      </c>
      <c r="V958" s="244">
        <f>IFERROR(VLOOKUP(Tabela1[[#This Row],[COD.MDE]],'LISTA DE EMBARQUE'!B:L,11,0),"")</f>
        <v>9</v>
      </c>
      <c r="W958" s="245">
        <f>IFERROR(VLOOKUP(Tabela1[[#This Row],[COD.MDE]],'LISTA DE EMBARQUE'!B:M,12,0),"")</f>
        <v>46284</v>
      </c>
      <c r="X958" s="246">
        <f>IFERROR(Tabela1[[#This Row],[QIANTIDADE EXPEDIDA]]*Tabela1[[#This Row],[PESO UNI]],"")</f>
        <v>177.93</v>
      </c>
      <c r="Y958" s="246">
        <f t="shared" si="192"/>
        <v>0</v>
      </c>
      <c r="Z958" s="250">
        <f>Tabela1[[#This Row],[PESO TOTAL]]-Tabela1[[#This Row],[Peso Expedido]]</f>
        <v>0</v>
      </c>
      <c r="AA958" s="251">
        <v>1</v>
      </c>
      <c r="AB958" s="252"/>
      <c r="AC958" s="252">
        <v>1</v>
      </c>
      <c r="AD958" s="252">
        <v>1</v>
      </c>
      <c r="AE958" s="252">
        <v>1</v>
      </c>
      <c r="AF958" s="252">
        <v>1</v>
      </c>
      <c r="AG958" s="252">
        <v>1</v>
      </c>
      <c r="AH958" s="252">
        <v>1</v>
      </c>
      <c r="AI958" s="252" t="s">
        <v>4509</v>
      </c>
      <c r="AJ958"/>
      <c r="AK958"/>
      <c r="AL958"/>
      <c r="AM958"/>
      <c r="AN958"/>
      <c r="AO958"/>
      <c r="AP958"/>
      <c r="AQ958" s="22"/>
      <c r="AR958" s="24"/>
      <c r="AS958" s="37"/>
      <c r="AT958" s="37"/>
      <c r="AU958" s="37"/>
      <c r="AV958" s="37"/>
      <c r="AW958" s="37"/>
    </row>
    <row r="959" spans="1:49" ht="15.75" hidden="1" customHeight="1" x14ac:dyDescent="0.25">
      <c r="A959" s="1" t="s">
        <v>5144</v>
      </c>
      <c r="B959" s="21" t="s">
        <v>5145</v>
      </c>
      <c r="C959" s="1">
        <v>2</v>
      </c>
      <c r="D959" s="1" t="s">
        <v>5146</v>
      </c>
      <c r="E959" s="7">
        <v>4585</v>
      </c>
      <c r="F959" s="7">
        <v>58</v>
      </c>
      <c r="G959" s="1">
        <v>108.4</v>
      </c>
      <c r="H959" s="34">
        <f>Tabela1[[#This Row],[PESO UNI]]*Tabela1[[#This Row],[QTE]]</f>
        <v>216.8</v>
      </c>
      <c r="I959" s="7">
        <v>0</v>
      </c>
      <c r="J959" s="8" t="s">
        <v>3045</v>
      </c>
      <c r="K959" s="8" t="s">
        <v>4320</v>
      </c>
      <c r="L959" s="9" t="s">
        <v>2984</v>
      </c>
      <c r="M959" s="10">
        <v>46251</v>
      </c>
      <c r="N959" s="8" t="s">
        <v>5101</v>
      </c>
      <c r="O959" s="12"/>
      <c r="P959" s="13"/>
      <c r="Q959" s="14">
        <f>Tabela1[[#This Row],[QTDE/ Fabricação]]-Tabela1[[#This Row],[QTE]]</f>
        <v>-2</v>
      </c>
      <c r="R959" s="18">
        <f t="shared" si="189"/>
        <v>216.8</v>
      </c>
      <c r="S959" s="18">
        <f t="shared" si="190"/>
        <v>216.8</v>
      </c>
      <c r="T959" s="19">
        <f t="shared" si="191"/>
        <v>0</v>
      </c>
      <c r="U959" s="16">
        <f>IFERROR(SUMIF('LISTA DE EMBARQUE'!B:B,MICRO!E:E,'LISTA DE EMBARQUE'!G:G),"")</f>
        <v>2</v>
      </c>
      <c r="V959" s="12">
        <f>IFERROR(VLOOKUP(Tabela1[[#This Row],[COD.MDE]],'LISTA DE EMBARQUE'!B:L,11,0),"")</f>
        <v>12</v>
      </c>
      <c r="W959" s="13">
        <f>IFERROR(VLOOKUP(Tabela1[[#This Row],[COD.MDE]],'LISTA DE EMBARQUE'!B:M,12,0),"")</f>
        <v>46307</v>
      </c>
      <c r="X959" s="14">
        <f>IFERROR(Tabela1[[#This Row],[QIANTIDADE EXPEDIDA]]*Tabela1[[#This Row],[PESO UNI]],"")</f>
        <v>216.8</v>
      </c>
      <c r="Y959" s="14">
        <f t="shared" si="192"/>
        <v>0</v>
      </c>
      <c r="Z959" s="20">
        <f>Tabela1[[#This Row],[PESO TOTAL]]-Tabela1[[#This Row],[Peso Expedido]]</f>
        <v>0</v>
      </c>
      <c r="AA959" s="251">
        <v>1</v>
      </c>
      <c r="AB959" s="252"/>
      <c r="AC959" s="252">
        <v>1</v>
      </c>
      <c r="AD959" s="252">
        <v>1</v>
      </c>
      <c r="AE959" s="252">
        <v>1</v>
      </c>
      <c r="AF959" s="252">
        <v>1</v>
      </c>
      <c r="AG959" s="252">
        <v>1</v>
      </c>
      <c r="AH959" s="252">
        <v>1</v>
      </c>
      <c r="AI959" s="252" t="s">
        <v>4509</v>
      </c>
      <c r="AJ959"/>
      <c r="AK959"/>
      <c r="AL959"/>
      <c r="AM959"/>
      <c r="AN959"/>
      <c r="AO959"/>
      <c r="AP959"/>
      <c r="AQ959" s="22"/>
      <c r="AR959" s="24"/>
      <c r="AS959" s="37"/>
      <c r="AT959" s="37"/>
      <c r="AU959" s="37"/>
      <c r="AV959" s="37"/>
      <c r="AW959" s="37"/>
    </row>
    <row r="960" spans="1:49" ht="15.75" hidden="1" customHeight="1" x14ac:dyDescent="0.25">
      <c r="A960" s="1" t="s">
        <v>5144</v>
      </c>
      <c r="B960" s="21" t="s">
        <v>5145</v>
      </c>
      <c r="C960" s="1">
        <v>2</v>
      </c>
      <c r="D960" s="1" t="s">
        <v>5147</v>
      </c>
      <c r="E960" s="7">
        <v>4586</v>
      </c>
      <c r="F960" s="7">
        <v>58</v>
      </c>
      <c r="G960" s="1">
        <v>111.41</v>
      </c>
      <c r="H960" s="34">
        <f>Tabela1[[#This Row],[PESO UNI]]*Tabela1[[#This Row],[QTE]]</f>
        <v>222.82</v>
      </c>
      <c r="I960" s="7">
        <v>0</v>
      </c>
      <c r="J960" s="8" t="s">
        <v>3045</v>
      </c>
      <c r="K960" s="8" t="s">
        <v>4320</v>
      </c>
      <c r="L960" s="9" t="s">
        <v>2984</v>
      </c>
      <c r="M960" s="10">
        <v>46251</v>
      </c>
      <c r="N960" s="8" t="s">
        <v>5101</v>
      </c>
      <c r="O960" s="12"/>
      <c r="P960" s="13"/>
      <c r="Q960" s="14">
        <f>Tabela1[[#This Row],[QTDE/ Fabricação]]-Tabela1[[#This Row],[QTE]]</f>
        <v>-2</v>
      </c>
      <c r="R960" s="18">
        <f t="shared" si="189"/>
        <v>222.82</v>
      </c>
      <c r="S960" s="18">
        <f t="shared" si="190"/>
        <v>222.82</v>
      </c>
      <c r="T960" s="19">
        <f t="shared" si="191"/>
        <v>0</v>
      </c>
      <c r="U960" s="16">
        <f>IFERROR(SUMIF('LISTA DE EMBARQUE'!B:B,MICRO!E:E,'LISTA DE EMBARQUE'!G:G),"")</f>
        <v>2</v>
      </c>
      <c r="V960" s="12">
        <f>IFERROR(VLOOKUP(Tabela1[[#This Row],[COD.MDE]],'LISTA DE EMBARQUE'!B:L,11,0),"")</f>
        <v>12</v>
      </c>
      <c r="W960" s="13">
        <f>IFERROR(VLOOKUP(Tabela1[[#This Row],[COD.MDE]],'LISTA DE EMBARQUE'!B:M,12,0),"")</f>
        <v>46307</v>
      </c>
      <c r="X960" s="14">
        <f>IFERROR(Tabela1[[#This Row],[QIANTIDADE EXPEDIDA]]*Tabela1[[#This Row],[PESO UNI]],"")</f>
        <v>222.82</v>
      </c>
      <c r="Y960" s="14">
        <f t="shared" si="192"/>
        <v>0</v>
      </c>
      <c r="Z960" s="20">
        <f>Tabela1[[#This Row],[PESO TOTAL]]-Tabela1[[#This Row],[Peso Expedido]]</f>
        <v>0</v>
      </c>
      <c r="AA960" s="251">
        <v>1</v>
      </c>
      <c r="AB960" s="252"/>
      <c r="AC960" s="252">
        <v>1</v>
      </c>
      <c r="AD960" s="252">
        <v>1</v>
      </c>
      <c r="AE960" s="252">
        <v>1</v>
      </c>
      <c r="AF960" s="252">
        <v>1</v>
      </c>
      <c r="AG960" s="252">
        <v>1</v>
      </c>
      <c r="AH960" s="252">
        <v>1</v>
      </c>
      <c r="AI960" s="252" t="s">
        <v>4509</v>
      </c>
      <c r="AJ960"/>
      <c r="AK960"/>
      <c r="AL960"/>
      <c r="AM960"/>
      <c r="AN960"/>
      <c r="AO960"/>
      <c r="AP960"/>
      <c r="AQ960" s="22"/>
      <c r="AR960" s="24"/>
      <c r="AS960" s="37"/>
      <c r="AT960" s="37"/>
      <c r="AU960" s="37"/>
      <c r="AV960" s="37"/>
      <c r="AW960" s="37"/>
    </row>
    <row r="961" spans="1:49" ht="15.75" hidden="1" customHeight="1" x14ac:dyDescent="0.25">
      <c r="A961" s="1" t="s">
        <v>5144</v>
      </c>
      <c r="B961" s="21" t="s">
        <v>5145</v>
      </c>
      <c r="C961" s="1">
        <v>1</v>
      </c>
      <c r="D961" s="1" t="s">
        <v>5148</v>
      </c>
      <c r="E961" s="7">
        <v>4587</v>
      </c>
      <c r="F961" s="7">
        <v>58</v>
      </c>
      <c r="G961" s="1">
        <v>107.64</v>
      </c>
      <c r="H961" s="34">
        <f>Tabela1[[#This Row],[PESO UNI]]*Tabela1[[#This Row],[QTE]]</f>
        <v>107.64</v>
      </c>
      <c r="I961" s="7">
        <v>0</v>
      </c>
      <c r="J961" s="8" t="s">
        <v>3045</v>
      </c>
      <c r="K961" s="8" t="s">
        <v>4320</v>
      </c>
      <c r="L961" s="9" t="s">
        <v>2984</v>
      </c>
      <c r="M961" s="10">
        <v>46251</v>
      </c>
      <c r="N961" s="8" t="s">
        <v>5101</v>
      </c>
      <c r="O961" s="12"/>
      <c r="P961" s="13"/>
      <c r="Q961" s="14">
        <f>Tabela1[[#This Row],[QTDE/ Fabricação]]-Tabela1[[#This Row],[QTE]]</f>
        <v>-1</v>
      </c>
      <c r="R961" s="18">
        <f t="shared" si="189"/>
        <v>107.64</v>
      </c>
      <c r="S961" s="18">
        <f t="shared" si="190"/>
        <v>107.64</v>
      </c>
      <c r="T961" s="19">
        <f t="shared" si="191"/>
        <v>0</v>
      </c>
      <c r="U961" s="16">
        <f>IFERROR(SUMIF('LISTA DE EMBARQUE'!B:B,MICRO!E:E,'LISTA DE EMBARQUE'!G:G),"")</f>
        <v>1</v>
      </c>
      <c r="V961" s="12">
        <f>IFERROR(VLOOKUP(Tabela1[[#This Row],[COD.MDE]],'LISTA DE EMBARQUE'!B:L,11,0),"")</f>
        <v>12</v>
      </c>
      <c r="W961" s="13">
        <f>IFERROR(VLOOKUP(Tabela1[[#This Row],[COD.MDE]],'LISTA DE EMBARQUE'!B:M,12,0),"")</f>
        <v>46307</v>
      </c>
      <c r="X961" s="14">
        <f>IFERROR(Tabela1[[#This Row],[QIANTIDADE EXPEDIDA]]*Tabela1[[#This Row],[PESO UNI]],"")</f>
        <v>107.64</v>
      </c>
      <c r="Y961" s="14">
        <f t="shared" si="192"/>
        <v>0</v>
      </c>
      <c r="Z961" s="20">
        <f>Tabela1[[#This Row],[PESO TOTAL]]-Tabela1[[#This Row],[Peso Expedido]]</f>
        <v>0</v>
      </c>
      <c r="AA961" s="251">
        <v>1</v>
      </c>
      <c r="AB961" s="252"/>
      <c r="AC961" s="252">
        <v>1</v>
      </c>
      <c r="AD961" s="252">
        <v>1</v>
      </c>
      <c r="AE961" s="252">
        <v>1</v>
      </c>
      <c r="AF961" s="252">
        <v>1</v>
      </c>
      <c r="AG961" s="252">
        <v>1</v>
      </c>
      <c r="AH961" s="252">
        <v>1</v>
      </c>
      <c r="AI961" s="252" t="s">
        <v>4509</v>
      </c>
      <c r="AJ961"/>
      <c r="AK961"/>
      <c r="AL961"/>
      <c r="AM961"/>
      <c r="AN961"/>
      <c r="AO961"/>
      <c r="AP961"/>
      <c r="AQ961" s="22"/>
      <c r="AR961" s="24"/>
      <c r="AS961" s="37"/>
      <c r="AT961" s="37"/>
      <c r="AU961" s="37"/>
      <c r="AV961" s="37"/>
      <c r="AW961" s="37"/>
    </row>
    <row r="962" spans="1:49" ht="15.75" hidden="1" customHeight="1" x14ac:dyDescent="0.25">
      <c r="A962" s="1" t="s">
        <v>5144</v>
      </c>
      <c r="B962" s="21" t="s">
        <v>5145</v>
      </c>
      <c r="C962" s="1">
        <v>2</v>
      </c>
      <c r="D962" s="1" t="s">
        <v>5149</v>
      </c>
      <c r="E962" s="7">
        <v>4588</v>
      </c>
      <c r="F962" s="7">
        <v>58</v>
      </c>
      <c r="G962" s="1">
        <v>148.63999999999999</v>
      </c>
      <c r="H962" s="34">
        <f>Tabela1[[#This Row],[PESO UNI]]*Tabela1[[#This Row],[QTE]]</f>
        <v>297.27999999999997</v>
      </c>
      <c r="I962" s="7">
        <v>0</v>
      </c>
      <c r="J962" s="8" t="s">
        <v>3045</v>
      </c>
      <c r="K962" s="8" t="s">
        <v>4320</v>
      </c>
      <c r="L962" s="9" t="s">
        <v>2984</v>
      </c>
      <c r="M962" s="10">
        <v>46251</v>
      </c>
      <c r="N962" s="8" t="s">
        <v>5101</v>
      </c>
      <c r="O962" s="12"/>
      <c r="P962" s="13"/>
      <c r="Q962" s="14">
        <f>Tabela1[[#This Row],[QTDE/ Fabricação]]-Tabela1[[#This Row],[QTE]]</f>
        <v>-2</v>
      </c>
      <c r="R962" s="18">
        <f t="shared" ref="R962:R993" si="193">IFERROR(H962*((AA962*0.25)+(AC962*0.25)+(AD962*0.225)+(AE962*0.225)+(AF962*0.05)),"")</f>
        <v>297.27999999999997</v>
      </c>
      <c r="S962" s="18">
        <f t="shared" ref="S962:S993" si="194">IFERROR(H962*AG962,"")</f>
        <v>297.27999999999997</v>
      </c>
      <c r="T962" s="19">
        <f t="shared" ref="T962:T993" si="195">IFERROR(S962-H962,"")</f>
        <v>0</v>
      </c>
      <c r="U962" s="16">
        <f>IFERROR(SUMIF('LISTA DE EMBARQUE'!B:B,MICRO!E:E,'LISTA DE EMBARQUE'!G:G),"")</f>
        <v>2</v>
      </c>
      <c r="V962" s="12">
        <f>IFERROR(VLOOKUP(Tabela1[[#This Row],[COD.MDE]],'LISTA DE EMBARQUE'!B:L,11,0),"")</f>
        <v>12</v>
      </c>
      <c r="W962" s="13">
        <f>IFERROR(VLOOKUP(Tabela1[[#This Row],[COD.MDE]],'LISTA DE EMBARQUE'!B:M,12,0),"")</f>
        <v>46307</v>
      </c>
      <c r="X962" s="14">
        <f>IFERROR(Tabela1[[#This Row],[QIANTIDADE EXPEDIDA]]*Tabela1[[#This Row],[PESO UNI]],"")</f>
        <v>297.27999999999997</v>
      </c>
      <c r="Y962" s="14">
        <f t="shared" ref="Y962:Y993" si="196">U962-C962</f>
        <v>0</v>
      </c>
      <c r="Z962" s="20">
        <f>Tabela1[[#This Row],[PESO TOTAL]]-Tabela1[[#This Row],[Peso Expedido]]</f>
        <v>0</v>
      </c>
      <c r="AA962" s="251">
        <v>1</v>
      </c>
      <c r="AB962" s="252"/>
      <c r="AC962" s="252">
        <v>1</v>
      </c>
      <c r="AD962" s="252">
        <v>1</v>
      </c>
      <c r="AE962" s="252">
        <v>1</v>
      </c>
      <c r="AF962" s="252">
        <v>1</v>
      </c>
      <c r="AG962" s="252">
        <v>1</v>
      </c>
      <c r="AH962" s="252">
        <v>1</v>
      </c>
      <c r="AI962" s="252" t="s">
        <v>4509</v>
      </c>
      <c r="AJ962"/>
      <c r="AK962"/>
      <c r="AL962"/>
      <c r="AM962"/>
      <c r="AN962"/>
      <c r="AO962"/>
      <c r="AP962"/>
      <c r="AQ962" s="22"/>
      <c r="AR962" s="24"/>
      <c r="AS962" s="37"/>
      <c r="AT962" s="37"/>
      <c r="AU962" s="37"/>
      <c r="AV962" s="37"/>
      <c r="AW962" s="37"/>
    </row>
    <row r="963" spans="1:49" ht="15.75" hidden="1" customHeight="1" x14ac:dyDescent="0.25">
      <c r="A963" s="1" t="s">
        <v>5144</v>
      </c>
      <c r="B963" s="21" t="s">
        <v>5145</v>
      </c>
      <c r="C963" s="1">
        <v>1</v>
      </c>
      <c r="D963" s="1" t="s">
        <v>5150</v>
      </c>
      <c r="E963" s="7">
        <v>4589</v>
      </c>
      <c r="F963" s="7">
        <v>58</v>
      </c>
      <c r="G963" s="1">
        <v>26.04</v>
      </c>
      <c r="H963" s="34">
        <f>Tabela1[[#This Row],[PESO UNI]]*Tabela1[[#This Row],[QTE]]</f>
        <v>26.04</v>
      </c>
      <c r="I963" s="7">
        <v>0</v>
      </c>
      <c r="J963" s="8" t="s">
        <v>3045</v>
      </c>
      <c r="K963" s="8" t="s">
        <v>4320</v>
      </c>
      <c r="L963" s="9" t="s">
        <v>2984</v>
      </c>
      <c r="M963" s="10">
        <v>46251</v>
      </c>
      <c r="N963" s="8" t="s">
        <v>5101</v>
      </c>
      <c r="O963" s="12"/>
      <c r="P963" s="13"/>
      <c r="Q963" s="14">
        <f>Tabela1[[#This Row],[QTDE/ Fabricação]]-Tabela1[[#This Row],[QTE]]</f>
        <v>-1</v>
      </c>
      <c r="R963" s="18">
        <f t="shared" si="193"/>
        <v>26.04</v>
      </c>
      <c r="S963" s="18">
        <f t="shared" si="194"/>
        <v>26.04</v>
      </c>
      <c r="T963" s="19">
        <f t="shared" si="195"/>
        <v>0</v>
      </c>
      <c r="U963" s="16">
        <f>IFERROR(SUMIF('LISTA DE EMBARQUE'!B:B,MICRO!E:E,'LISTA DE EMBARQUE'!G:G),"")</f>
        <v>1</v>
      </c>
      <c r="V963" s="12">
        <f>IFERROR(VLOOKUP(Tabela1[[#This Row],[COD.MDE]],'LISTA DE EMBARQUE'!B:L,11,0),"")</f>
        <v>12</v>
      </c>
      <c r="W963" s="13">
        <f>IFERROR(VLOOKUP(Tabela1[[#This Row],[COD.MDE]],'LISTA DE EMBARQUE'!B:M,12,0),"")</f>
        <v>46307</v>
      </c>
      <c r="X963" s="14">
        <f>IFERROR(Tabela1[[#This Row],[QIANTIDADE EXPEDIDA]]*Tabela1[[#This Row],[PESO UNI]],"")</f>
        <v>26.04</v>
      </c>
      <c r="Y963" s="14">
        <f t="shared" si="196"/>
        <v>0</v>
      </c>
      <c r="Z963" s="20">
        <f>Tabela1[[#This Row],[PESO TOTAL]]-Tabela1[[#This Row],[Peso Expedido]]</f>
        <v>0</v>
      </c>
      <c r="AA963" s="251">
        <v>1</v>
      </c>
      <c r="AB963" s="252"/>
      <c r="AC963" s="252">
        <v>1</v>
      </c>
      <c r="AD963" s="252">
        <v>1</v>
      </c>
      <c r="AE963" s="252">
        <v>1</v>
      </c>
      <c r="AF963" s="252">
        <v>1</v>
      </c>
      <c r="AG963" s="252">
        <v>1</v>
      </c>
      <c r="AH963" s="252">
        <v>1</v>
      </c>
      <c r="AI963" s="252" t="s">
        <v>4509</v>
      </c>
      <c r="AJ963"/>
      <c r="AK963"/>
      <c r="AL963"/>
      <c r="AM963"/>
      <c r="AN963"/>
      <c r="AO963"/>
      <c r="AP963"/>
      <c r="AQ963" s="22"/>
      <c r="AR963" s="24"/>
      <c r="AS963" s="37"/>
      <c r="AT963" s="37"/>
      <c r="AU963" s="37"/>
      <c r="AV963" s="37"/>
      <c r="AW963" s="37"/>
    </row>
    <row r="964" spans="1:49" ht="15.75" hidden="1" customHeight="1" x14ac:dyDescent="0.25">
      <c r="A964" s="1" t="s">
        <v>5144</v>
      </c>
      <c r="B964" s="21" t="s">
        <v>5145</v>
      </c>
      <c r="C964" s="1">
        <v>1</v>
      </c>
      <c r="D964" s="1" t="s">
        <v>5151</v>
      </c>
      <c r="E964" s="7">
        <v>4590</v>
      </c>
      <c r="F964" s="7">
        <v>58</v>
      </c>
      <c r="G964" s="1">
        <v>26.04</v>
      </c>
      <c r="H964" s="34">
        <f>Tabela1[[#This Row],[PESO UNI]]*Tabela1[[#This Row],[QTE]]</f>
        <v>26.04</v>
      </c>
      <c r="I964" s="7">
        <v>0</v>
      </c>
      <c r="J964" s="8" t="s">
        <v>3045</v>
      </c>
      <c r="K964" s="8" t="s">
        <v>4320</v>
      </c>
      <c r="L964" s="9" t="s">
        <v>2984</v>
      </c>
      <c r="M964" s="10">
        <v>46251</v>
      </c>
      <c r="N964" s="8" t="s">
        <v>5101</v>
      </c>
      <c r="O964" s="12"/>
      <c r="P964" s="13"/>
      <c r="Q964" s="14">
        <f>Tabela1[[#This Row],[QTDE/ Fabricação]]-Tabela1[[#This Row],[QTE]]</f>
        <v>-1</v>
      </c>
      <c r="R964" s="18">
        <f t="shared" si="193"/>
        <v>26.04</v>
      </c>
      <c r="S964" s="18">
        <f t="shared" si="194"/>
        <v>26.04</v>
      </c>
      <c r="T964" s="19">
        <f t="shared" si="195"/>
        <v>0</v>
      </c>
      <c r="U964" s="16">
        <f>IFERROR(SUMIF('LISTA DE EMBARQUE'!B:B,MICRO!E:E,'LISTA DE EMBARQUE'!G:G),"")</f>
        <v>1</v>
      </c>
      <c r="V964" s="12">
        <f>IFERROR(VLOOKUP(Tabela1[[#This Row],[COD.MDE]],'LISTA DE EMBARQUE'!B:L,11,0),"")</f>
        <v>12</v>
      </c>
      <c r="W964" s="13">
        <f>IFERROR(VLOOKUP(Tabela1[[#This Row],[COD.MDE]],'LISTA DE EMBARQUE'!B:M,12,0),"")</f>
        <v>46307</v>
      </c>
      <c r="X964" s="14">
        <f>IFERROR(Tabela1[[#This Row],[QIANTIDADE EXPEDIDA]]*Tabela1[[#This Row],[PESO UNI]],"")</f>
        <v>26.04</v>
      </c>
      <c r="Y964" s="14">
        <f t="shared" si="196"/>
        <v>0</v>
      </c>
      <c r="Z964" s="20">
        <f>Tabela1[[#This Row],[PESO TOTAL]]-Tabela1[[#This Row],[Peso Expedido]]</f>
        <v>0</v>
      </c>
      <c r="AA964" s="251">
        <v>1</v>
      </c>
      <c r="AB964" s="252"/>
      <c r="AC964" s="252">
        <v>1</v>
      </c>
      <c r="AD964" s="252">
        <v>1</v>
      </c>
      <c r="AE964" s="252">
        <v>1</v>
      </c>
      <c r="AF964" s="252">
        <v>1</v>
      </c>
      <c r="AG964" s="252">
        <v>1</v>
      </c>
      <c r="AH964" s="252">
        <v>1</v>
      </c>
      <c r="AI964" s="252" t="s">
        <v>4509</v>
      </c>
      <c r="AJ964"/>
      <c r="AK964"/>
      <c r="AL964"/>
      <c r="AM964"/>
      <c r="AN964"/>
      <c r="AO964"/>
      <c r="AP964"/>
      <c r="AQ964" s="22"/>
      <c r="AR964" s="24"/>
      <c r="AS964" s="37"/>
      <c r="AT964" s="37"/>
      <c r="AU964" s="37"/>
      <c r="AV964" s="37"/>
      <c r="AW964" s="37"/>
    </row>
    <row r="965" spans="1:49" ht="15.75" hidden="1" customHeight="1" x14ac:dyDescent="0.25">
      <c r="A965" s="1" t="s">
        <v>5144</v>
      </c>
      <c r="B965" s="21" t="s">
        <v>5145</v>
      </c>
      <c r="C965" s="1">
        <v>1</v>
      </c>
      <c r="D965" s="1" t="s">
        <v>5152</v>
      </c>
      <c r="E965" s="7">
        <v>4591</v>
      </c>
      <c r="F965" s="7">
        <v>58</v>
      </c>
      <c r="G965" s="1">
        <v>26.04</v>
      </c>
      <c r="H965" s="34">
        <f>Tabela1[[#This Row],[PESO UNI]]*Tabela1[[#This Row],[QTE]]</f>
        <v>26.04</v>
      </c>
      <c r="I965" s="7">
        <v>0</v>
      </c>
      <c r="J965" s="8" t="s">
        <v>3045</v>
      </c>
      <c r="K965" s="8" t="s">
        <v>4320</v>
      </c>
      <c r="L965" s="9" t="s">
        <v>2984</v>
      </c>
      <c r="M965" s="10">
        <v>46251</v>
      </c>
      <c r="N965" s="8" t="s">
        <v>5101</v>
      </c>
      <c r="O965" s="12"/>
      <c r="P965" s="13"/>
      <c r="Q965" s="14">
        <f>Tabela1[[#This Row],[QTDE/ Fabricação]]-Tabela1[[#This Row],[QTE]]</f>
        <v>-1</v>
      </c>
      <c r="R965" s="18">
        <f t="shared" si="193"/>
        <v>26.04</v>
      </c>
      <c r="S965" s="18">
        <f t="shared" si="194"/>
        <v>26.04</v>
      </c>
      <c r="T965" s="19">
        <f t="shared" si="195"/>
        <v>0</v>
      </c>
      <c r="U965" s="16">
        <f>IFERROR(SUMIF('LISTA DE EMBARQUE'!B:B,MICRO!E:E,'LISTA DE EMBARQUE'!G:G),"")</f>
        <v>1</v>
      </c>
      <c r="V965" s="12">
        <f>IFERROR(VLOOKUP(Tabela1[[#This Row],[COD.MDE]],'LISTA DE EMBARQUE'!B:L,11,0),"")</f>
        <v>12</v>
      </c>
      <c r="W965" s="13">
        <f>IFERROR(VLOOKUP(Tabela1[[#This Row],[COD.MDE]],'LISTA DE EMBARQUE'!B:M,12,0),"")</f>
        <v>46307</v>
      </c>
      <c r="X965" s="14">
        <f>IFERROR(Tabela1[[#This Row],[QIANTIDADE EXPEDIDA]]*Tabela1[[#This Row],[PESO UNI]],"")</f>
        <v>26.04</v>
      </c>
      <c r="Y965" s="14">
        <f t="shared" si="196"/>
        <v>0</v>
      </c>
      <c r="Z965" s="20">
        <f>Tabela1[[#This Row],[PESO TOTAL]]-Tabela1[[#This Row],[Peso Expedido]]</f>
        <v>0</v>
      </c>
      <c r="AA965" s="251">
        <v>1</v>
      </c>
      <c r="AB965" s="252"/>
      <c r="AC965" s="252">
        <v>1</v>
      </c>
      <c r="AD965" s="252">
        <v>1</v>
      </c>
      <c r="AE965" s="252">
        <v>1</v>
      </c>
      <c r="AF965" s="252">
        <v>1</v>
      </c>
      <c r="AG965" s="252">
        <v>1</v>
      </c>
      <c r="AH965" s="252">
        <v>1</v>
      </c>
      <c r="AI965" s="252" t="s">
        <v>4509</v>
      </c>
      <c r="AJ965"/>
      <c r="AK965"/>
      <c r="AL965"/>
      <c r="AM965"/>
      <c r="AN965"/>
      <c r="AO965"/>
      <c r="AP965"/>
      <c r="AQ965" s="22"/>
      <c r="AR965" s="24"/>
      <c r="AS965" s="37"/>
      <c r="AT965" s="37"/>
      <c r="AU965" s="37"/>
      <c r="AV965" s="37"/>
      <c r="AW965" s="37"/>
    </row>
    <row r="966" spans="1:49" ht="15.75" hidden="1" customHeight="1" x14ac:dyDescent="0.25">
      <c r="A966" s="1" t="s">
        <v>5144</v>
      </c>
      <c r="B966" s="21" t="s">
        <v>5145</v>
      </c>
      <c r="C966" s="1">
        <v>1</v>
      </c>
      <c r="D966" s="1" t="s">
        <v>5153</v>
      </c>
      <c r="E966" s="7">
        <v>4592</v>
      </c>
      <c r="F966" s="7">
        <v>58</v>
      </c>
      <c r="G966" s="1">
        <v>26.04</v>
      </c>
      <c r="H966" s="34">
        <f>Tabela1[[#This Row],[PESO UNI]]*Tabela1[[#This Row],[QTE]]</f>
        <v>26.04</v>
      </c>
      <c r="I966" s="7">
        <v>0</v>
      </c>
      <c r="J966" s="8" t="s">
        <v>3045</v>
      </c>
      <c r="K966" s="8" t="s">
        <v>4320</v>
      </c>
      <c r="L966" s="9" t="s">
        <v>2984</v>
      </c>
      <c r="M966" s="10">
        <v>46251</v>
      </c>
      <c r="N966" s="8" t="s">
        <v>5101</v>
      </c>
      <c r="O966" s="12"/>
      <c r="P966" s="13"/>
      <c r="Q966" s="14">
        <f>Tabela1[[#This Row],[QTDE/ Fabricação]]-Tabela1[[#This Row],[QTE]]</f>
        <v>-1</v>
      </c>
      <c r="R966" s="18">
        <f t="shared" si="193"/>
        <v>26.04</v>
      </c>
      <c r="S966" s="18">
        <f t="shared" si="194"/>
        <v>26.04</v>
      </c>
      <c r="T966" s="19">
        <f t="shared" si="195"/>
        <v>0</v>
      </c>
      <c r="U966" s="16">
        <f>IFERROR(SUMIF('LISTA DE EMBARQUE'!B:B,MICRO!E:E,'LISTA DE EMBARQUE'!G:G),"")</f>
        <v>1</v>
      </c>
      <c r="V966" s="12">
        <f>IFERROR(VLOOKUP(Tabela1[[#This Row],[COD.MDE]],'LISTA DE EMBARQUE'!B:L,11,0),"")</f>
        <v>12</v>
      </c>
      <c r="W966" s="13">
        <f>IFERROR(VLOOKUP(Tabela1[[#This Row],[COD.MDE]],'LISTA DE EMBARQUE'!B:M,12,0),"")</f>
        <v>46307</v>
      </c>
      <c r="X966" s="14">
        <f>IFERROR(Tabela1[[#This Row],[QIANTIDADE EXPEDIDA]]*Tabela1[[#This Row],[PESO UNI]],"")</f>
        <v>26.04</v>
      </c>
      <c r="Y966" s="14">
        <f t="shared" si="196"/>
        <v>0</v>
      </c>
      <c r="Z966" s="20">
        <f>Tabela1[[#This Row],[PESO TOTAL]]-Tabela1[[#This Row],[Peso Expedido]]</f>
        <v>0</v>
      </c>
      <c r="AA966" s="251">
        <v>1</v>
      </c>
      <c r="AB966" s="252"/>
      <c r="AC966" s="252">
        <v>1</v>
      </c>
      <c r="AD966" s="252">
        <v>1</v>
      </c>
      <c r="AE966" s="252">
        <v>1</v>
      </c>
      <c r="AF966" s="252">
        <v>1</v>
      </c>
      <c r="AG966" s="252">
        <v>1</v>
      </c>
      <c r="AH966" s="252">
        <v>1</v>
      </c>
      <c r="AI966" s="252" t="s">
        <v>4509</v>
      </c>
      <c r="AJ966"/>
      <c r="AK966"/>
      <c r="AL966"/>
      <c r="AM966"/>
      <c r="AN966"/>
      <c r="AO966"/>
      <c r="AP966"/>
      <c r="AQ966" s="22"/>
      <c r="AR966" s="24"/>
      <c r="AS966" s="37"/>
      <c r="AT966" s="37"/>
      <c r="AU966" s="37"/>
      <c r="AV966" s="37"/>
      <c r="AW966" s="37"/>
    </row>
    <row r="967" spans="1:49" ht="15.75" hidden="1" customHeight="1" x14ac:dyDescent="0.25">
      <c r="A967" s="1" t="s">
        <v>5144</v>
      </c>
      <c r="B967" s="21" t="s">
        <v>5145</v>
      </c>
      <c r="C967" s="1">
        <v>12</v>
      </c>
      <c r="D967" s="1" t="s">
        <v>5154</v>
      </c>
      <c r="E967" s="7">
        <v>4593</v>
      </c>
      <c r="F967" s="7">
        <v>58</v>
      </c>
      <c r="G967" s="1">
        <v>7.89</v>
      </c>
      <c r="H967" s="34">
        <f>Tabela1[[#This Row],[PESO UNI]]*Tabela1[[#This Row],[QTE]]</f>
        <v>94.679999999999993</v>
      </c>
      <c r="I967" s="7">
        <v>0</v>
      </c>
      <c r="J967" s="8" t="s">
        <v>3045</v>
      </c>
      <c r="K967" s="8" t="s">
        <v>4320</v>
      </c>
      <c r="L967" s="9" t="s">
        <v>2984</v>
      </c>
      <c r="M967" s="10">
        <v>46251</v>
      </c>
      <c r="N967" s="8" t="s">
        <v>5101</v>
      </c>
      <c r="O967" s="12"/>
      <c r="P967" s="13"/>
      <c r="Q967" s="14">
        <f>Tabela1[[#This Row],[QTDE/ Fabricação]]-Tabela1[[#This Row],[QTE]]</f>
        <v>-12</v>
      </c>
      <c r="R967" s="18">
        <f t="shared" si="193"/>
        <v>94.679999999999993</v>
      </c>
      <c r="S967" s="18">
        <f t="shared" si="194"/>
        <v>94.679999999999993</v>
      </c>
      <c r="T967" s="19">
        <f t="shared" si="195"/>
        <v>0</v>
      </c>
      <c r="U967" s="16">
        <f>IFERROR(SUMIF('LISTA DE EMBARQUE'!B:B,MICRO!E:E,'LISTA DE EMBARQUE'!G:G),"")</f>
        <v>12</v>
      </c>
      <c r="V967" s="12">
        <f>IFERROR(VLOOKUP(Tabela1[[#This Row],[COD.MDE]],'LISTA DE EMBARQUE'!B:L,11,0),"")</f>
        <v>12</v>
      </c>
      <c r="W967" s="13">
        <f>IFERROR(VLOOKUP(Tabela1[[#This Row],[COD.MDE]],'LISTA DE EMBARQUE'!B:M,12,0),"")</f>
        <v>46307</v>
      </c>
      <c r="X967" s="14">
        <f>IFERROR(Tabela1[[#This Row],[QIANTIDADE EXPEDIDA]]*Tabela1[[#This Row],[PESO UNI]],"")</f>
        <v>94.679999999999993</v>
      </c>
      <c r="Y967" s="14">
        <f t="shared" si="196"/>
        <v>0</v>
      </c>
      <c r="Z967" s="20">
        <f>Tabela1[[#This Row],[PESO TOTAL]]-Tabela1[[#This Row],[Peso Expedido]]</f>
        <v>0</v>
      </c>
      <c r="AA967" s="251">
        <v>1</v>
      </c>
      <c r="AB967" s="252"/>
      <c r="AC967" s="252">
        <v>1</v>
      </c>
      <c r="AD967" s="252">
        <v>1</v>
      </c>
      <c r="AE967" s="252">
        <v>1</v>
      </c>
      <c r="AF967" s="252">
        <v>1</v>
      </c>
      <c r="AG967" s="252">
        <v>1</v>
      </c>
      <c r="AH967" s="252">
        <v>1</v>
      </c>
      <c r="AI967" s="252" t="s">
        <v>4509</v>
      </c>
      <c r="AJ967"/>
      <c r="AK967"/>
      <c r="AL967"/>
      <c r="AM967"/>
      <c r="AN967"/>
      <c r="AO967"/>
      <c r="AP967"/>
      <c r="AQ967" s="22"/>
      <c r="AR967" s="24"/>
      <c r="AS967" s="37"/>
      <c r="AT967" s="37"/>
      <c r="AU967" s="37"/>
      <c r="AV967" s="37"/>
      <c r="AW967" s="37"/>
    </row>
    <row r="968" spans="1:49" ht="15.75" hidden="1" customHeight="1" x14ac:dyDescent="0.25">
      <c r="A968" s="1" t="s">
        <v>5144</v>
      </c>
      <c r="B968" s="21" t="s">
        <v>5145</v>
      </c>
      <c r="C968" s="1">
        <v>3</v>
      </c>
      <c r="D968" s="1" t="s">
        <v>5155</v>
      </c>
      <c r="E968" s="7">
        <v>4594</v>
      </c>
      <c r="F968" s="7">
        <v>58</v>
      </c>
      <c r="G968" s="1">
        <v>10.33</v>
      </c>
      <c r="H968" s="34">
        <f>Tabela1[[#This Row],[PESO UNI]]*Tabela1[[#This Row],[QTE]]</f>
        <v>30.990000000000002</v>
      </c>
      <c r="I968" s="7">
        <v>0</v>
      </c>
      <c r="J968" s="8" t="s">
        <v>3045</v>
      </c>
      <c r="K968" s="8" t="s">
        <v>4320</v>
      </c>
      <c r="L968" s="9" t="s">
        <v>2984</v>
      </c>
      <c r="M968" s="10">
        <v>46251</v>
      </c>
      <c r="N968" s="8" t="s">
        <v>5101</v>
      </c>
      <c r="O968" s="12"/>
      <c r="P968" s="13"/>
      <c r="Q968" s="14">
        <f>Tabela1[[#This Row],[QTDE/ Fabricação]]-Tabela1[[#This Row],[QTE]]</f>
        <v>-3</v>
      </c>
      <c r="R968" s="18">
        <f t="shared" si="193"/>
        <v>30.990000000000002</v>
      </c>
      <c r="S968" s="18">
        <f t="shared" si="194"/>
        <v>30.990000000000002</v>
      </c>
      <c r="T968" s="19">
        <f t="shared" si="195"/>
        <v>0</v>
      </c>
      <c r="U968" s="16">
        <f>IFERROR(SUMIF('LISTA DE EMBARQUE'!B:B,MICRO!E:E,'LISTA DE EMBARQUE'!G:G),"")</f>
        <v>3</v>
      </c>
      <c r="V968" s="12">
        <f>IFERROR(VLOOKUP(Tabela1[[#This Row],[COD.MDE]],'LISTA DE EMBARQUE'!B:L,11,0),"")</f>
        <v>12</v>
      </c>
      <c r="W968" s="13">
        <f>IFERROR(VLOOKUP(Tabela1[[#This Row],[COD.MDE]],'LISTA DE EMBARQUE'!B:M,12,0),"")</f>
        <v>46307</v>
      </c>
      <c r="X968" s="14">
        <f>IFERROR(Tabela1[[#This Row],[QIANTIDADE EXPEDIDA]]*Tabela1[[#This Row],[PESO UNI]],"")</f>
        <v>30.990000000000002</v>
      </c>
      <c r="Y968" s="14">
        <f t="shared" si="196"/>
        <v>0</v>
      </c>
      <c r="Z968" s="20">
        <f>Tabela1[[#This Row],[PESO TOTAL]]-Tabela1[[#This Row],[Peso Expedido]]</f>
        <v>0</v>
      </c>
      <c r="AA968" s="251">
        <v>1</v>
      </c>
      <c r="AB968" s="252"/>
      <c r="AC968" s="252">
        <v>1</v>
      </c>
      <c r="AD968" s="252">
        <v>1</v>
      </c>
      <c r="AE968" s="252">
        <v>1</v>
      </c>
      <c r="AF968" s="252">
        <v>1</v>
      </c>
      <c r="AG968" s="252">
        <v>1</v>
      </c>
      <c r="AH968" s="252">
        <v>1</v>
      </c>
      <c r="AI968" s="252" t="s">
        <v>4509</v>
      </c>
      <c r="AJ968"/>
      <c r="AK968"/>
      <c r="AL968"/>
      <c r="AM968"/>
      <c r="AN968"/>
      <c r="AO968"/>
      <c r="AP968"/>
      <c r="AQ968" s="22"/>
      <c r="AR968" s="24"/>
      <c r="AS968" s="37"/>
      <c r="AT968" s="37"/>
      <c r="AU968" s="37"/>
      <c r="AV968" s="37"/>
      <c r="AW968" s="37"/>
    </row>
    <row r="969" spans="1:49" ht="15.75" hidden="1" customHeight="1" x14ac:dyDescent="0.25">
      <c r="A969" s="1" t="s">
        <v>5144</v>
      </c>
      <c r="B969" s="21" t="s">
        <v>5145</v>
      </c>
      <c r="C969" s="1">
        <v>6</v>
      </c>
      <c r="D969" s="1" t="s">
        <v>5156</v>
      </c>
      <c r="E969" s="7">
        <v>4595</v>
      </c>
      <c r="F969" s="7">
        <v>58</v>
      </c>
      <c r="G969" s="1">
        <v>6.61</v>
      </c>
      <c r="H969" s="34">
        <f>Tabela1[[#This Row],[PESO UNI]]*Tabela1[[#This Row],[QTE]]</f>
        <v>39.660000000000004</v>
      </c>
      <c r="I969" s="7">
        <v>0</v>
      </c>
      <c r="J969" s="8" t="s">
        <v>3045</v>
      </c>
      <c r="K969" s="8" t="s">
        <v>4320</v>
      </c>
      <c r="L969" s="9" t="s">
        <v>2984</v>
      </c>
      <c r="M969" s="10">
        <v>46251</v>
      </c>
      <c r="N969" s="8" t="s">
        <v>5101</v>
      </c>
      <c r="O969" s="12"/>
      <c r="P969" s="13"/>
      <c r="Q969" s="14">
        <f>Tabela1[[#This Row],[QTDE/ Fabricação]]-Tabela1[[#This Row],[QTE]]</f>
        <v>-6</v>
      </c>
      <c r="R969" s="18">
        <f t="shared" si="193"/>
        <v>39.660000000000004</v>
      </c>
      <c r="S969" s="18">
        <f t="shared" si="194"/>
        <v>39.660000000000004</v>
      </c>
      <c r="T969" s="19">
        <f t="shared" si="195"/>
        <v>0</v>
      </c>
      <c r="U969" s="16">
        <f>IFERROR(SUMIF('LISTA DE EMBARQUE'!B:B,MICRO!E:E,'LISTA DE EMBARQUE'!G:G),"")</f>
        <v>6</v>
      </c>
      <c r="V969" s="12">
        <f>IFERROR(VLOOKUP(Tabela1[[#This Row],[COD.MDE]],'LISTA DE EMBARQUE'!B:L,11,0),"")</f>
        <v>12</v>
      </c>
      <c r="W969" s="13">
        <f>IFERROR(VLOOKUP(Tabela1[[#This Row],[COD.MDE]],'LISTA DE EMBARQUE'!B:M,12,0),"")</f>
        <v>46307</v>
      </c>
      <c r="X969" s="14">
        <f>IFERROR(Tabela1[[#This Row],[QIANTIDADE EXPEDIDA]]*Tabela1[[#This Row],[PESO UNI]],"")</f>
        <v>39.660000000000004</v>
      </c>
      <c r="Y969" s="14">
        <f t="shared" si="196"/>
        <v>0</v>
      </c>
      <c r="Z969" s="20">
        <f>Tabela1[[#This Row],[PESO TOTAL]]-Tabela1[[#This Row],[Peso Expedido]]</f>
        <v>0</v>
      </c>
      <c r="AA969" s="251">
        <v>1</v>
      </c>
      <c r="AB969" s="252"/>
      <c r="AC969" s="252">
        <v>1</v>
      </c>
      <c r="AD969" s="252">
        <v>1</v>
      </c>
      <c r="AE969" s="252">
        <v>1</v>
      </c>
      <c r="AF969" s="252">
        <v>1</v>
      </c>
      <c r="AG969" s="252">
        <v>1</v>
      </c>
      <c r="AH969" s="252">
        <v>1</v>
      </c>
      <c r="AI969" s="252" t="s">
        <v>4509</v>
      </c>
      <c r="AJ969"/>
      <c r="AK969"/>
      <c r="AL969"/>
      <c r="AM969"/>
      <c r="AN969"/>
      <c r="AO969"/>
      <c r="AP969"/>
      <c r="AQ969" s="22"/>
      <c r="AR969" s="24"/>
      <c r="AS969" s="37"/>
      <c r="AT969" s="37"/>
      <c r="AU969" s="37"/>
      <c r="AV969" s="37"/>
      <c r="AW969" s="37"/>
    </row>
    <row r="970" spans="1:49" ht="15.75" hidden="1" customHeight="1" x14ac:dyDescent="0.25">
      <c r="A970" s="238" t="s">
        <v>5157</v>
      </c>
      <c r="B970" s="239" t="s">
        <v>5158</v>
      </c>
      <c r="C970" s="238">
        <v>2</v>
      </c>
      <c r="D970" s="1" t="s">
        <v>5159</v>
      </c>
      <c r="E970" s="237">
        <v>4596</v>
      </c>
      <c r="F970" s="237">
        <v>58</v>
      </c>
      <c r="G970" s="238">
        <v>96.54</v>
      </c>
      <c r="H970" s="240">
        <f>Tabela1[[#This Row],[PESO UNI]]*Tabela1[[#This Row],[QTE]]</f>
        <v>193.08</v>
      </c>
      <c r="I970" s="237">
        <v>0</v>
      </c>
      <c r="J970" s="241" t="s">
        <v>3045</v>
      </c>
      <c r="K970" s="241" t="s">
        <v>4320</v>
      </c>
      <c r="L970" s="242" t="s">
        <v>2984</v>
      </c>
      <c r="M970" s="243">
        <v>46251</v>
      </c>
      <c r="N970" s="241" t="s">
        <v>5101</v>
      </c>
      <c r="O970" s="244"/>
      <c r="P970" s="245"/>
      <c r="Q970" s="14">
        <f>Tabela1[[#This Row],[QTDE/ Fabricação]]-Tabela1[[#This Row],[QTE]]</f>
        <v>-2</v>
      </c>
      <c r="R970" s="247">
        <f t="shared" si="193"/>
        <v>193.08</v>
      </c>
      <c r="S970" s="247">
        <f t="shared" si="194"/>
        <v>193.08</v>
      </c>
      <c r="T970" s="248">
        <f t="shared" si="195"/>
        <v>0</v>
      </c>
      <c r="U970" s="249">
        <f>IFERROR(SUMIF('LISTA DE EMBARQUE'!B:B,MICRO!E:E,'LISTA DE EMBARQUE'!G:G),"")</f>
        <v>2</v>
      </c>
      <c r="V970" s="244">
        <f>IFERROR(VLOOKUP(Tabela1[[#This Row],[COD.MDE]],'LISTA DE EMBARQUE'!B:L,11,0),"")</f>
        <v>9</v>
      </c>
      <c r="W970" s="245">
        <f>IFERROR(VLOOKUP(Tabela1[[#This Row],[COD.MDE]],'LISTA DE EMBARQUE'!B:M,12,0),"")</f>
        <v>46284</v>
      </c>
      <c r="X970" s="246">
        <f>IFERROR(Tabela1[[#This Row],[QIANTIDADE EXPEDIDA]]*Tabela1[[#This Row],[PESO UNI]],"")</f>
        <v>193.08</v>
      </c>
      <c r="Y970" s="246">
        <f t="shared" si="196"/>
        <v>0</v>
      </c>
      <c r="Z970" s="250">
        <f>Tabela1[[#This Row],[PESO TOTAL]]-Tabela1[[#This Row],[Peso Expedido]]</f>
        <v>0</v>
      </c>
      <c r="AA970" s="251">
        <v>1</v>
      </c>
      <c r="AB970" s="252"/>
      <c r="AC970" s="252">
        <v>1</v>
      </c>
      <c r="AD970" s="252">
        <v>1</v>
      </c>
      <c r="AE970" s="252">
        <v>1</v>
      </c>
      <c r="AF970" s="252">
        <v>1</v>
      </c>
      <c r="AG970" s="252">
        <v>1</v>
      </c>
      <c r="AH970" s="252">
        <v>1</v>
      </c>
      <c r="AI970" s="252" t="s">
        <v>4509</v>
      </c>
      <c r="AJ970"/>
      <c r="AK970"/>
      <c r="AL970"/>
      <c r="AM970"/>
      <c r="AN970"/>
      <c r="AO970"/>
      <c r="AP970"/>
      <c r="AQ970" s="22"/>
      <c r="AR970" s="24"/>
      <c r="AS970" s="37"/>
      <c r="AT970" s="37"/>
      <c r="AU970" s="37"/>
      <c r="AV970" s="37"/>
      <c r="AW970" s="37"/>
    </row>
    <row r="971" spans="1:49" ht="15.75" hidden="1" customHeight="1" x14ac:dyDescent="0.25">
      <c r="A971" s="238" t="s">
        <v>5157</v>
      </c>
      <c r="B971" s="239" t="s">
        <v>5158</v>
      </c>
      <c r="C971" s="238">
        <v>2</v>
      </c>
      <c r="D971" s="1" t="s">
        <v>5160</v>
      </c>
      <c r="E971" s="237">
        <v>4597</v>
      </c>
      <c r="F971" s="237">
        <v>58</v>
      </c>
      <c r="G971" s="238">
        <v>112.63</v>
      </c>
      <c r="H971" s="240">
        <f>Tabela1[[#This Row],[PESO UNI]]*Tabela1[[#This Row],[QTE]]</f>
        <v>225.26</v>
      </c>
      <c r="I971" s="237">
        <v>0</v>
      </c>
      <c r="J971" s="241" t="s">
        <v>3045</v>
      </c>
      <c r="K971" s="241" t="s">
        <v>4320</v>
      </c>
      <c r="L971" s="242" t="s">
        <v>2984</v>
      </c>
      <c r="M971" s="243">
        <v>46251</v>
      </c>
      <c r="N971" s="241" t="s">
        <v>5101</v>
      </c>
      <c r="O971" s="244"/>
      <c r="P971" s="245"/>
      <c r="Q971" s="14">
        <f>Tabela1[[#This Row],[QTDE/ Fabricação]]-Tabela1[[#This Row],[QTE]]</f>
        <v>-2</v>
      </c>
      <c r="R971" s="247">
        <f t="shared" si="193"/>
        <v>225.26</v>
      </c>
      <c r="S971" s="247">
        <f t="shared" si="194"/>
        <v>225.26</v>
      </c>
      <c r="T971" s="248">
        <f t="shared" si="195"/>
        <v>0</v>
      </c>
      <c r="U971" s="249">
        <f>IFERROR(SUMIF('LISTA DE EMBARQUE'!B:B,MICRO!E:E,'LISTA DE EMBARQUE'!G:G),"")</f>
        <v>2</v>
      </c>
      <c r="V971" s="244">
        <f>IFERROR(VLOOKUP(Tabela1[[#This Row],[COD.MDE]],'LISTA DE EMBARQUE'!B:L,11,0),"")</f>
        <v>9</v>
      </c>
      <c r="W971" s="245">
        <f>IFERROR(VLOOKUP(Tabela1[[#This Row],[COD.MDE]],'LISTA DE EMBARQUE'!B:M,12,0),"")</f>
        <v>46284</v>
      </c>
      <c r="X971" s="246">
        <f>IFERROR(Tabela1[[#This Row],[QIANTIDADE EXPEDIDA]]*Tabela1[[#This Row],[PESO UNI]],"")</f>
        <v>225.26</v>
      </c>
      <c r="Y971" s="246">
        <f t="shared" si="196"/>
        <v>0</v>
      </c>
      <c r="Z971" s="250">
        <f>Tabela1[[#This Row],[PESO TOTAL]]-Tabela1[[#This Row],[Peso Expedido]]</f>
        <v>0</v>
      </c>
      <c r="AA971" s="251">
        <v>1</v>
      </c>
      <c r="AB971" s="252"/>
      <c r="AC971" s="252">
        <v>1</v>
      </c>
      <c r="AD971" s="252">
        <v>1</v>
      </c>
      <c r="AE971" s="252">
        <v>1</v>
      </c>
      <c r="AF971" s="252">
        <v>1</v>
      </c>
      <c r="AG971" s="252">
        <v>1</v>
      </c>
      <c r="AH971" s="252">
        <v>1</v>
      </c>
      <c r="AI971" s="252" t="s">
        <v>4509</v>
      </c>
      <c r="AJ971"/>
      <c r="AK971"/>
      <c r="AL971"/>
      <c r="AM971"/>
      <c r="AN971"/>
      <c r="AO971"/>
      <c r="AP971"/>
      <c r="AQ971" s="22"/>
      <c r="AR971" s="24"/>
      <c r="AS971" s="37"/>
      <c r="AT971" s="37"/>
      <c r="AU971" s="37"/>
      <c r="AV971" s="37"/>
      <c r="AW971" s="37"/>
    </row>
    <row r="972" spans="1:49" ht="15.75" hidden="1" customHeight="1" x14ac:dyDescent="0.25">
      <c r="A972" s="238" t="s">
        <v>5157</v>
      </c>
      <c r="B972" s="239" t="s">
        <v>5158</v>
      </c>
      <c r="C972" s="238">
        <v>1</v>
      </c>
      <c r="D972" s="1" t="s">
        <v>5161</v>
      </c>
      <c r="E972" s="237">
        <v>4598</v>
      </c>
      <c r="F972" s="237">
        <v>58</v>
      </c>
      <c r="G972" s="238">
        <v>89.11</v>
      </c>
      <c r="H972" s="240">
        <f>Tabela1[[#This Row],[PESO UNI]]*Tabela1[[#This Row],[QTE]]</f>
        <v>89.11</v>
      </c>
      <c r="I972" s="237">
        <v>0</v>
      </c>
      <c r="J972" s="241" t="s">
        <v>3045</v>
      </c>
      <c r="K972" s="241" t="s">
        <v>4320</v>
      </c>
      <c r="L972" s="242" t="s">
        <v>2984</v>
      </c>
      <c r="M972" s="243">
        <v>46251</v>
      </c>
      <c r="N972" s="241" t="s">
        <v>5101</v>
      </c>
      <c r="O972" s="244"/>
      <c r="P972" s="245"/>
      <c r="Q972" s="14">
        <f>Tabela1[[#This Row],[QTDE/ Fabricação]]-Tabela1[[#This Row],[QTE]]</f>
        <v>-1</v>
      </c>
      <c r="R972" s="247">
        <f t="shared" si="193"/>
        <v>89.11</v>
      </c>
      <c r="S972" s="247">
        <f t="shared" si="194"/>
        <v>89.11</v>
      </c>
      <c r="T972" s="248">
        <f t="shared" si="195"/>
        <v>0</v>
      </c>
      <c r="U972" s="249">
        <f>IFERROR(SUMIF('LISTA DE EMBARQUE'!B:B,MICRO!E:E,'LISTA DE EMBARQUE'!G:G),"")</f>
        <v>1</v>
      </c>
      <c r="V972" s="244">
        <f>IFERROR(VLOOKUP(Tabela1[[#This Row],[COD.MDE]],'LISTA DE EMBARQUE'!B:L,11,0),"")</f>
        <v>9</v>
      </c>
      <c r="W972" s="245">
        <f>IFERROR(VLOOKUP(Tabela1[[#This Row],[COD.MDE]],'LISTA DE EMBARQUE'!B:M,12,0),"")</f>
        <v>46284</v>
      </c>
      <c r="X972" s="246">
        <f>IFERROR(Tabela1[[#This Row],[QIANTIDADE EXPEDIDA]]*Tabela1[[#This Row],[PESO UNI]],"")</f>
        <v>89.11</v>
      </c>
      <c r="Y972" s="246">
        <f t="shared" si="196"/>
        <v>0</v>
      </c>
      <c r="Z972" s="250">
        <f>Tabela1[[#This Row],[PESO TOTAL]]-Tabela1[[#This Row],[Peso Expedido]]</f>
        <v>0</v>
      </c>
      <c r="AA972" s="251">
        <v>1</v>
      </c>
      <c r="AB972" s="252"/>
      <c r="AC972" s="252">
        <v>1</v>
      </c>
      <c r="AD972" s="252">
        <v>1</v>
      </c>
      <c r="AE972" s="252">
        <v>1</v>
      </c>
      <c r="AF972" s="252">
        <v>1</v>
      </c>
      <c r="AG972" s="252">
        <v>1</v>
      </c>
      <c r="AH972" s="252">
        <v>1</v>
      </c>
      <c r="AI972" s="252" t="s">
        <v>4509</v>
      </c>
      <c r="AJ972"/>
      <c r="AK972"/>
      <c r="AL972"/>
      <c r="AM972"/>
      <c r="AN972"/>
      <c r="AO972"/>
      <c r="AP972"/>
      <c r="AQ972" s="22"/>
      <c r="AR972" s="24"/>
      <c r="AS972" s="37"/>
      <c r="AT972" s="37"/>
      <c r="AU972" s="37"/>
      <c r="AV972" s="37"/>
      <c r="AW972" s="37"/>
    </row>
    <row r="973" spans="1:49" ht="15.75" hidden="1" customHeight="1" x14ac:dyDescent="0.25">
      <c r="A973" s="238" t="s">
        <v>5157</v>
      </c>
      <c r="B973" s="239" t="s">
        <v>5158</v>
      </c>
      <c r="C973" s="238">
        <v>1</v>
      </c>
      <c r="D973" s="1" t="s">
        <v>5162</v>
      </c>
      <c r="E973" s="237">
        <v>4599</v>
      </c>
      <c r="F973" s="237">
        <v>58</v>
      </c>
      <c r="G973" s="238">
        <v>88.34</v>
      </c>
      <c r="H973" s="240">
        <f>Tabela1[[#This Row],[PESO UNI]]*Tabela1[[#This Row],[QTE]]</f>
        <v>88.34</v>
      </c>
      <c r="I973" s="237">
        <v>0</v>
      </c>
      <c r="J973" s="241" t="s">
        <v>3045</v>
      </c>
      <c r="K973" s="241" t="s">
        <v>4320</v>
      </c>
      <c r="L973" s="242" t="s">
        <v>2984</v>
      </c>
      <c r="M973" s="243">
        <v>46251</v>
      </c>
      <c r="N973" s="241" t="s">
        <v>5101</v>
      </c>
      <c r="O973" s="244"/>
      <c r="P973" s="245"/>
      <c r="Q973" s="14">
        <f>Tabela1[[#This Row],[QTDE/ Fabricação]]-Tabela1[[#This Row],[QTE]]</f>
        <v>-1</v>
      </c>
      <c r="R973" s="247">
        <f t="shared" si="193"/>
        <v>88.34</v>
      </c>
      <c r="S973" s="247">
        <f t="shared" si="194"/>
        <v>88.34</v>
      </c>
      <c r="T973" s="248">
        <f t="shared" si="195"/>
        <v>0</v>
      </c>
      <c r="U973" s="249">
        <f>IFERROR(SUMIF('LISTA DE EMBARQUE'!B:B,MICRO!E:E,'LISTA DE EMBARQUE'!G:G),"")</f>
        <v>1</v>
      </c>
      <c r="V973" s="244">
        <f>IFERROR(VLOOKUP(Tabela1[[#This Row],[COD.MDE]],'LISTA DE EMBARQUE'!B:L,11,0),"")</f>
        <v>9</v>
      </c>
      <c r="W973" s="245">
        <f>IFERROR(VLOOKUP(Tabela1[[#This Row],[COD.MDE]],'LISTA DE EMBARQUE'!B:M,12,0),"")</f>
        <v>46284</v>
      </c>
      <c r="X973" s="246">
        <f>IFERROR(Tabela1[[#This Row],[QIANTIDADE EXPEDIDA]]*Tabela1[[#This Row],[PESO UNI]],"")</f>
        <v>88.34</v>
      </c>
      <c r="Y973" s="246">
        <f t="shared" si="196"/>
        <v>0</v>
      </c>
      <c r="Z973" s="250">
        <f>Tabela1[[#This Row],[PESO TOTAL]]-Tabela1[[#This Row],[Peso Expedido]]</f>
        <v>0</v>
      </c>
      <c r="AA973" s="251">
        <v>1</v>
      </c>
      <c r="AB973" s="252"/>
      <c r="AC973" s="252">
        <v>1</v>
      </c>
      <c r="AD973" s="252">
        <v>1</v>
      </c>
      <c r="AE973" s="252">
        <v>1</v>
      </c>
      <c r="AF973" s="252">
        <v>1</v>
      </c>
      <c r="AG973" s="252">
        <v>1</v>
      </c>
      <c r="AH973" s="252">
        <v>1</v>
      </c>
      <c r="AI973" s="252" t="s">
        <v>4509</v>
      </c>
      <c r="AJ973"/>
      <c r="AK973"/>
      <c r="AL973"/>
      <c r="AM973"/>
      <c r="AN973"/>
      <c r="AO973"/>
      <c r="AP973"/>
      <c r="AQ973" s="22"/>
      <c r="AR973" s="24"/>
      <c r="AS973" s="37"/>
      <c r="AT973" s="37"/>
      <c r="AU973" s="37"/>
      <c r="AV973" s="37"/>
      <c r="AW973" s="37"/>
    </row>
    <row r="974" spans="1:49" ht="15.75" hidden="1" customHeight="1" x14ac:dyDescent="0.25">
      <c r="A974" s="238" t="s">
        <v>5157</v>
      </c>
      <c r="B974" s="239" t="s">
        <v>5158</v>
      </c>
      <c r="C974" s="238">
        <v>1</v>
      </c>
      <c r="D974" s="1" t="s">
        <v>5163</v>
      </c>
      <c r="E974" s="237">
        <v>4600</v>
      </c>
      <c r="F974" s="237">
        <v>58</v>
      </c>
      <c r="G974" s="238">
        <v>83.44</v>
      </c>
      <c r="H974" s="240">
        <f>Tabela1[[#This Row],[PESO UNI]]*Tabela1[[#This Row],[QTE]]</f>
        <v>83.44</v>
      </c>
      <c r="I974" s="237">
        <v>0</v>
      </c>
      <c r="J974" s="241" t="s">
        <v>3045</v>
      </c>
      <c r="K974" s="241" t="s">
        <v>4320</v>
      </c>
      <c r="L974" s="242" t="s">
        <v>2984</v>
      </c>
      <c r="M974" s="243">
        <v>46251</v>
      </c>
      <c r="N974" s="241" t="s">
        <v>5101</v>
      </c>
      <c r="O974" s="244"/>
      <c r="P974" s="245"/>
      <c r="Q974" s="14">
        <f>Tabela1[[#This Row],[QTDE/ Fabricação]]-Tabela1[[#This Row],[QTE]]</f>
        <v>-1</v>
      </c>
      <c r="R974" s="247">
        <f t="shared" si="193"/>
        <v>83.44</v>
      </c>
      <c r="S974" s="247">
        <f t="shared" si="194"/>
        <v>83.44</v>
      </c>
      <c r="T974" s="248">
        <f t="shared" si="195"/>
        <v>0</v>
      </c>
      <c r="U974" s="249">
        <f>IFERROR(SUMIF('LISTA DE EMBARQUE'!B:B,MICRO!E:E,'LISTA DE EMBARQUE'!G:G),"")</f>
        <v>1</v>
      </c>
      <c r="V974" s="244">
        <f>IFERROR(VLOOKUP(Tabela1[[#This Row],[COD.MDE]],'LISTA DE EMBARQUE'!B:L,11,0),"")</f>
        <v>9</v>
      </c>
      <c r="W974" s="245">
        <f>IFERROR(VLOOKUP(Tabela1[[#This Row],[COD.MDE]],'LISTA DE EMBARQUE'!B:M,12,0),"")</f>
        <v>46284</v>
      </c>
      <c r="X974" s="246">
        <f>IFERROR(Tabela1[[#This Row],[QIANTIDADE EXPEDIDA]]*Tabela1[[#This Row],[PESO UNI]],"")</f>
        <v>83.44</v>
      </c>
      <c r="Y974" s="246">
        <f t="shared" si="196"/>
        <v>0</v>
      </c>
      <c r="Z974" s="250">
        <f>Tabela1[[#This Row],[PESO TOTAL]]-Tabela1[[#This Row],[Peso Expedido]]</f>
        <v>0</v>
      </c>
      <c r="AA974" s="251">
        <v>1</v>
      </c>
      <c r="AB974" s="252"/>
      <c r="AC974" s="252">
        <v>1</v>
      </c>
      <c r="AD974" s="252">
        <v>1</v>
      </c>
      <c r="AE974" s="252">
        <v>1</v>
      </c>
      <c r="AF974" s="252">
        <v>1</v>
      </c>
      <c r="AG974" s="252">
        <v>1</v>
      </c>
      <c r="AH974" s="252">
        <v>1</v>
      </c>
      <c r="AI974" s="252" t="s">
        <v>4509</v>
      </c>
      <c r="AJ974"/>
      <c r="AK974"/>
      <c r="AL974"/>
      <c r="AM974"/>
      <c r="AN974"/>
      <c r="AO974"/>
      <c r="AP974"/>
      <c r="AQ974" s="22"/>
      <c r="AR974" s="24"/>
      <c r="AS974" s="37"/>
      <c r="AT974" s="37"/>
      <c r="AU974" s="37"/>
      <c r="AV974" s="37"/>
      <c r="AW974" s="37"/>
    </row>
    <row r="975" spans="1:49" ht="15.75" hidden="1" customHeight="1" x14ac:dyDescent="0.25">
      <c r="A975" s="238" t="s">
        <v>5157</v>
      </c>
      <c r="B975" s="239" t="s">
        <v>5158</v>
      </c>
      <c r="C975" s="238">
        <v>1</v>
      </c>
      <c r="D975" s="1" t="s">
        <v>5164</v>
      </c>
      <c r="E975" s="237">
        <v>4601</v>
      </c>
      <c r="F975" s="237">
        <v>58</v>
      </c>
      <c r="G975" s="238">
        <v>105.14</v>
      </c>
      <c r="H975" s="240">
        <f>Tabela1[[#This Row],[PESO UNI]]*Tabela1[[#This Row],[QTE]]</f>
        <v>105.14</v>
      </c>
      <c r="I975" s="237">
        <v>0</v>
      </c>
      <c r="J975" s="241" t="s">
        <v>3045</v>
      </c>
      <c r="K975" s="241" t="s">
        <v>4320</v>
      </c>
      <c r="L975" s="242" t="s">
        <v>2984</v>
      </c>
      <c r="M975" s="243">
        <v>46251</v>
      </c>
      <c r="N975" s="241" t="s">
        <v>5101</v>
      </c>
      <c r="O975" s="244"/>
      <c r="P975" s="245"/>
      <c r="Q975" s="14">
        <f>Tabela1[[#This Row],[QTDE/ Fabricação]]-Tabela1[[#This Row],[QTE]]</f>
        <v>-1</v>
      </c>
      <c r="R975" s="247">
        <f t="shared" si="193"/>
        <v>105.14</v>
      </c>
      <c r="S975" s="247">
        <f t="shared" si="194"/>
        <v>105.14</v>
      </c>
      <c r="T975" s="248">
        <f t="shared" si="195"/>
        <v>0</v>
      </c>
      <c r="U975" s="249">
        <f>IFERROR(SUMIF('LISTA DE EMBARQUE'!B:B,MICRO!E:E,'LISTA DE EMBARQUE'!G:G),"")</f>
        <v>1</v>
      </c>
      <c r="V975" s="244">
        <f>IFERROR(VLOOKUP(Tabela1[[#This Row],[COD.MDE]],'LISTA DE EMBARQUE'!B:L,11,0),"")</f>
        <v>9</v>
      </c>
      <c r="W975" s="245">
        <f>IFERROR(VLOOKUP(Tabela1[[#This Row],[COD.MDE]],'LISTA DE EMBARQUE'!B:M,12,0),"")</f>
        <v>46284</v>
      </c>
      <c r="X975" s="246">
        <f>IFERROR(Tabela1[[#This Row],[QIANTIDADE EXPEDIDA]]*Tabela1[[#This Row],[PESO UNI]],"")</f>
        <v>105.14</v>
      </c>
      <c r="Y975" s="246">
        <f t="shared" si="196"/>
        <v>0</v>
      </c>
      <c r="Z975" s="250">
        <f>Tabela1[[#This Row],[PESO TOTAL]]-Tabela1[[#This Row],[Peso Expedido]]</f>
        <v>0</v>
      </c>
      <c r="AA975" s="251">
        <v>1</v>
      </c>
      <c r="AB975" s="252"/>
      <c r="AC975" s="252">
        <v>1</v>
      </c>
      <c r="AD975" s="252">
        <v>1</v>
      </c>
      <c r="AE975" s="252">
        <v>1</v>
      </c>
      <c r="AF975" s="252">
        <v>1</v>
      </c>
      <c r="AG975" s="252">
        <v>1</v>
      </c>
      <c r="AH975" s="252">
        <v>1</v>
      </c>
      <c r="AI975" s="252" t="s">
        <v>4509</v>
      </c>
      <c r="AJ975"/>
      <c r="AK975"/>
      <c r="AL975"/>
      <c r="AM975"/>
      <c r="AN975"/>
      <c r="AO975"/>
      <c r="AP975"/>
      <c r="AQ975" s="22"/>
      <c r="AR975" s="24"/>
      <c r="AS975" s="37"/>
      <c r="AT975" s="37"/>
      <c r="AU975" s="37"/>
      <c r="AV975" s="37"/>
      <c r="AW975" s="37"/>
    </row>
    <row r="976" spans="1:49" ht="15.75" hidden="1" customHeight="1" x14ac:dyDescent="0.25">
      <c r="A976" s="238" t="s">
        <v>5157</v>
      </c>
      <c r="B976" s="239" t="s">
        <v>5158</v>
      </c>
      <c r="C976" s="238">
        <v>1</v>
      </c>
      <c r="D976" s="1" t="s">
        <v>5165</v>
      </c>
      <c r="E976" s="237">
        <v>4602</v>
      </c>
      <c r="F976" s="237">
        <v>58</v>
      </c>
      <c r="G976" s="238">
        <v>105.14</v>
      </c>
      <c r="H976" s="240">
        <f>Tabela1[[#This Row],[PESO UNI]]*Tabela1[[#This Row],[QTE]]</f>
        <v>105.14</v>
      </c>
      <c r="I976" s="237">
        <v>0</v>
      </c>
      <c r="J976" s="241" t="s">
        <v>3045</v>
      </c>
      <c r="K976" s="241" t="s">
        <v>4320</v>
      </c>
      <c r="L976" s="242" t="s">
        <v>2984</v>
      </c>
      <c r="M976" s="243">
        <v>46251</v>
      </c>
      <c r="N976" s="241" t="s">
        <v>5101</v>
      </c>
      <c r="O976" s="244"/>
      <c r="P976" s="245"/>
      <c r="Q976" s="14">
        <f>Tabela1[[#This Row],[QTDE/ Fabricação]]-Tabela1[[#This Row],[QTE]]</f>
        <v>-1</v>
      </c>
      <c r="R976" s="247">
        <f t="shared" si="193"/>
        <v>105.14</v>
      </c>
      <c r="S976" s="247">
        <f t="shared" si="194"/>
        <v>105.14</v>
      </c>
      <c r="T976" s="248">
        <f t="shared" si="195"/>
        <v>0</v>
      </c>
      <c r="U976" s="249">
        <f>IFERROR(SUMIF('LISTA DE EMBARQUE'!B:B,MICRO!E:E,'LISTA DE EMBARQUE'!G:G),"")</f>
        <v>1</v>
      </c>
      <c r="V976" s="244">
        <f>IFERROR(VLOOKUP(Tabela1[[#This Row],[COD.MDE]],'LISTA DE EMBARQUE'!B:L,11,0),"")</f>
        <v>9</v>
      </c>
      <c r="W976" s="245">
        <f>IFERROR(VLOOKUP(Tabela1[[#This Row],[COD.MDE]],'LISTA DE EMBARQUE'!B:M,12,0),"")</f>
        <v>46284</v>
      </c>
      <c r="X976" s="246">
        <f>IFERROR(Tabela1[[#This Row],[QIANTIDADE EXPEDIDA]]*Tabela1[[#This Row],[PESO UNI]],"")</f>
        <v>105.14</v>
      </c>
      <c r="Y976" s="246">
        <f t="shared" si="196"/>
        <v>0</v>
      </c>
      <c r="Z976" s="250">
        <f>Tabela1[[#This Row],[PESO TOTAL]]-Tabela1[[#This Row],[Peso Expedido]]</f>
        <v>0</v>
      </c>
      <c r="AA976" s="251">
        <v>1</v>
      </c>
      <c r="AB976" s="252"/>
      <c r="AC976" s="252">
        <v>1</v>
      </c>
      <c r="AD976" s="252">
        <v>1</v>
      </c>
      <c r="AE976" s="252">
        <v>1</v>
      </c>
      <c r="AF976" s="252">
        <v>1</v>
      </c>
      <c r="AG976" s="252">
        <v>1</v>
      </c>
      <c r="AH976" s="252">
        <v>1</v>
      </c>
      <c r="AI976" s="252" t="s">
        <v>4509</v>
      </c>
      <c r="AJ976"/>
      <c r="AK976"/>
      <c r="AL976"/>
      <c r="AM976"/>
      <c r="AN976"/>
      <c r="AO976"/>
      <c r="AP976"/>
      <c r="AQ976" s="22"/>
      <c r="AR976" s="24"/>
      <c r="AS976" s="37"/>
      <c r="AT976" s="37"/>
      <c r="AU976" s="37"/>
      <c r="AV976" s="37"/>
      <c r="AW976" s="37"/>
    </row>
    <row r="977" spans="1:49" ht="15.75" hidden="1" customHeight="1" x14ac:dyDescent="0.25">
      <c r="A977" s="238" t="s">
        <v>5157</v>
      </c>
      <c r="B977" s="239" t="s">
        <v>5158</v>
      </c>
      <c r="C977" s="238">
        <v>1</v>
      </c>
      <c r="D977" s="1" t="s">
        <v>5166</v>
      </c>
      <c r="E977" s="237">
        <v>4603</v>
      </c>
      <c r="F977" s="237">
        <v>58</v>
      </c>
      <c r="G977" s="238">
        <v>107.64</v>
      </c>
      <c r="H977" s="240">
        <f>Tabela1[[#This Row],[PESO UNI]]*Tabela1[[#This Row],[QTE]]</f>
        <v>107.64</v>
      </c>
      <c r="I977" s="237">
        <v>0</v>
      </c>
      <c r="J977" s="241" t="s">
        <v>3045</v>
      </c>
      <c r="K977" s="241" t="s">
        <v>4320</v>
      </c>
      <c r="L977" s="242" t="s">
        <v>2984</v>
      </c>
      <c r="M977" s="243">
        <v>46251</v>
      </c>
      <c r="N977" s="241" t="s">
        <v>5101</v>
      </c>
      <c r="O977" s="244"/>
      <c r="P977" s="245"/>
      <c r="Q977" s="14">
        <f>Tabela1[[#This Row],[QTDE/ Fabricação]]-Tabela1[[#This Row],[QTE]]</f>
        <v>-1</v>
      </c>
      <c r="R977" s="247">
        <f t="shared" si="193"/>
        <v>107.64</v>
      </c>
      <c r="S977" s="247">
        <f t="shared" si="194"/>
        <v>107.64</v>
      </c>
      <c r="T977" s="248">
        <f t="shared" si="195"/>
        <v>0</v>
      </c>
      <c r="U977" s="249">
        <f>IFERROR(SUMIF('LISTA DE EMBARQUE'!B:B,MICRO!E:E,'LISTA DE EMBARQUE'!G:G),"")</f>
        <v>1</v>
      </c>
      <c r="V977" s="244">
        <f>IFERROR(VLOOKUP(Tabela1[[#This Row],[COD.MDE]],'LISTA DE EMBARQUE'!B:L,11,0),"")</f>
        <v>9</v>
      </c>
      <c r="W977" s="245">
        <f>IFERROR(VLOOKUP(Tabela1[[#This Row],[COD.MDE]],'LISTA DE EMBARQUE'!B:M,12,0),"")</f>
        <v>46284</v>
      </c>
      <c r="X977" s="246">
        <f>IFERROR(Tabela1[[#This Row],[QIANTIDADE EXPEDIDA]]*Tabela1[[#This Row],[PESO UNI]],"")</f>
        <v>107.64</v>
      </c>
      <c r="Y977" s="246">
        <f t="shared" si="196"/>
        <v>0</v>
      </c>
      <c r="Z977" s="250">
        <f>Tabela1[[#This Row],[PESO TOTAL]]-Tabela1[[#This Row],[Peso Expedido]]</f>
        <v>0</v>
      </c>
      <c r="AA977" s="251">
        <v>1</v>
      </c>
      <c r="AB977" s="252"/>
      <c r="AC977" s="252">
        <v>1</v>
      </c>
      <c r="AD977" s="252">
        <v>1</v>
      </c>
      <c r="AE977" s="252">
        <v>1</v>
      </c>
      <c r="AF977" s="252">
        <v>1</v>
      </c>
      <c r="AG977" s="252">
        <v>1</v>
      </c>
      <c r="AH977" s="252">
        <v>1</v>
      </c>
      <c r="AI977" s="252" t="s">
        <v>4509</v>
      </c>
      <c r="AJ977"/>
      <c r="AK977"/>
      <c r="AL977"/>
      <c r="AM977"/>
      <c r="AN977"/>
      <c r="AO977"/>
      <c r="AP977"/>
      <c r="AQ977" s="22"/>
      <c r="AR977" s="24"/>
      <c r="AS977" s="37"/>
      <c r="AT977" s="37"/>
      <c r="AU977" s="37"/>
      <c r="AV977" s="37"/>
      <c r="AW977" s="37"/>
    </row>
    <row r="978" spans="1:49" ht="15.75" hidden="1" customHeight="1" x14ac:dyDescent="0.25">
      <c r="A978" s="238" t="s">
        <v>5169</v>
      </c>
      <c r="B978" s="239" t="s">
        <v>5167</v>
      </c>
      <c r="C978" s="238">
        <v>1</v>
      </c>
      <c r="D978" s="1" t="s">
        <v>5168</v>
      </c>
      <c r="E978" s="237">
        <v>4604</v>
      </c>
      <c r="F978" s="237">
        <v>58</v>
      </c>
      <c r="G978" s="238">
        <v>513.87</v>
      </c>
      <c r="H978" s="240">
        <f>Tabela1[[#This Row],[PESO UNI]]*Tabela1[[#This Row],[QTE]]</f>
        <v>513.87</v>
      </c>
      <c r="I978" s="237">
        <v>0</v>
      </c>
      <c r="J978" s="241" t="s">
        <v>3045</v>
      </c>
      <c r="K978" s="241" t="s">
        <v>4320</v>
      </c>
      <c r="L978" s="242" t="s">
        <v>2984</v>
      </c>
      <c r="M978" s="243">
        <v>46251</v>
      </c>
      <c r="N978" s="241" t="s">
        <v>5101</v>
      </c>
      <c r="O978" s="244"/>
      <c r="P978" s="245"/>
      <c r="Q978" s="14">
        <f>Tabela1[[#This Row],[QTDE/ Fabricação]]-Tabela1[[#This Row],[QTE]]</f>
        <v>-1</v>
      </c>
      <c r="R978" s="247">
        <f t="shared" si="193"/>
        <v>513.87</v>
      </c>
      <c r="S978" s="247">
        <f t="shared" si="194"/>
        <v>513.87</v>
      </c>
      <c r="T978" s="248">
        <f t="shared" si="195"/>
        <v>0</v>
      </c>
      <c r="U978" s="249">
        <f>IFERROR(SUMIF('LISTA DE EMBARQUE'!B:B,MICRO!E:E,'LISTA DE EMBARQUE'!G:G),"")</f>
        <v>1</v>
      </c>
      <c r="V978" s="244">
        <f>IFERROR(VLOOKUP(Tabela1[[#This Row],[COD.MDE]],'LISTA DE EMBARQUE'!B:L,11,0),"")</f>
        <v>9</v>
      </c>
      <c r="W978" s="245">
        <f>IFERROR(VLOOKUP(Tabela1[[#This Row],[COD.MDE]],'LISTA DE EMBARQUE'!B:M,12,0),"")</f>
        <v>46284</v>
      </c>
      <c r="X978" s="246">
        <f>IFERROR(Tabela1[[#This Row],[QIANTIDADE EXPEDIDA]]*Tabela1[[#This Row],[PESO UNI]],"")</f>
        <v>513.87</v>
      </c>
      <c r="Y978" s="246">
        <f t="shared" si="196"/>
        <v>0</v>
      </c>
      <c r="Z978" s="250">
        <f>Tabela1[[#This Row],[PESO TOTAL]]-Tabela1[[#This Row],[Peso Expedido]]</f>
        <v>0</v>
      </c>
      <c r="AA978" s="251">
        <v>1</v>
      </c>
      <c r="AB978" s="252"/>
      <c r="AC978" s="252">
        <v>1</v>
      </c>
      <c r="AD978" s="252">
        <v>1</v>
      </c>
      <c r="AE978" s="252">
        <v>1</v>
      </c>
      <c r="AF978" s="252">
        <v>1</v>
      </c>
      <c r="AG978" s="252">
        <v>1</v>
      </c>
      <c r="AH978" s="252">
        <v>1</v>
      </c>
      <c r="AI978" s="252" t="s">
        <v>4509</v>
      </c>
      <c r="AJ978"/>
      <c r="AK978"/>
      <c r="AL978"/>
      <c r="AM978"/>
      <c r="AN978"/>
      <c r="AO978"/>
      <c r="AP978"/>
      <c r="AQ978" s="22"/>
      <c r="AR978" s="24"/>
      <c r="AS978" s="37"/>
      <c r="AT978" s="37"/>
      <c r="AU978" s="37"/>
      <c r="AV978" s="37"/>
      <c r="AW978" s="37"/>
    </row>
    <row r="979" spans="1:49" ht="15.75" hidden="1" customHeight="1" x14ac:dyDescent="0.25">
      <c r="A979" s="238" t="s">
        <v>5170</v>
      </c>
      <c r="B979" s="239" t="s">
        <v>5171</v>
      </c>
      <c r="C979" s="238">
        <v>1</v>
      </c>
      <c r="D979" s="1" t="s">
        <v>5172</v>
      </c>
      <c r="E979" s="237">
        <v>4605</v>
      </c>
      <c r="F979" s="237">
        <v>58</v>
      </c>
      <c r="G979" s="238">
        <v>483.47</v>
      </c>
      <c r="H979" s="240">
        <f>Tabela1[[#This Row],[PESO UNI]]*Tabela1[[#This Row],[QTE]]</f>
        <v>483.47</v>
      </c>
      <c r="I979" s="237">
        <v>0</v>
      </c>
      <c r="J979" s="241" t="s">
        <v>3045</v>
      </c>
      <c r="K979" s="241" t="s">
        <v>4320</v>
      </c>
      <c r="L979" s="242" t="s">
        <v>2984</v>
      </c>
      <c r="M979" s="243">
        <v>46251</v>
      </c>
      <c r="N979" s="241" t="s">
        <v>5101</v>
      </c>
      <c r="O979" s="244"/>
      <c r="P979" s="245"/>
      <c r="Q979" s="14">
        <f>Tabela1[[#This Row],[QTDE/ Fabricação]]-Tabela1[[#This Row],[QTE]]</f>
        <v>-1</v>
      </c>
      <c r="R979" s="247">
        <f t="shared" si="193"/>
        <v>483.47</v>
      </c>
      <c r="S979" s="247">
        <f t="shared" si="194"/>
        <v>483.47</v>
      </c>
      <c r="T979" s="248">
        <f t="shared" si="195"/>
        <v>0</v>
      </c>
      <c r="U979" s="249">
        <f>IFERROR(SUMIF('LISTA DE EMBARQUE'!B:B,MICRO!E:E,'LISTA DE EMBARQUE'!G:G),"")</f>
        <v>1</v>
      </c>
      <c r="V979" s="244">
        <f>IFERROR(VLOOKUP(Tabela1[[#This Row],[COD.MDE]],'LISTA DE EMBARQUE'!B:L,11,0),"")</f>
        <v>9</v>
      </c>
      <c r="W979" s="245">
        <f>IFERROR(VLOOKUP(Tabela1[[#This Row],[COD.MDE]],'LISTA DE EMBARQUE'!B:M,12,0),"")</f>
        <v>46284</v>
      </c>
      <c r="X979" s="246">
        <f>IFERROR(Tabela1[[#This Row],[QIANTIDADE EXPEDIDA]]*Tabela1[[#This Row],[PESO UNI]],"")</f>
        <v>483.47</v>
      </c>
      <c r="Y979" s="246">
        <f t="shared" si="196"/>
        <v>0</v>
      </c>
      <c r="Z979" s="250">
        <f>Tabela1[[#This Row],[PESO TOTAL]]-Tabela1[[#This Row],[Peso Expedido]]</f>
        <v>0</v>
      </c>
      <c r="AA979" s="251">
        <v>1</v>
      </c>
      <c r="AB979" s="252"/>
      <c r="AC979" s="252">
        <v>1</v>
      </c>
      <c r="AD979" s="252">
        <v>1</v>
      </c>
      <c r="AE979" s="252">
        <v>1</v>
      </c>
      <c r="AF979" s="252">
        <v>1</v>
      </c>
      <c r="AG979" s="252">
        <v>1</v>
      </c>
      <c r="AH979" s="252">
        <v>1</v>
      </c>
      <c r="AI979" s="252" t="s">
        <v>4509</v>
      </c>
      <c r="AJ979"/>
      <c r="AK979"/>
      <c r="AL979"/>
      <c r="AM979"/>
      <c r="AN979"/>
      <c r="AO979"/>
      <c r="AP979"/>
      <c r="AQ979" s="22"/>
      <c r="AR979" s="24"/>
      <c r="AS979" s="37"/>
      <c r="AT979" s="37"/>
      <c r="AU979" s="37"/>
      <c r="AV979" s="37"/>
      <c r="AW979" s="37"/>
    </row>
    <row r="980" spans="1:49" ht="15.75" hidden="1" customHeight="1" x14ac:dyDescent="0.25">
      <c r="A980" s="238" t="s">
        <v>5173</v>
      </c>
      <c r="B980" s="239" t="s">
        <v>5174</v>
      </c>
      <c r="C980" s="238">
        <v>1</v>
      </c>
      <c r="D980" s="1" t="s">
        <v>5175</v>
      </c>
      <c r="E980" s="237">
        <v>4606</v>
      </c>
      <c r="F980" s="237">
        <v>58</v>
      </c>
      <c r="G980" s="238">
        <v>477.68</v>
      </c>
      <c r="H980" s="240">
        <f>Tabela1[[#This Row],[PESO UNI]]*Tabela1[[#This Row],[QTE]]</f>
        <v>477.68</v>
      </c>
      <c r="I980" s="237">
        <v>0</v>
      </c>
      <c r="J980" s="241" t="s">
        <v>3045</v>
      </c>
      <c r="K980" s="241" t="s">
        <v>4320</v>
      </c>
      <c r="L980" s="242" t="s">
        <v>2984</v>
      </c>
      <c r="M980" s="243">
        <v>46251</v>
      </c>
      <c r="N980" s="241" t="s">
        <v>5101</v>
      </c>
      <c r="O980" s="244"/>
      <c r="P980" s="245"/>
      <c r="Q980" s="14">
        <f>Tabela1[[#This Row],[QTDE/ Fabricação]]-Tabela1[[#This Row],[QTE]]</f>
        <v>-1</v>
      </c>
      <c r="R980" s="247">
        <f t="shared" si="193"/>
        <v>477.68</v>
      </c>
      <c r="S980" s="247">
        <f t="shared" si="194"/>
        <v>477.68</v>
      </c>
      <c r="T980" s="248">
        <f t="shared" si="195"/>
        <v>0</v>
      </c>
      <c r="U980" s="249">
        <f>IFERROR(SUMIF('LISTA DE EMBARQUE'!B:B,MICRO!E:E,'LISTA DE EMBARQUE'!G:G),"")</f>
        <v>1</v>
      </c>
      <c r="V980" s="244">
        <f>IFERROR(VLOOKUP(Tabela1[[#This Row],[COD.MDE]],'LISTA DE EMBARQUE'!B:L,11,0),"")</f>
        <v>9</v>
      </c>
      <c r="W980" s="245">
        <f>IFERROR(VLOOKUP(Tabela1[[#This Row],[COD.MDE]],'LISTA DE EMBARQUE'!B:M,12,0),"")</f>
        <v>46284</v>
      </c>
      <c r="X980" s="246">
        <f>IFERROR(Tabela1[[#This Row],[QIANTIDADE EXPEDIDA]]*Tabela1[[#This Row],[PESO UNI]],"")</f>
        <v>477.68</v>
      </c>
      <c r="Y980" s="246">
        <f t="shared" si="196"/>
        <v>0</v>
      </c>
      <c r="Z980" s="250">
        <f>Tabela1[[#This Row],[PESO TOTAL]]-Tabela1[[#This Row],[Peso Expedido]]</f>
        <v>0</v>
      </c>
      <c r="AA980" s="251">
        <v>1</v>
      </c>
      <c r="AB980" s="252"/>
      <c r="AC980" s="252">
        <v>1</v>
      </c>
      <c r="AD980" s="252">
        <v>1</v>
      </c>
      <c r="AE980" s="252">
        <v>1</v>
      </c>
      <c r="AF980" s="252">
        <v>1</v>
      </c>
      <c r="AG980" s="252">
        <v>1</v>
      </c>
      <c r="AH980" s="252">
        <v>1</v>
      </c>
      <c r="AI980" s="252" t="s">
        <v>4509</v>
      </c>
      <c r="AJ980"/>
      <c r="AK980"/>
      <c r="AL980"/>
      <c r="AM980"/>
      <c r="AN980"/>
      <c r="AO980"/>
      <c r="AP980"/>
      <c r="AQ980" s="22"/>
      <c r="AR980" s="24"/>
      <c r="AS980" s="37"/>
      <c r="AT980" s="37"/>
      <c r="AU980" s="37"/>
      <c r="AV980" s="37"/>
      <c r="AW980" s="37"/>
    </row>
    <row r="981" spans="1:49" ht="15.75" hidden="1" customHeight="1" x14ac:dyDescent="0.25">
      <c r="A981" s="238" t="s">
        <v>5176</v>
      </c>
      <c r="B981" s="239" t="s">
        <v>5177</v>
      </c>
      <c r="C981" s="238">
        <v>1</v>
      </c>
      <c r="D981" s="1" t="s">
        <v>5178</v>
      </c>
      <c r="E981" s="237">
        <v>4607</v>
      </c>
      <c r="F981" s="237">
        <v>58</v>
      </c>
      <c r="G981" s="238">
        <v>499.5</v>
      </c>
      <c r="H981" s="240">
        <f>Tabela1[[#This Row],[PESO UNI]]*Tabela1[[#This Row],[QTE]]</f>
        <v>499.5</v>
      </c>
      <c r="I981" s="237">
        <v>0</v>
      </c>
      <c r="J981" s="241" t="s">
        <v>3045</v>
      </c>
      <c r="K981" s="241" t="s">
        <v>4320</v>
      </c>
      <c r="L981" s="242" t="s">
        <v>2984</v>
      </c>
      <c r="M981" s="243">
        <v>46251</v>
      </c>
      <c r="N981" s="241" t="s">
        <v>5101</v>
      </c>
      <c r="O981" s="244"/>
      <c r="P981" s="245"/>
      <c r="Q981" s="14">
        <f>Tabela1[[#This Row],[QTDE/ Fabricação]]-Tabela1[[#This Row],[QTE]]</f>
        <v>-1</v>
      </c>
      <c r="R981" s="247">
        <f t="shared" si="193"/>
        <v>499.5</v>
      </c>
      <c r="S981" s="247">
        <f t="shared" si="194"/>
        <v>499.5</v>
      </c>
      <c r="T981" s="248">
        <f t="shared" si="195"/>
        <v>0</v>
      </c>
      <c r="U981" s="249">
        <f>IFERROR(SUMIF('LISTA DE EMBARQUE'!B:B,MICRO!E:E,'LISTA DE EMBARQUE'!G:G),"")</f>
        <v>1</v>
      </c>
      <c r="V981" s="244">
        <f>IFERROR(VLOOKUP(Tabela1[[#This Row],[COD.MDE]],'LISTA DE EMBARQUE'!B:L,11,0),"")</f>
        <v>9</v>
      </c>
      <c r="W981" s="245">
        <f>IFERROR(VLOOKUP(Tabela1[[#This Row],[COD.MDE]],'LISTA DE EMBARQUE'!B:M,12,0),"")</f>
        <v>46284</v>
      </c>
      <c r="X981" s="246">
        <f>IFERROR(Tabela1[[#This Row],[QIANTIDADE EXPEDIDA]]*Tabela1[[#This Row],[PESO UNI]],"")</f>
        <v>499.5</v>
      </c>
      <c r="Y981" s="246">
        <f t="shared" si="196"/>
        <v>0</v>
      </c>
      <c r="Z981" s="250">
        <f>Tabela1[[#This Row],[PESO TOTAL]]-Tabela1[[#This Row],[Peso Expedido]]</f>
        <v>0</v>
      </c>
      <c r="AA981" s="251">
        <v>1</v>
      </c>
      <c r="AB981" s="252"/>
      <c r="AC981" s="252">
        <v>1</v>
      </c>
      <c r="AD981" s="252">
        <v>1</v>
      </c>
      <c r="AE981" s="252">
        <v>1</v>
      </c>
      <c r="AF981" s="252">
        <v>1</v>
      </c>
      <c r="AG981" s="252">
        <v>1</v>
      </c>
      <c r="AH981" s="252">
        <v>1</v>
      </c>
      <c r="AI981" s="252" t="s">
        <v>4509</v>
      </c>
      <c r="AJ981"/>
      <c r="AK981"/>
      <c r="AL981"/>
      <c r="AM981"/>
      <c r="AN981"/>
      <c r="AO981"/>
      <c r="AP981"/>
      <c r="AQ981" s="22"/>
      <c r="AR981" s="24"/>
      <c r="AS981" s="37"/>
      <c r="AT981" s="37"/>
      <c r="AU981" s="37"/>
      <c r="AV981" s="37"/>
      <c r="AW981" s="37"/>
    </row>
    <row r="982" spans="1:49" ht="15.75" hidden="1" customHeight="1" x14ac:dyDescent="0.25">
      <c r="A982" s="1" t="s">
        <v>5179</v>
      </c>
      <c r="B982" s="21" t="s">
        <v>5180</v>
      </c>
      <c r="C982" s="1">
        <v>3</v>
      </c>
      <c r="D982" s="1" t="s">
        <v>5181</v>
      </c>
      <c r="E982" s="7">
        <v>4608</v>
      </c>
      <c r="F982" s="7">
        <v>59</v>
      </c>
      <c r="G982" s="1">
        <v>92.03</v>
      </c>
      <c r="H982" s="34">
        <f>Tabela1[[#This Row],[PESO UNI]]*Tabela1[[#This Row],[QTE]]</f>
        <v>276.09000000000003</v>
      </c>
      <c r="I982" s="7">
        <v>0</v>
      </c>
      <c r="J982" s="8" t="s">
        <v>3045</v>
      </c>
      <c r="K982" s="8" t="s">
        <v>4320</v>
      </c>
      <c r="L982" s="9" t="s">
        <v>2984</v>
      </c>
      <c r="M982" s="10">
        <v>46251</v>
      </c>
      <c r="N982" s="8" t="s">
        <v>5101</v>
      </c>
      <c r="O982" s="12"/>
      <c r="P982" s="13"/>
      <c r="Q982" s="14">
        <f>Tabela1[[#This Row],[QTDE/ Fabricação]]-Tabela1[[#This Row],[QTE]]</f>
        <v>-3</v>
      </c>
      <c r="R982" s="18">
        <f t="shared" si="193"/>
        <v>276.09000000000003</v>
      </c>
      <c r="S982" s="18">
        <f t="shared" si="194"/>
        <v>276.09000000000003</v>
      </c>
      <c r="T982" s="19">
        <f t="shared" si="195"/>
        <v>0</v>
      </c>
      <c r="U982" s="16">
        <f>IFERROR(SUMIF('LISTA DE EMBARQUE'!B:B,MICRO!E:E,'LISTA DE EMBARQUE'!G:G),"")</f>
        <v>3</v>
      </c>
      <c r="V982" s="12">
        <f>IFERROR(VLOOKUP(Tabela1[[#This Row],[COD.MDE]],'LISTA DE EMBARQUE'!B:L,11,0),"")</f>
        <v>12</v>
      </c>
      <c r="W982" s="13">
        <f>IFERROR(VLOOKUP(Tabela1[[#This Row],[COD.MDE]],'LISTA DE EMBARQUE'!B:M,12,0),"")</f>
        <v>46307</v>
      </c>
      <c r="X982" s="14">
        <f>IFERROR(Tabela1[[#This Row],[QIANTIDADE EXPEDIDA]]*Tabela1[[#This Row],[PESO UNI]],"")</f>
        <v>276.09000000000003</v>
      </c>
      <c r="Y982" s="14">
        <f>U982-C982</f>
        <v>0</v>
      </c>
      <c r="Z982" s="20">
        <f>Tabela1[[#This Row],[PESO TOTAL]]-Tabela1[[#This Row],[Peso Expedido]]</f>
        <v>0</v>
      </c>
      <c r="AA982" s="17">
        <v>1</v>
      </c>
      <c r="AB982" s="33"/>
      <c r="AC982" s="252">
        <v>1</v>
      </c>
      <c r="AD982" s="252">
        <v>1</v>
      </c>
      <c r="AE982" s="252">
        <v>1</v>
      </c>
      <c r="AF982" s="252">
        <v>1</v>
      </c>
      <c r="AG982" s="252">
        <v>1</v>
      </c>
      <c r="AH982" s="252">
        <v>1</v>
      </c>
      <c r="AI982" s="252" t="s">
        <v>4509</v>
      </c>
      <c r="AJ982"/>
      <c r="AK982"/>
      <c r="AL982"/>
      <c r="AM982"/>
      <c r="AN982"/>
      <c r="AO982"/>
      <c r="AP982"/>
      <c r="AQ982" s="22"/>
      <c r="AR982" s="24"/>
      <c r="AS982" s="37"/>
      <c r="AT982" s="37"/>
      <c r="AU982" s="37"/>
      <c r="AV982" s="37"/>
      <c r="AW982" s="37"/>
    </row>
    <row r="983" spans="1:49" ht="15.75" hidden="1" customHeight="1" x14ac:dyDescent="0.25">
      <c r="A983" s="1" t="s">
        <v>5179</v>
      </c>
      <c r="B983" s="21" t="s">
        <v>5180</v>
      </c>
      <c r="C983" s="1">
        <v>1</v>
      </c>
      <c r="D983" s="1" t="s">
        <v>5182</v>
      </c>
      <c r="E983" s="7">
        <v>4609</v>
      </c>
      <c r="F983" s="7">
        <v>59</v>
      </c>
      <c r="G983" s="1">
        <v>114.46</v>
      </c>
      <c r="H983" s="34">
        <f>Tabela1[[#This Row],[PESO UNI]]*Tabela1[[#This Row],[QTE]]</f>
        <v>114.46</v>
      </c>
      <c r="I983" s="7">
        <v>0</v>
      </c>
      <c r="J983" s="8" t="s">
        <v>3045</v>
      </c>
      <c r="K983" s="8" t="s">
        <v>4320</v>
      </c>
      <c r="L983" s="9" t="s">
        <v>2984</v>
      </c>
      <c r="M983" s="10">
        <v>46251</v>
      </c>
      <c r="N983" s="8" t="s">
        <v>5101</v>
      </c>
      <c r="O983" s="12"/>
      <c r="P983" s="13"/>
      <c r="Q983" s="14">
        <f>Tabela1[[#This Row],[QTDE/ Fabricação]]-Tabela1[[#This Row],[QTE]]</f>
        <v>-1</v>
      </c>
      <c r="R983" s="18">
        <f t="shared" si="193"/>
        <v>114.46</v>
      </c>
      <c r="S983" s="18">
        <f t="shared" si="194"/>
        <v>114.46</v>
      </c>
      <c r="T983" s="19">
        <f t="shared" si="195"/>
        <v>0</v>
      </c>
      <c r="U983" s="16">
        <f>IFERROR(SUMIF('LISTA DE EMBARQUE'!B:B,MICRO!E:E,'LISTA DE EMBARQUE'!G:G),"")</f>
        <v>1</v>
      </c>
      <c r="V983" s="12">
        <f>IFERROR(VLOOKUP(Tabela1[[#This Row],[COD.MDE]],'LISTA DE EMBARQUE'!B:L,11,0),"")</f>
        <v>12</v>
      </c>
      <c r="W983" s="13">
        <f>IFERROR(VLOOKUP(Tabela1[[#This Row],[COD.MDE]],'LISTA DE EMBARQUE'!B:M,12,0),"")</f>
        <v>46307</v>
      </c>
      <c r="X983" s="14">
        <f>IFERROR(Tabela1[[#This Row],[QIANTIDADE EXPEDIDA]]*Tabela1[[#This Row],[PESO UNI]],"")</f>
        <v>114.46</v>
      </c>
      <c r="Y983" s="14">
        <f>U983-C983</f>
        <v>0</v>
      </c>
      <c r="Z983" s="20">
        <f>Tabela1[[#This Row],[PESO TOTAL]]-Tabela1[[#This Row],[Peso Expedido]]</f>
        <v>0</v>
      </c>
      <c r="AA983" s="17">
        <v>1</v>
      </c>
      <c r="AB983" s="33"/>
      <c r="AC983" s="252">
        <v>1</v>
      </c>
      <c r="AD983" s="252">
        <v>1</v>
      </c>
      <c r="AE983" s="252">
        <v>1</v>
      </c>
      <c r="AF983" s="252">
        <v>1</v>
      </c>
      <c r="AG983" s="252">
        <v>1</v>
      </c>
      <c r="AH983" s="252">
        <v>1</v>
      </c>
      <c r="AI983" s="252" t="s">
        <v>4509</v>
      </c>
      <c r="AJ983"/>
      <c r="AK983"/>
      <c r="AL983"/>
      <c r="AM983"/>
      <c r="AN983"/>
      <c r="AO983"/>
      <c r="AP983"/>
      <c r="AQ983" s="22"/>
      <c r="AR983" s="24"/>
      <c r="AS983" s="37"/>
      <c r="AT983" s="37"/>
      <c r="AU983" s="37"/>
      <c r="AV983" s="37"/>
      <c r="AW983" s="37"/>
    </row>
    <row r="984" spans="1:49" ht="15.75" hidden="1" customHeight="1" x14ac:dyDescent="0.25">
      <c r="A984" s="1" t="s">
        <v>5179</v>
      </c>
      <c r="B984" s="21" t="s">
        <v>5180</v>
      </c>
      <c r="C984" s="1">
        <v>1</v>
      </c>
      <c r="D984" s="1" t="s">
        <v>5183</v>
      </c>
      <c r="E984" s="7">
        <v>4610</v>
      </c>
      <c r="F984" s="7">
        <v>59</v>
      </c>
      <c r="G984" s="1">
        <v>80.17</v>
      </c>
      <c r="H984" s="34">
        <f>Tabela1[[#This Row],[PESO UNI]]*Tabela1[[#This Row],[QTE]]</f>
        <v>80.17</v>
      </c>
      <c r="I984" s="7">
        <v>0</v>
      </c>
      <c r="J984" s="8" t="s">
        <v>3045</v>
      </c>
      <c r="K984" s="8" t="s">
        <v>4320</v>
      </c>
      <c r="L984" s="9" t="s">
        <v>2984</v>
      </c>
      <c r="M984" s="10">
        <v>46251</v>
      </c>
      <c r="N984" s="8" t="s">
        <v>5101</v>
      </c>
      <c r="O984" s="12"/>
      <c r="P984" s="13"/>
      <c r="Q984" s="14">
        <f>Tabela1[[#This Row],[QTDE/ Fabricação]]-Tabela1[[#This Row],[QTE]]</f>
        <v>-1</v>
      </c>
      <c r="R984" s="18">
        <f t="shared" si="193"/>
        <v>80.17</v>
      </c>
      <c r="S984" s="18">
        <f t="shared" si="194"/>
        <v>80.17</v>
      </c>
      <c r="T984" s="19">
        <f t="shared" si="195"/>
        <v>0</v>
      </c>
      <c r="U984" s="16">
        <f>IFERROR(SUMIF('LISTA DE EMBARQUE'!B:B,MICRO!E:E,'LISTA DE EMBARQUE'!G:G),"")</f>
        <v>1</v>
      </c>
      <c r="V984" s="12">
        <f>IFERROR(VLOOKUP(Tabela1[[#This Row],[COD.MDE]],'LISTA DE EMBARQUE'!B:L,11,0),"")</f>
        <v>12</v>
      </c>
      <c r="W984" s="13">
        <f>IFERROR(VLOOKUP(Tabela1[[#This Row],[COD.MDE]],'LISTA DE EMBARQUE'!B:M,12,0),"")</f>
        <v>46307</v>
      </c>
      <c r="X984" s="14">
        <f>IFERROR(Tabela1[[#This Row],[QIANTIDADE EXPEDIDA]]*Tabela1[[#This Row],[PESO UNI]],"")</f>
        <v>80.17</v>
      </c>
      <c r="Y984" s="14">
        <f>U984-C984</f>
        <v>0</v>
      </c>
      <c r="Z984" s="20">
        <f>Tabela1[[#This Row],[PESO TOTAL]]-Tabela1[[#This Row],[Peso Expedido]]</f>
        <v>0</v>
      </c>
      <c r="AA984" s="17">
        <v>1</v>
      </c>
      <c r="AB984" s="33"/>
      <c r="AC984" s="252">
        <v>1</v>
      </c>
      <c r="AD984" s="252">
        <v>1</v>
      </c>
      <c r="AE984" s="252">
        <v>1</v>
      </c>
      <c r="AF984" s="252">
        <v>1</v>
      </c>
      <c r="AG984" s="252">
        <v>1</v>
      </c>
      <c r="AH984" s="252">
        <v>1</v>
      </c>
      <c r="AI984" s="252" t="s">
        <v>4509</v>
      </c>
      <c r="AJ984"/>
      <c r="AK984"/>
      <c r="AL984"/>
      <c r="AM984"/>
      <c r="AN984"/>
      <c r="AO984"/>
      <c r="AP984"/>
      <c r="AQ984" s="22"/>
      <c r="AR984" s="24"/>
      <c r="AS984" s="37"/>
      <c r="AT984" s="37"/>
      <c r="AU984" s="37"/>
      <c r="AV984" s="37"/>
      <c r="AW984" s="37"/>
    </row>
    <row r="985" spans="1:49" ht="15.75" hidden="1" customHeight="1" x14ac:dyDescent="0.25">
      <c r="A985" s="1" t="s">
        <v>5179</v>
      </c>
      <c r="B985" s="21" t="s">
        <v>5180</v>
      </c>
      <c r="C985" s="1">
        <v>1</v>
      </c>
      <c r="D985" s="1" t="s">
        <v>5184</v>
      </c>
      <c r="E985" s="7">
        <v>4611</v>
      </c>
      <c r="F985" s="7">
        <v>59</v>
      </c>
      <c r="G985" s="1">
        <v>113.7</v>
      </c>
      <c r="H985" s="34">
        <f>Tabela1[[#This Row],[PESO UNI]]*Tabela1[[#This Row],[QTE]]</f>
        <v>113.7</v>
      </c>
      <c r="I985" s="7">
        <v>0</v>
      </c>
      <c r="J985" s="8" t="s">
        <v>3045</v>
      </c>
      <c r="K985" s="8" t="s">
        <v>4320</v>
      </c>
      <c r="L985" s="9" t="s">
        <v>2984</v>
      </c>
      <c r="M985" s="10">
        <v>46251</v>
      </c>
      <c r="N985" s="8" t="s">
        <v>5101</v>
      </c>
      <c r="O985" s="12"/>
      <c r="P985" s="13"/>
      <c r="Q985" s="14">
        <f>Tabela1[[#This Row],[QTDE/ Fabricação]]-Tabela1[[#This Row],[QTE]]</f>
        <v>-1</v>
      </c>
      <c r="R985" s="18">
        <f t="shared" si="193"/>
        <v>113.7</v>
      </c>
      <c r="S985" s="18">
        <f t="shared" si="194"/>
        <v>113.7</v>
      </c>
      <c r="T985" s="19">
        <f t="shared" si="195"/>
        <v>0</v>
      </c>
      <c r="U985" s="16">
        <f>IFERROR(SUMIF('LISTA DE EMBARQUE'!B:B,MICRO!E:E,'LISTA DE EMBARQUE'!G:G),"")</f>
        <v>1</v>
      </c>
      <c r="V985" s="12">
        <f>IFERROR(VLOOKUP(Tabela1[[#This Row],[COD.MDE]],'LISTA DE EMBARQUE'!B:L,11,0),"")</f>
        <v>12</v>
      </c>
      <c r="W985" s="13">
        <f>IFERROR(VLOOKUP(Tabela1[[#This Row],[COD.MDE]],'LISTA DE EMBARQUE'!B:M,12,0),"")</f>
        <v>46307</v>
      </c>
      <c r="X985" s="14">
        <f>IFERROR(Tabela1[[#This Row],[QIANTIDADE EXPEDIDA]]*Tabela1[[#This Row],[PESO UNI]],"")</f>
        <v>113.7</v>
      </c>
      <c r="Y985" s="14">
        <f>U985-C985</f>
        <v>0</v>
      </c>
      <c r="Z985" s="20">
        <f>Tabela1[[#This Row],[PESO TOTAL]]-Tabela1[[#This Row],[Peso Expedido]]</f>
        <v>0</v>
      </c>
      <c r="AA985" s="17">
        <v>1</v>
      </c>
      <c r="AB985" s="33"/>
      <c r="AC985" s="252">
        <v>1</v>
      </c>
      <c r="AD985" s="252">
        <v>1</v>
      </c>
      <c r="AE985" s="252">
        <v>1</v>
      </c>
      <c r="AF985" s="252">
        <v>1</v>
      </c>
      <c r="AG985" s="252">
        <v>1</v>
      </c>
      <c r="AH985" s="252">
        <v>1</v>
      </c>
      <c r="AI985" s="252" t="s">
        <v>4509</v>
      </c>
      <c r="AJ985"/>
      <c r="AK985"/>
      <c r="AL985"/>
      <c r="AM985"/>
      <c r="AN985"/>
      <c r="AO985"/>
      <c r="AP985"/>
      <c r="AQ985" s="22"/>
      <c r="AR985" s="24"/>
      <c r="AS985" s="37"/>
      <c r="AT985" s="37"/>
      <c r="AU985" s="37"/>
      <c r="AV985" s="37"/>
      <c r="AW985" s="37"/>
    </row>
    <row r="986" spans="1:49" ht="15.75" hidden="1" customHeight="1" x14ac:dyDescent="0.25">
      <c r="A986" s="1" t="s">
        <v>5179</v>
      </c>
      <c r="B986" s="21" t="s">
        <v>5180</v>
      </c>
      <c r="C986" s="1">
        <v>3</v>
      </c>
      <c r="D986" s="1" t="s">
        <v>5185</v>
      </c>
      <c r="E986" s="7">
        <v>4612</v>
      </c>
      <c r="F986" s="7">
        <v>59</v>
      </c>
      <c r="G986" s="1">
        <v>46.8</v>
      </c>
      <c r="H986" s="34">
        <f>Tabela1[[#This Row],[PESO UNI]]*Tabela1[[#This Row],[QTE]]</f>
        <v>140.39999999999998</v>
      </c>
      <c r="I986" s="7">
        <v>0</v>
      </c>
      <c r="J986" s="8" t="s">
        <v>3045</v>
      </c>
      <c r="K986" s="8" t="s">
        <v>4320</v>
      </c>
      <c r="L986" s="9" t="s">
        <v>2984</v>
      </c>
      <c r="M986" s="10">
        <v>46251</v>
      </c>
      <c r="N986" s="8" t="s">
        <v>5101</v>
      </c>
      <c r="O986" s="12"/>
      <c r="P986" s="13"/>
      <c r="Q986" s="14">
        <f>Tabela1[[#This Row],[QTDE/ Fabricação]]-Tabela1[[#This Row],[QTE]]</f>
        <v>-3</v>
      </c>
      <c r="R986" s="18">
        <f t="shared" si="193"/>
        <v>118.63799999999998</v>
      </c>
      <c r="S986" s="18">
        <f t="shared" si="194"/>
        <v>56.16</v>
      </c>
      <c r="T986" s="19">
        <f t="shared" si="195"/>
        <v>-84.239999999999981</v>
      </c>
      <c r="U986" s="16">
        <f>IFERROR(SUMIF('LISTA DE EMBARQUE'!B:B,MICRO!E:E,'LISTA DE EMBARQUE'!G:G),"")</f>
        <v>1</v>
      </c>
      <c r="V986" s="12">
        <f>IFERROR(VLOOKUP(Tabela1[[#This Row],[COD.MDE]],'LISTA DE EMBARQUE'!B:L,11,0),"")</f>
        <v>12</v>
      </c>
      <c r="W986" s="13">
        <f>IFERROR(VLOOKUP(Tabela1[[#This Row],[COD.MDE]],'LISTA DE EMBARQUE'!B:M,12,0),"")</f>
        <v>46307</v>
      </c>
      <c r="X986" s="14">
        <f>IFERROR(Tabela1[[#This Row],[QIANTIDADE EXPEDIDA]]*Tabela1[[#This Row],[PESO UNI]],"")</f>
        <v>46.8</v>
      </c>
      <c r="Y986" s="14">
        <f t="shared" si="196"/>
        <v>-2</v>
      </c>
      <c r="Z986" s="20">
        <f>Tabela1[[#This Row],[PESO TOTAL]]-Tabela1[[#This Row],[Peso Expedido]]</f>
        <v>93.59999999999998</v>
      </c>
      <c r="AA986" s="17">
        <v>1</v>
      </c>
      <c r="AB986" s="33"/>
      <c r="AC986" s="33">
        <v>1</v>
      </c>
      <c r="AD986" s="33">
        <v>0.7</v>
      </c>
      <c r="AE986" s="33">
        <v>0.7</v>
      </c>
      <c r="AF986" s="33">
        <v>0.6</v>
      </c>
      <c r="AG986" s="33">
        <v>0.4</v>
      </c>
      <c r="AH986" s="33"/>
      <c r="AI986" s="33"/>
      <c r="AJ986"/>
      <c r="AK986"/>
      <c r="AL986"/>
      <c r="AM986"/>
      <c r="AN986"/>
      <c r="AO986"/>
      <c r="AP986"/>
      <c r="AQ986" s="22"/>
      <c r="AR986" s="24"/>
      <c r="AS986" s="37"/>
      <c r="AT986" s="37"/>
      <c r="AU986" s="37"/>
      <c r="AV986" s="37"/>
      <c r="AW986" s="37"/>
    </row>
    <row r="987" spans="1:49" ht="15.75" hidden="1" customHeight="1" x14ac:dyDescent="0.25">
      <c r="A987" s="1" t="s">
        <v>5186</v>
      </c>
      <c r="B987" s="21" t="s">
        <v>5187</v>
      </c>
      <c r="C987" s="1">
        <v>1</v>
      </c>
      <c r="D987" s="1" t="s">
        <v>5190</v>
      </c>
      <c r="E987" s="7">
        <v>4613</v>
      </c>
      <c r="F987" s="7">
        <v>59</v>
      </c>
      <c r="G987" s="1">
        <v>134.07</v>
      </c>
      <c r="H987" s="34">
        <f>Tabela1[[#This Row],[PESO UNI]]*Tabela1[[#This Row],[QTE]]</f>
        <v>134.07</v>
      </c>
      <c r="I987" s="7">
        <v>0</v>
      </c>
      <c r="J987" s="8" t="s">
        <v>3045</v>
      </c>
      <c r="K987" s="8" t="s">
        <v>4320</v>
      </c>
      <c r="L987" s="9" t="s">
        <v>2984</v>
      </c>
      <c r="M987" s="10">
        <v>46251</v>
      </c>
      <c r="N987" s="8" t="s">
        <v>5101</v>
      </c>
      <c r="O987" s="12"/>
      <c r="P987" s="13"/>
      <c r="Q987" s="14">
        <f>Tabela1[[#This Row],[QTDE/ Fabricação]]-Tabela1[[#This Row],[QTE]]</f>
        <v>-1</v>
      </c>
      <c r="R987" s="18">
        <f t="shared" si="193"/>
        <v>134.07</v>
      </c>
      <c r="S987" s="18">
        <f t="shared" si="194"/>
        <v>134.07</v>
      </c>
      <c r="T987" s="19">
        <f t="shared" si="195"/>
        <v>0</v>
      </c>
      <c r="U987" s="16">
        <f>IFERROR(SUMIF('LISTA DE EMBARQUE'!B:B,MICRO!E:E,'LISTA DE EMBARQUE'!G:G),"")</f>
        <v>1</v>
      </c>
      <c r="V987" s="12">
        <f>IFERROR(VLOOKUP(Tabela1[[#This Row],[COD.MDE]],'LISTA DE EMBARQUE'!B:L,11,0),"")</f>
        <v>12</v>
      </c>
      <c r="W987" s="13">
        <f>IFERROR(VLOOKUP(Tabela1[[#This Row],[COD.MDE]],'LISTA DE EMBARQUE'!B:M,12,0),"")</f>
        <v>46307</v>
      </c>
      <c r="X987" s="14">
        <f>IFERROR(Tabela1[[#This Row],[QIANTIDADE EXPEDIDA]]*Tabela1[[#This Row],[PESO UNI]],"")</f>
        <v>134.07</v>
      </c>
      <c r="Y987" s="14">
        <f t="shared" si="196"/>
        <v>0</v>
      </c>
      <c r="Z987" s="20">
        <f>Tabela1[[#This Row],[PESO TOTAL]]-Tabela1[[#This Row],[Peso Expedido]]</f>
        <v>0</v>
      </c>
      <c r="AA987" s="17">
        <v>1</v>
      </c>
      <c r="AB987" s="33"/>
      <c r="AC987" s="252">
        <v>1</v>
      </c>
      <c r="AD987" s="252">
        <v>1</v>
      </c>
      <c r="AE987" s="252">
        <v>1</v>
      </c>
      <c r="AF987" s="252">
        <v>1</v>
      </c>
      <c r="AG987" s="252">
        <v>1</v>
      </c>
      <c r="AH987" s="252">
        <v>1</v>
      </c>
      <c r="AI987" s="252" t="s">
        <v>4509</v>
      </c>
      <c r="AJ987"/>
      <c r="AK987"/>
      <c r="AL987"/>
      <c r="AM987"/>
      <c r="AN987"/>
      <c r="AO987"/>
      <c r="AP987"/>
      <c r="AQ987" s="22"/>
      <c r="AR987" s="24"/>
      <c r="AS987" s="37"/>
      <c r="AT987" s="37"/>
      <c r="AU987" s="37"/>
      <c r="AV987" s="37"/>
      <c r="AW987" s="37"/>
    </row>
    <row r="988" spans="1:49" ht="15.75" hidden="1" customHeight="1" x14ac:dyDescent="0.25">
      <c r="A988" s="1" t="s">
        <v>5188</v>
      </c>
      <c r="B988" s="21" t="s">
        <v>5189</v>
      </c>
      <c r="C988" s="1">
        <v>1</v>
      </c>
      <c r="D988" s="1" t="s">
        <v>5191</v>
      </c>
      <c r="E988" s="7">
        <v>4614</v>
      </c>
      <c r="F988" s="7">
        <v>59</v>
      </c>
      <c r="G988" s="1">
        <v>149.56</v>
      </c>
      <c r="H988" s="34">
        <f>Tabela1[[#This Row],[PESO UNI]]*Tabela1[[#This Row],[QTE]]</f>
        <v>149.56</v>
      </c>
      <c r="I988" s="7">
        <v>0</v>
      </c>
      <c r="J988" s="8" t="s">
        <v>3045</v>
      </c>
      <c r="K988" s="8" t="s">
        <v>4320</v>
      </c>
      <c r="L988" s="9" t="s">
        <v>2984</v>
      </c>
      <c r="M988" s="10">
        <v>46251</v>
      </c>
      <c r="N988" s="8" t="s">
        <v>5101</v>
      </c>
      <c r="O988" s="12"/>
      <c r="P988" s="13"/>
      <c r="Q988" s="14">
        <f>Tabela1[[#This Row],[QTDE/ Fabricação]]-Tabela1[[#This Row],[QTE]]</f>
        <v>-1</v>
      </c>
      <c r="R988" s="18">
        <f>IFERROR(H988*((AA988*0.25)+(AC989*0.25)+(AD989*0.225)+(AE989*0.225)+(AF989*0.05)),"")</f>
        <v>126.37819999999999</v>
      </c>
      <c r="S988" s="18">
        <f>IFERROR(H988*AG989,"")</f>
        <v>59.824000000000005</v>
      </c>
      <c r="T988" s="19">
        <f t="shared" si="195"/>
        <v>-89.73599999999999</v>
      </c>
      <c r="U988" s="16">
        <f>IFERROR(SUMIF('LISTA DE EMBARQUE'!B:B,MICRO!E:E,'LISTA DE EMBARQUE'!G:G),"")</f>
        <v>1</v>
      </c>
      <c r="V988" s="12">
        <f>IFERROR(VLOOKUP(Tabela1[[#This Row],[COD.MDE]],'LISTA DE EMBARQUE'!B:L,11,0),"")</f>
        <v>12</v>
      </c>
      <c r="W988" s="13">
        <f>IFERROR(VLOOKUP(Tabela1[[#This Row],[COD.MDE]],'LISTA DE EMBARQUE'!B:M,12,0),"")</f>
        <v>46307</v>
      </c>
      <c r="X988" s="14">
        <f>IFERROR(Tabela1[[#This Row],[QIANTIDADE EXPEDIDA]]*Tabela1[[#This Row],[PESO UNI]],"")</f>
        <v>149.56</v>
      </c>
      <c r="Y988" s="14">
        <f t="shared" si="196"/>
        <v>0</v>
      </c>
      <c r="Z988" s="20">
        <f>Tabela1[[#This Row],[PESO TOTAL]]-Tabela1[[#This Row],[Peso Expedido]]</f>
        <v>0</v>
      </c>
      <c r="AA988" s="17">
        <v>1</v>
      </c>
      <c r="AB988" s="33"/>
      <c r="AC988" s="252">
        <v>1</v>
      </c>
      <c r="AD988" s="252">
        <v>1</v>
      </c>
      <c r="AE988" s="252">
        <v>1</v>
      </c>
      <c r="AF988" s="252">
        <v>1</v>
      </c>
      <c r="AG988" s="252">
        <v>1</v>
      </c>
      <c r="AH988" s="252">
        <v>1</v>
      </c>
      <c r="AI988" s="252" t="s">
        <v>4509</v>
      </c>
      <c r="AJ988"/>
      <c r="AK988"/>
      <c r="AL988"/>
      <c r="AM988"/>
      <c r="AN988"/>
      <c r="AO988"/>
      <c r="AP988"/>
      <c r="AQ988" s="22"/>
      <c r="AR988" s="24"/>
      <c r="AS988" s="37"/>
      <c r="AT988" s="37"/>
      <c r="AU988" s="37"/>
      <c r="AV988" s="37"/>
      <c r="AW988" s="37"/>
    </row>
    <row r="989" spans="1:49" ht="15.75" hidden="1" customHeight="1" x14ac:dyDescent="0.25">
      <c r="A989" s="1" t="s">
        <v>5192</v>
      </c>
      <c r="B989" s="21" t="s">
        <v>5193</v>
      </c>
      <c r="C989" s="1">
        <v>1</v>
      </c>
      <c r="D989" s="1" t="s">
        <v>5194</v>
      </c>
      <c r="E989" s="7">
        <v>4615</v>
      </c>
      <c r="F989" s="7">
        <v>59</v>
      </c>
      <c r="G989" s="1">
        <v>151.88</v>
      </c>
      <c r="H989" s="34">
        <f>Tabela1[[#This Row],[PESO UNI]]*Tabela1[[#This Row],[QTE]]</f>
        <v>151.88</v>
      </c>
      <c r="I989" s="7">
        <v>0</v>
      </c>
      <c r="J989" s="8" t="s">
        <v>3045</v>
      </c>
      <c r="K989" s="8" t="s">
        <v>4320</v>
      </c>
      <c r="L989" s="9" t="s">
        <v>2984</v>
      </c>
      <c r="M989" s="10">
        <v>46251</v>
      </c>
      <c r="N989" s="8" t="s">
        <v>5101</v>
      </c>
      <c r="O989" s="12"/>
      <c r="P989" s="13"/>
      <c r="Q989" s="14">
        <f>Tabela1[[#This Row],[QTDE/ Fabricação]]-Tabela1[[#This Row],[QTE]]</f>
        <v>-1</v>
      </c>
      <c r="R989" s="18" t="str">
        <f>IFERROR(H989*((AA989*0.25)+(#REF!*0.25)+(#REF!*0.225)+(#REF!*0.225)+(#REF!*0.05)),"")</f>
        <v/>
      </c>
      <c r="S989" s="18" t="str">
        <f>IFERROR(H989*#REF!,"")</f>
        <v/>
      </c>
      <c r="T989" s="19" t="str">
        <f t="shared" si="195"/>
        <v/>
      </c>
      <c r="U989" s="16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IFERROR(VLOOKUP(Tabela1[[#This Row],[COD.MDE]],'LISTA DE EMBARQUE'!B:M,12,0),"")</f>
        <v/>
      </c>
      <c r="X989" s="14">
        <f>IFERROR(Tabela1[[#This Row],[QIANTIDADE EXPEDIDA]]*Tabela1[[#This Row],[PESO UNI]],"")</f>
        <v>0</v>
      </c>
      <c r="Y989" s="14">
        <f t="shared" si="196"/>
        <v>-1</v>
      </c>
      <c r="Z989" s="20">
        <f>Tabela1[[#This Row],[PESO TOTAL]]-Tabela1[[#This Row],[Peso Expedido]]</f>
        <v>151.88</v>
      </c>
      <c r="AA989" s="17">
        <v>1</v>
      </c>
      <c r="AB989" s="33"/>
      <c r="AC989" s="33">
        <v>1</v>
      </c>
      <c r="AD989" s="33">
        <v>0.7</v>
      </c>
      <c r="AE989" s="33">
        <v>0.7</v>
      </c>
      <c r="AF989" s="33">
        <v>0.6</v>
      </c>
      <c r="AG989" s="33">
        <v>0.4</v>
      </c>
      <c r="AH989" s="33"/>
      <c r="AI989" s="33"/>
      <c r="AJ989"/>
      <c r="AK989"/>
      <c r="AL989"/>
      <c r="AM989"/>
      <c r="AN989"/>
      <c r="AO989"/>
      <c r="AP989"/>
      <c r="AQ989" s="22"/>
      <c r="AR989" s="24"/>
      <c r="AS989" s="37"/>
      <c r="AT989" s="37"/>
      <c r="AU989" s="37"/>
      <c r="AV989" s="37"/>
      <c r="AW989" s="37"/>
    </row>
    <row r="990" spans="1:49" ht="15.75" hidden="1" customHeight="1" x14ac:dyDescent="0.25">
      <c r="A990" s="1" t="s">
        <v>5195</v>
      </c>
      <c r="B990" s="21" t="s">
        <v>5196</v>
      </c>
      <c r="C990" s="1">
        <v>2</v>
      </c>
      <c r="D990" s="1" t="s">
        <v>5197</v>
      </c>
      <c r="E990" s="7">
        <v>4616</v>
      </c>
      <c r="F990" s="7">
        <v>59</v>
      </c>
      <c r="G990" s="1">
        <v>190.64</v>
      </c>
      <c r="H990" s="34">
        <f>Tabela1[[#This Row],[PESO UNI]]*Tabela1[[#This Row],[QTE]]</f>
        <v>381.28</v>
      </c>
      <c r="I990" s="7">
        <v>0</v>
      </c>
      <c r="J990" s="8" t="s">
        <v>3045</v>
      </c>
      <c r="K990" s="8" t="s">
        <v>4320</v>
      </c>
      <c r="L990" s="9" t="s">
        <v>2984</v>
      </c>
      <c r="M990" s="10">
        <v>46251</v>
      </c>
      <c r="N990" s="8" t="s">
        <v>5101</v>
      </c>
      <c r="O990" s="12"/>
      <c r="P990" s="13"/>
      <c r="Q990" s="14">
        <f>Tabela1[[#This Row],[QTDE/ Fabricação]]-Tabela1[[#This Row],[QTE]]</f>
        <v>-2</v>
      </c>
      <c r="R990" s="18">
        <f t="shared" si="193"/>
        <v>381.28</v>
      </c>
      <c r="S990" s="18">
        <f t="shared" si="194"/>
        <v>381.28</v>
      </c>
      <c r="T990" s="19">
        <f t="shared" si="195"/>
        <v>0</v>
      </c>
      <c r="U990" s="16">
        <f>IFERROR(SUMIF('LISTA DE EMBARQUE'!B:B,MICRO!E:E,'LISTA DE EMBARQUE'!G:G),"")</f>
        <v>2</v>
      </c>
      <c r="V990" s="12">
        <f>IFERROR(VLOOKUP(Tabela1[[#This Row],[COD.MDE]],'LISTA DE EMBARQUE'!B:L,11,0),"")</f>
        <v>12</v>
      </c>
      <c r="W990" s="13">
        <f>IFERROR(VLOOKUP(Tabela1[[#This Row],[COD.MDE]],'LISTA DE EMBARQUE'!B:M,12,0),"")</f>
        <v>46307</v>
      </c>
      <c r="X990" s="14">
        <f>IFERROR(Tabela1[[#This Row],[QIANTIDADE EXPEDIDA]]*Tabela1[[#This Row],[PESO UNI]],"")</f>
        <v>381.28</v>
      </c>
      <c r="Y990" s="14">
        <f t="shared" si="196"/>
        <v>0</v>
      </c>
      <c r="Z990" s="20">
        <f>Tabela1[[#This Row],[PESO TOTAL]]-Tabela1[[#This Row],[Peso Expedido]]</f>
        <v>0</v>
      </c>
      <c r="AA990" s="17">
        <v>1</v>
      </c>
      <c r="AB990" s="33"/>
      <c r="AC990" s="252">
        <v>1</v>
      </c>
      <c r="AD990" s="252">
        <v>1</v>
      </c>
      <c r="AE990" s="252">
        <v>1</v>
      </c>
      <c r="AF990" s="252">
        <v>1</v>
      </c>
      <c r="AG990" s="252">
        <v>1</v>
      </c>
      <c r="AH990" s="252">
        <v>1</v>
      </c>
      <c r="AI990" s="252" t="s">
        <v>4509</v>
      </c>
      <c r="AJ990"/>
      <c r="AK990"/>
      <c r="AL990"/>
      <c r="AM990"/>
      <c r="AN990"/>
      <c r="AO990"/>
      <c r="AP990"/>
      <c r="AQ990" s="22"/>
      <c r="AR990" s="24"/>
      <c r="AS990" s="37"/>
      <c r="AT990" s="37"/>
      <c r="AU990" s="37"/>
      <c r="AV990" s="37"/>
      <c r="AW990" s="37"/>
    </row>
    <row r="991" spans="1:49" ht="15.75" hidden="1" customHeight="1" x14ac:dyDescent="0.25">
      <c r="A991" s="1" t="s">
        <v>5198</v>
      </c>
      <c r="B991" s="21" t="s">
        <v>5199</v>
      </c>
      <c r="C991" s="1">
        <v>2</v>
      </c>
      <c r="D991" s="1" t="s">
        <v>5200</v>
      </c>
      <c r="E991" s="7">
        <v>4617</v>
      </c>
      <c r="F991" s="7">
        <v>59</v>
      </c>
      <c r="G991" s="1">
        <v>110.01</v>
      </c>
      <c r="H991" s="34">
        <f>Tabela1[[#This Row],[PESO UNI]]*Tabela1[[#This Row],[QTE]]</f>
        <v>220.02</v>
      </c>
      <c r="I991" s="7">
        <v>0</v>
      </c>
      <c r="J991" s="8" t="s">
        <v>3045</v>
      </c>
      <c r="K991" s="8" t="s">
        <v>4320</v>
      </c>
      <c r="L991" s="9" t="s">
        <v>2984</v>
      </c>
      <c r="M991" s="10">
        <v>46251</v>
      </c>
      <c r="N991" s="8" t="s">
        <v>5101</v>
      </c>
      <c r="O991" s="12"/>
      <c r="P991" s="13"/>
      <c r="Q991" s="14">
        <f>Tabela1[[#This Row],[QTDE/ Fabricação]]-Tabela1[[#This Row],[QTE]]</f>
        <v>-2</v>
      </c>
      <c r="R991" s="18">
        <f t="shared" si="193"/>
        <v>185.9169</v>
      </c>
      <c r="S991" s="18">
        <f t="shared" si="194"/>
        <v>88.00800000000001</v>
      </c>
      <c r="T991" s="19">
        <f t="shared" si="195"/>
        <v>-132.012</v>
      </c>
      <c r="U991" s="16">
        <f>IFERROR(SUMIF('LISTA DE EMBARQUE'!B:B,MICRO!E:E,'LISTA DE EMBARQUE'!G:G),"")</f>
        <v>1</v>
      </c>
      <c r="V991" s="12">
        <f>IFERROR(VLOOKUP(Tabela1[[#This Row],[COD.MDE]],'LISTA DE EMBARQUE'!B:L,11,0),"")</f>
        <v>12</v>
      </c>
      <c r="W991" s="13">
        <f>IFERROR(VLOOKUP(Tabela1[[#This Row],[COD.MDE]],'LISTA DE EMBARQUE'!B:M,12,0),"")</f>
        <v>46307</v>
      </c>
      <c r="X991" s="14">
        <f>IFERROR(Tabela1[[#This Row],[QIANTIDADE EXPEDIDA]]*Tabela1[[#This Row],[PESO UNI]],"")</f>
        <v>110.01</v>
      </c>
      <c r="Y991" s="14">
        <f t="shared" si="196"/>
        <v>-1</v>
      </c>
      <c r="Z991" s="20">
        <f>Tabela1[[#This Row],[PESO TOTAL]]-Tabela1[[#This Row],[Peso Expedido]]</f>
        <v>110.01</v>
      </c>
      <c r="AA991" s="17">
        <v>1</v>
      </c>
      <c r="AB991" s="33"/>
      <c r="AC991" s="33">
        <v>1</v>
      </c>
      <c r="AD991" s="33">
        <v>0.7</v>
      </c>
      <c r="AE991" s="33">
        <v>0.7</v>
      </c>
      <c r="AF991" s="33">
        <v>0.6</v>
      </c>
      <c r="AG991" s="33">
        <v>0.4</v>
      </c>
      <c r="AH991" s="33"/>
      <c r="AI991" s="33"/>
      <c r="AJ991"/>
      <c r="AK991"/>
      <c r="AL991"/>
      <c r="AM991"/>
      <c r="AN991"/>
      <c r="AO991"/>
      <c r="AP991"/>
      <c r="AQ991" s="22"/>
      <c r="AR991" s="24"/>
      <c r="AS991" s="37"/>
      <c r="AT991" s="37"/>
      <c r="AU991" s="37"/>
      <c r="AV991" s="37"/>
      <c r="AW991" s="37"/>
    </row>
    <row r="992" spans="1:49" ht="15.75" hidden="1" customHeight="1" x14ac:dyDescent="0.25">
      <c r="A992" s="1" t="s">
        <v>5198</v>
      </c>
      <c r="B992" s="21" t="s">
        <v>5199</v>
      </c>
      <c r="C992" s="1">
        <v>1</v>
      </c>
      <c r="D992" s="1" t="s">
        <v>5201</v>
      </c>
      <c r="E992" s="7">
        <v>4618</v>
      </c>
      <c r="F992" s="7">
        <v>59</v>
      </c>
      <c r="G992" s="1">
        <v>109.4</v>
      </c>
      <c r="H992" s="34">
        <f>Tabela1[[#This Row],[PESO UNI]]*Tabela1[[#This Row],[QTE]]</f>
        <v>109.4</v>
      </c>
      <c r="I992" s="7">
        <v>0</v>
      </c>
      <c r="J992" s="8" t="s">
        <v>3045</v>
      </c>
      <c r="K992" s="8" t="s">
        <v>4320</v>
      </c>
      <c r="L992" s="9" t="s">
        <v>2984</v>
      </c>
      <c r="M992" s="10">
        <v>46251</v>
      </c>
      <c r="N992" s="8" t="s">
        <v>5101</v>
      </c>
      <c r="O992" s="12"/>
      <c r="P992" s="13"/>
      <c r="Q992" s="14">
        <f>Tabela1[[#This Row],[QTDE/ Fabricação]]-Tabela1[[#This Row],[QTE]]</f>
        <v>-1</v>
      </c>
      <c r="R992" s="18">
        <f t="shared" si="193"/>
        <v>92.442999999999998</v>
      </c>
      <c r="S992" s="18">
        <f t="shared" si="194"/>
        <v>43.760000000000005</v>
      </c>
      <c r="T992" s="19">
        <f t="shared" si="195"/>
        <v>-65.64</v>
      </c>
      <c r="U992" s="16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IFERROR(VLOOKUP(Tabela1[[#This Row],[COD.MDE]],'LISTA DE EMBARQUE'!B:M,12,0),"")</f>
        <v/>
      </c>
      <c r="X992" s="14">
        <f>IFERROR(Tabela1[[#This Row],[QIANTIDADE EXPEDIDA]]*Tabela1[[#This Row],[PESO UNI]],"")</f>
        <v>0</v>
      </c>
      <c r="Y992" s="14">
        <f t="shared" si="196"/>
        <v>-1</v>
      </c>
      <c r="Z992" s="20">
        <f>Tabela1[[#This Row],[PESO TOTAL]]-Tabela1[[#This Row],[Peso Expedido]]</f>
        <v>109.4</v>
      </c>
      <c r="AA992" s="17">
        <v>1</v>
      </c>
      <c r="AB992" s="33"/>
      <c r="AC992" s="33">
        <v>1</v>
      </c>
      <c r="AD992" s="33">
        <v>0.7</v>
      </c>
      <c r="AE992" s="33">
        <v>0.7</v>
      </c>
      <c r="AF992" s="33">
        <v>0.6</v>
      </c>
      <c r="AG992" s="33">
        <v>0.4</v>
      </c>
      <c r="AH992" s="33"/>
      <c r="AI992" s="33"/>
      <c r="AJ992"/>
      <c r="AK992"/>
      <c r="AL992"/>
      <c r="AM992"/>
      <c r="AN992"/>
      <c r="AO992"/>
      <c r="AP992"/>
      <c r="AQ992" s="22"/>
      <c r="AR992" s="24"/>
      <c r="AS992" s="37"/>
      <c r="AT992" s="37"/>
      <c r="AU992" s="37"/>
      <c r="AV992" s="37"/>
      <c r="AW992" s="37"/>
    </row>
    <row r="993" spans="1:49" ht="15.75" hidden="1" customHeight="1" x14ac:dyDescent="0.25">
      <c r="A993" s="1" t="s">
        <v>5202</v>
      </c>
      <c r="B993" s="21" t="s">
        <v>5203</v>
      </c>
      <c r="C993" s="1">
        <v>1</v>
      </c>
      <c r="D993" s="1" t="s">
        <v>5204</v>
      </c>
      <c r="E993" s="7">
        <v>4619</v>
      </c>
      <c r="F993" s="7">
        <v>59</v>
      </c>
      <c r="G993" s="1">
        <v>186.84</v>
      </c>
      <c r="H993" s="34">
        <f>Tabela1[[#This Row],[PESO UNI]]*Tabela1[[#This Row],[QTE]]</f>
        <v>186.84</v>
      </c>
      <c r="I993" s="7">
        <v>0</v>
      </c>
      <c r="J993" s="8" t="s">
        <v>3045</v>
      </c>
      <c r="K993" s="8" t="s">
        <v>4320</v>
      </c>
      <c r="L993" s="9" t="s">
        <v>2984</v>
      </c>
      <c r="M993" s="10">
        <v>46251</v>
      </c>
      <c r="N993" s="8" t="s">
        <v>5101</v>
      </c>
      <c r="O993" s="12"/>
      <c r="P993" s="13"/>
      <c r="Q993" s="14">
        <f>Tabela1[[#This Row],[QTDE/ Fabricação]]-Tabela1[[#This Row],[QTE]]</f>
        <v>-1</v>
      </c>
      <c r="R993" s="18">
        <f t="shared" si="193"/>
        <v>186.84</v>
      </c>
      <c r="S993" s="18">
        <f t="shared" si="194"/>
        <v>186.84</v>
      </c>
      <c r="T993" s="19">
        <f t="shared" si="195"/>
        <v>0</v>
      </c>
      <c r="U993" s="16">
        <f>IFERROR(SUMIF('LISTA DE EMBARQUE'!B:B,MICRO!E:E,'LISTA DE EMBARQUE'!G:G),"")</f>
        <v>1</v>
      </c>
      <c r="V993" s="12">
        <f>IFERROR(VLOOKUP(Tabela1[[#This Row],[COD.MDE]],'LISTA DE EMBARQUE'!B:L,11,0),"")</f>
        <v>12</v>
      </c>
      <c r="W993" s="13">
        <f>IFERROR(VLOOKUP(Tabela1[[#This Row],[COD.MDE]],'LISTA DE EMBARQUE'!B:M,12,0),"")</f>
        <v>46307</v>
      </c>
      <c r="X993" s="14">
        <f>IFERROR(Tabela1[[#This Row],[QIANTIDADE EXPEDIDA]]*Tabela1[[#This Row],[PESO UNI]],"")</f>
        <v>186.84</v>
      </c>
      <c r="Y993" s="14">
        <f t="shared" si="196"/>
        <v>0</v>
      </c>
      <c r="Z993" s="20">
        <f>Tabela1[[#This Row],[PESO TOTAL]]-Tabela1[[#This Row],[Peso Expedido]]</f>
        <v>0</v>
      </c>
      <c r="AA993" s="17">
        <v>1</v>
      </c>
      <c r="AB993" s="33"/>
      <c r="AC993" s="252">
        <v>1</v>
      </c>
      <c r="AD993" s="252">
        <v>1</v>
      </c>
      <c r="AE993" s="252">
        <v>1</v>
      </c>
      <c r="AF993" s="252">
        <v>1</v>
      </c>
      <c r="AG993" s="252">
        <v>1</v>
      </c>
      <c r="AH993" s="252">
        <v>1</v>
      </c>
      <c r="AI993" s="252" t="s">
        <v>4509</v>
      </c>
      <c r="AJ993"/>
      <c r="AK993"/>
      <c r="AL993"/>
      <c r="AM993"/>
      <c r="AN993"/>
      <c r="AO993"/>
      <c r="AP993"/>
      <c r="AQ993" s="22"/>
      <c r="AR993" s="24"/>
      <c r="AS993" s="37"/>
      <c r="AT993" s="37"/>
      <c r="AU993" s="37"/>
      <c r="AV993" s="37"/>
      <c r="AW993" s="37"/>
    </row>
    <row r="994" spans="1:49" ht="15.75" hidden="1" customHeight="1" x14ac:dyDescent="0.25">
      <c r="A994" s="1" t="s">
        <v>5205</v>
      </c>
      <c r="B994" s="21" t="s">
        <v>5206</v>
      </c>
      <c r="C994" s="1">
        <v>1</v>
      </c>
      <c r="D994" s="1" t="s">
        <v>5207</v>
      </c>
      <c r="E994" s="7">
        <v>4620</v>
      </c>
      <c r="F994" s="7">
        <v>59</v>
      </c>
      <c r="G994" s="1">
        <v>145.27000000000001</v>
      </c>
      <c r="H994" s="34">
        <f>Tabela1[[#This Row],[PESO UNI]]*Tabela1[[#This Row],[QTE]]</f>
        <v>145.27000000000001</v>
      </c>
      <c r="I994" s="7">
        <v>0</v>
      </c>
      <c r="J994" s="8" t="s">
        <v>3045</v>
      </c>
      <c r="K994" s="8" t="s">
        <v>4320</v>
      </c>
      <c r="L994" s="9" t="s">
        <v>2984</v>
      </c>
      <c r="M994" s="10">
        <v>46251</v>
      </c>
      <c r="N994" s="8" t="s">
        <v>5101</v>
      </c>
      <c r="O994" s="12"/>
      <c r="P994" s="13"/>
      <c r="Q994" s="14">
        <f>Tabela1[[#This Row],[QTDE/ Fabricação]]-Tabela1[[#This Row],[QTE]]</f>
        <v>-1</v>
      </c>
      <c r="R994" s="18">
        <f t="shared" ref="R994:R1026" si="197">IFERROR(H994*((AA994*0.25)+(AC994*0.25)+(AD994*0.225)+(AE994*0.225)+(AF994*0.05)),"")</f>
        <v>122.75315000000001</v>
      </c>
      <c r="S994" s="18">
        <f t="shared" ref="S994:S1026" si="198">IFERROR(H994*AG994,"")</f>
        <v>58.108000000000004</v>
      </c>
      <c r="T994" s="19">
        <f t="shared" ref="T994:T1026" si="199">IFERROR(S994-H994,"")</f>
        <v>-87.162000000000006</v>
      </c>
      <c r="U994" s="16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IFERROR(VLOOKUP(Tabela1[[#This Row],[COD.MDE]],'LISTA DE EMBARQUE'!B:M,12,0),"")</f>
        <v/>
      </c>
      <c r="X994" s="14">
        <f>IFERROR(Tabela1[[#This Row],[QIANTIDADE EXPEDIDA]]*Tabela1[[#This Row],[PESO UNI]],"")</f>
        <v>0</v>
      </c>
      <c r="Y994" s="14">
        <f t="shared" ref="Y994:Y1026" si="200">U994-C994</f>
        <v>-1</v>
      </c>
      <c r="Z994" s="20">
        <f>Tabela1[[#This Row],[PESO TOTAL]]-Tabela1[[#This Row],[Peso Expedido]]</f>
        <v>145.27000000000001</v>
      </c>
      <c r="AA994" s="17">
        <v>1</v>
      </c>
      <c r="AB994" s="33"/>
      <c r="AC994" s="33">
        <v>1</v>
      </c>
      <c r="AD994" s="33">
        <v>0.7</v>
      </c>
      <c r="AE994" s="33">
        <v>0.7</v>
      </c>
      <c r="AF994" s="33">
        <v>0.6</v>
      </c>
      <c r="AG994" s="33">
        <v>0.4</v>
      </c>
      <c r="AH994" s="33"/>
      <c r="AI994" s="33"/>
      <c r="AJ994"/>
      <c r="AK994"/>
      <c r="AL994"/>
      <c r="AM994"/>
      <c r="AN994"/>
      <c r="AO994"/>
      <c r="AP994"/>
      <c r="AQ994" s="22"/>
      <c r="AR994" s="24"/>
      <c r="AS994" s="37"/>
      <c r="AT994" s="37"/>
      <c r="AU994" s="37"/>
      <c r="AV994" s="37"/>
      <c r="AW994" s="37"/>
    </row>
    <row r="995" spans="1:49" ht="15.75" hidden="1" customHeight="1" x14ac:dyDescent="0.25">
      <c r="A995" s="1" t="s">
        <v>5205</v>
      </c>
      <c r="B995" s="21" t="s">
        <v>5206</v>
      </c>
      <c r="C995" s="1">
        <v>4</v>
      </c>
      <c r="D995" s="1" t="s">
        <v>5208</v>
      </c>
      <c r="E995" s="7">
        <v>4621</v>
      </c>
      <c r="F995" s="7">
        <v>59</v>
      </c>
      <c r="G995" s="1">
        <v>1.53</v>
      </c>
      <c r="H995" s="34">
        <f>Tabela1[[#This Row],[PESO UNI]]*Tabela1[[#This Row],[QTE]]</f>
        <v>6.12</v>
      </c>
      <c r="I995" s="7">
        <v>0</v>
      </c>
      <c r="J995" s="8" t="s">
        <v>3045</v>
      </c>
      <c r="K995" s="8" t="s">
        <v>4320</v>
      </c>
      <c r="L995" s="9" t="s">
        <v>2984</v>
      </c>
      <c r="M995" s="10">
        <v>46251</v>
      </c>
      <c r="N995" s="8" t="s">
        <v>5101</v>
      </c>
      <c r="O995" s="12"/>
      <c r="P995" s="13"/>
      <c r="Q995" s="14">
        <f>Tabela1[[#This Row],[QTDE/ Fabricação]]-Tabela1[[#This Row],[QTE]]</f>
        <v>-4</v>
      </c>
      <c r="R995" s="18">
        <f t="shared" si="197"/>
        <v>5.1714000000000002</v>
      </c>
      <c r="S995" s="18">
        <f t="shared" si="198"/>
        <v>2.4480000000000004</v>
      </c>
      <c r="T995" s="19">
        <f t="shared" si="199"/>
        <v>-3.6719999999999997</v>
      </c>
      <c r="U995" s="16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IFERROR(VLOOKUP(Tabela1[[#This Row],[COD.MDE]],'LISTA DE EMBARQUE'!B:M,12,0),"")</f>
        <v/>
      </c>
      <c r="X995" s="14">
        <f>IFERROR(Tabela1[[#This Row],[QIANTIDADE EXPEDIDA]]*Tabela1[[#This Row],[PESO UNI]],"")</f>
        <v>0</v>
      </c>
      <c r="Y995" s="14">
        <f t="shared" si="200"/>
        <v>-4</v>
      </c>
      <c r="Z995" s="20">
        <f>Tabela1[[#This Row],[PESO TOTAL]]-Tabela1[[#This Row],[Peso Expedido]]</f>
        <v>6.12</v>
      </c>
      <c r="AA995" s="17">
        <v>1</v>
      </c>
      <c r="AB995" s="33"/>
      <c r="AC995" s="33">
        <v>1</v>
      </c>
      <c r="AD995" s="33">
        <v>0.7</v>
      </c>
      <c r="AE995" s="33">
        <v>0.7</v>
      </c>
      <c r="AF995" s="33">
        <v>0.6</v>
      </c>
      <c r="AG995" s="33">
        <v>0.4</v>
      </c>
      <c r="AH995" s="33"/>
      <c r="AI995" s="33"/>
      <c r="AJ995"/>
      <c r="AK995"/>
      <c r="AL995"/>
      <c r="AM995"/>
      <c r="AN995"/>
      <c r="AO995"/>
      <c r="AP995"/>
      <c r="AQ995" s="22"/>
      <c r="AR995" s="24"/>
      <c r="AS995" s="37"/>
      <c r="AT995" s="37"/>
      <c r="AU995" s="37"/>
      <c r="AV995" s="37"/>
      <c r="AW995" s="37"/>
    </row>
    <row r="996" spans="1:49" ht="15.75" hidden="1" customHeight="1" x14ac:dyDescent="0.25">
      <c r="A996" s="1" t="s">
        <v>5205</v>
      </c>
      <c r="B996" s="21" t="s">
        <v>5206</v>
      </c>
      <c r="C996" s="1">
        <v>2</v>
      </c>
      <c r="D996" s="1" t="s">
        <v>5209</v>
      </c>
      <c r="E996" s="7">
        <v>4622</v>
      </c>
      <c r="F996" s="7">
        <v>59</v>
      </c>
      <c r="G996" s="1">
        <v>1.56</v>
      </c>
      <c r="H996" s="34">
        <f>Tabela1[[#This Row],[PESO UNI]]*Tabela1[[#This Row],[QTE]]</f>
        <v>3.12</v>
      </c>
      <c r="I996" s="7">
        <v>0</v>
      </c>
      <c r="J996" s="8" t="s">
        <v>3045</v>
      </c>
      <c r="K996" s="8" t="s">
        <v>4320</v>
      </c>
      <c r="L996" s="9" t="s">
        <v>2984</v>
      </c>
      <c r="M996" s="10">
        <v>46251</v>
      </c>
      <c r="N996" s="8" t="s">
        <v>5101</v>
      </c>
      <c r="O996" s="12"/>
      <c r="P996" s="13"/>
      <c r="Q996" s="14">
        <f>Tabela1[[#This Row],[QTDE/ Fabricação]]-Tabela1[[#This Row],[QTE]]</f>
        <v>-2</v>
      </c>
      <c r="R996" s="18">
        <f t="shared" si="197"/>
        <v>2.6364000000000001</v>
      </c>
      <c r="S996" s="18">
        <f t="shared" si="198"/>
        <v>1.2480000000000002</v>
      </c>
      <c r="T996" s="19">
        <f t="shared" si="199"/>
        <v>-1.8719999999999999</v>
      </c>
      <c r="U996" s="16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IFERROR(VLOOKUP(Tabela1[[#This Row],[COD.MDE]],'LISTA DE EMBARQUE'!B:M,12,0),"")</f>
        <v/>
      </c>
      <c r="X996" s="14">
        <f>IFERROR(Tabela1[[#This Row],[QIANTIDADE EXPEDIDA]]*Tabela1[[#This Row],[PESO UNI]],"")</f>
        <v>0</v>
      </c>
      <c r="Y996" s="14">
        <f t="shared" si="200"/>
        <v>-2</v>
      </c>
      <c r="Z996" s="20">
        <f>Tabela1[[#This Row],[PESO TOTAL]]-Tabela1[[#This Row],[Peso Expedido]]</f>
        <v>3.12</v>
      </c>
      <c r="AA996" s="17">
        <v>1</v>
      </c>
      <c r="AB996" s="33"/>
      <c r="AC996" s="33">
        <v>1</v>
      </c>
      <c r="AD996" s="33">
        <v>0.7</v>
      </c>
      <c r="AE996" s="33">
        <v>0.7</v>
      </c>
      <c r="AF996" s="33">
        <v>0.6</v>
      </c>
      <c r="AG996" s="33">
        <v>0.4</v>
      </c>
      <c r="AH996" s="33"/>
      <c r="AI996" s="33"/>
      <c r="AJ996"/>
      <c r="AK996"/>
      <c r="AL996"/>
      <c r="AM996"/>
      <c r="AN996"/>
      <c r="AO996"/>
      <c r="AP996"/>
      <c r="AQ996" s="22"/>
      <c r="AR996" s="24"/>
      <c r="AS996" s="37"/>
      <c r="AT996" s="37"/>
      <c r="AU996" s="37"/>
      <c r="AV996" s="37"/>
      <c r="AW996" s="37"/>
    </row>
    <row r="997" spans="1:49" ht="15.75" hidden="1" customHeight="1" x14ac:dyDescent="0.25">
      <c r="A997" s="1" t="s">
        <v>5210</v>
      </c>
      <c r="B997" s="21" t="s">
        <v>5211</v>
      </c>
      <c r="C997" s="1">
        <v>2</v>
      </c>
      <c r="D997" s="1" t="s">
        <v>5212</v>
      </c>
      <c r="E997" s="7">
        <v>4623</v>
      </c>
      <c r="F997" s="7">
        <v>59</v>
      </c>
      <c r="G997" s="1">
        <v>150.6</v>
      </c>
      <c r="H997" s="34">
        <f>Tabela1[[#This Row],[PESO UNI]]*Tabela1[[#This Row],[QTE]]</f>
        <v>301.2</v>
      </c>
      <c r="I997" s="7">
        <v>0</v>
      </c>
      <c r="J997" s="8" t="s">
        <v>3045</v>
      </c>
      <c r="K997" s="8" t="s">
        <v>4320</v>
      </c>
      <c r="L997" s="9" t="s">
        <v>2984</v>
      </c>
      <c r="M997" s="10">
        <v>46251</v>
      </c>
      <c r="N997" s="8" t="s">
        <v>5101</v>
      </c>
      <c r="O997" s="12"/>
      <c r="P997" s="13"/>
      <c r="Q997" s="14">
        <f>Tabela1[[#This Row],[QTDE/ Fabricação]]-Tabela1[[#This Row],[QTE]]</f>
        <v>-2</v>
      </c>
      <c r="R997" s="18" t="str">
        <f>IFERROR(H997*((AA997*0.25)+(#REF!*0.25)+(#REF!*0.225)+(#REF!*0.225)+(#REF!*0.05)),"")</f>
        <v/>
      </c>
      <c r="S997" s="18" t="str">
        <f>IFERROR(H997*#REF!,"")</f>
        <v/>
      </c>
      <c r="T997" s="19" t="str">
        <f t="shared" si="199"/>
        <v/>
      </c>
      <c r="U997" s="16">
        <f>IFERROR(SUMIF('LISTA DE EMBARQUE'!B:B,MICRO!E:E,'LISTA DE EMBARQUE'!G:G),"")</f>
        <v>2</v>
      </c>
      <c r="V997" s="12">
        <f>IFERROR(VLOOKUP(Tabela1[[#This Row],[COD.MDE]],'LISTA DE EMBARQUE'!B:L,11,0),"")</f>
        <v>12</v>
      </c>
      <c r="W997" s="13">
        <f>IFERROR(VLOOKUP(Tabela1[[#This Row],[COD.MDE]],'LISTA DE EMBARQUE'!B:M,12,0),"")</f>
        <v>46307</v>
      </c>
      <c r="X997" s="14">
        <f>IFERROR(Tabela1[[#This Row],[QIANTIDADE EXPEDIDA]]*Tabela1[[#This Row],[PESO UNI]],"")</f>
        <v>301.2</v>
      </c>
      <c r="Y997" s="14">
        <f t="shared" si="200"/>
        <v>0</v>
      </c>
      <c r="Z997" s="20">
        <f>Tabela1[[#This Row],[PESO TOTAL]]-Tabela1[[#This Row],[Peso Expedido]]</f>
        <v>0</v>
      </c>
      <c r="AA997" s="17">
        <v>1</v>
      </c>
      <c r="AB997" s="33"/>
      <c r="AC997" s="252">
        <v>1</v>
      </c>
      <c r="AD997" s="252">
        <v>1</v>
      </c>
      <c r="AE997" s="252">
        <v>1</v>
      </c>
      <c r="AF997" s="252">
        <v>1</v>
      </c>
      <c r="AG997" s="252">
        <v>1</v>
      </c>
      <c r="AH997" s="252">
        <v>1</v>
      </c>
      <c r="AI997" s="252" t="s">
        <v>4509</v>
      </c>
      <c r="AJ997"/>
      <c r="AK997"/>
      <c r="AL997"/>
      <c r="AM997"/>
      <c r="AN997"/>
      <c r="AO997"/>
      <c r="AP997"/>
      <c r="AQ997" s="22"/>
      <c r="AR997" s="24"/>
      <c r="AS997" s="37"/>
      <c r="AT997" s="37"/>
      <c r="AU997" s="37"/>
      <c r="AV997" s="37"/>
      <c r="AW997" s="37"/>
    </row>
    <row r="998" spans="1:49" ht="15.75" hidden="1" customHeight="1" x14ac:dyDescent="0.25">
      <c r="A998" s="1" t="s">
        <v>5210</v>
      </c>
      <c r="B998" s="21" t="s">
        <v>5211</v>
      </c>
      <c r="C998" s="1">
        <v>3</v>
      </c>
      <c r="D998" s="1" t="s">
        <v>5213</v>
      </c>
      <c r="E998" s="7">
        <v>4624</v>
      </c>
      <c r="F998" s="7">
        <v>59</v>
      </c>
      <c r="G998" s="1">
        <v>50.54</v>
      </c>
      <c r="H998" s="34">
        <f>Tabela1[[#This Row],[PESO UNI]]*Tabela1[[#This Row],[QTE]]</f>
        <v>151.62</v>
      </c>
      <c r="I998" s="7">
        <v>0</v>
      </c>
      <c r="J998" s="8" t="s">
        <v>3045</v>
      </c>
      <c r="K998" s="8" t="s">
        <v>4320</v>
      </c>
      <c r="L998" s="9" t="s">
        <v>2984</v>
      </c>
      <c r="M998" s="10">
        <v>46251</v>
      </c>
      <c r="N998" s="8" t="s">
        <v>5101</v>
      </c>
      <c r="O998" s="12"/>
      <c r="P998" s="13"/>
      <c r="Q998" s="14">
        <f>Tabela1[[#This Row],[QTDE/ Fabricação]]-Tabela1[[#This Row],[QTE]]</f>
        <v>-3</v>
      </c>
      <c r="R998" s="18">
        <f>IFERROR(H998*((AA998*0.25)+(AC997*0.25)+(AD997*0.225)+(AE997*0.225)+(AF997*0.05)),"")</f>
        <v>151.62</v>
      </c>
      <c r="S998" s="18">
        <f>IFERROR(H998*AG997,"")</f>
        <v>151.62</v>
      </c>
      <c r="T998" s="19">
        <f t="shared" si="199"/>
        <v>0</v>
      </c>
      <c r="U998" s="16">
        <f>IFERROR(SUMIF('LISTA DE EMBARQUE'!B:B,MICRO!E:E,'LISTA DE EMBARQUE'!G:G),"")</f>
        <v>3</v>
      </c>
      <c r="V998" s="12">
        <f>IFERROR(VLOOKUP(Tabela1[[#This Row],[COD.MDE]],'LISTA DE EMBARQUE'!B:L,11,0),"")</f>
        <v>12</v>
      </c>
      <c r="W998" s="13">
        <f>IFERROR(VLOOKUP(Tabela1[[#This Row],[COD.MDE]],'LISTA DE EMBARQUE'!B:M,12,0),"")</f>
        <v>46307</v>
      </c>
      <c r="X998" s="14">
        <f>IFERROR(Tabela1[[#This Row],[QIANTIDADE EXPEDIDA]]*Tabela1[[#This Row],[PESO UNI]],"")</f>
        <v>151.62</v>
      </c>
      <c r="Y998" s="14">
        <f t="shared" si="200"/>
        <v>0</v>
      </c>
      <c r="Z998" s="20">
        <f>Tabela1[[#This Row],[PESO TOTAL]]-Tabela1[[#This Row],[Peso Expedido]]</f>
        <v>0</v>
      </c>
      <c r="AA998" s="17">
        <v>1</v>
      </c>
      <c r="AB998" s="33"/>
      <c r="AC998" s="252">
        <v>1</v>
      </c>
      <c r="AD998" s="252">
        <v>1</v>
      </c>
      <c r="AE998" s="252">
        <v>1</v>
      </c>
      <c r="AF998" s="252">
        <v>1</v>
      </c>
      <c r="AG998" s="252">
        <v>1</v>
      </c>
      <c r="AH998" s="252">
        <v>1</v>
      </c>
      <c r="AI998" s="252" t="s">
        <v>4509</v>
      </c>
      <c r="AJ998"/>
      <c r="AK998"/>
      <c r="AL998"/>
      <c r="AM998"/>
      <c r="AN998"/>
      <c r="AO998"/>
      <c r="AP998"/>
      <c r="AQ998" s="22"/>
      <c r="AR998" s="24"/>
      <c r="AS998" s="37"/>
      <c r="AT998" s="37"/>
      <c r="AU998" s="37"/>
      <c r="AV998" s="37"/>
      <c r="AW998" s="37"/>
    </row>
    <row r="999" spans="1:49" ht="15.75" hidden="1" customHeight="1" x14ac:dyDescent="0.25">
      <c r="A999" s="1" t="s">
        <v>5210</v>
      </c>
      <c r="B999" s="21" t="s">
        <v>5211</v>
      </c>
      <c r="C999" s="1">
        <v>1</v>
      </c>
      <c r="D999" s="1" t="s">
        <v>5214</v>
      </c>
      <c r="E999" s="7">
        <v>4625</v>
      </c>
      <c r="F999" s="7">
        <v>59</v>
      </c>
      <c r="G999" s="1">
        <v>116.11</v>
      </c>
      <c r="H999" s="34">
        <f>Tabela1[[#This Row],[PESO UNI]]*Tabela1[[#This Row],[QTE]]</f>
        <v>116.11</v>
      </c>
      <c r="I999" s="7">
        <v>0</v>
      </c>
      <c r="J999" s="8" t="s">
        <v>3045</v>
      </c>
      <c r="K999" s="8" t="s">
        <v>4320</v>
      </c>
      <c r="L999" s="9" t="s">
        <v>2984</v>
      </c>
      <c r="M999" s="10">
        <v>46251</v>
      </c>
      <c r="N999" s="8" t="s">
        <v>5101</v>
      </c>
      <c r="O999" s="12"/>
      <c r="P999" s="13"/>
      <c r="Q999" s="14">
        <f>Tabela1[[#This Row],[QTDE/ Fabricação]]-Tabela1[[#This Row],[QTE]]</f>
        <v>-1</v>
      </c>
      <c r="R999" s="18">
        <f t="shared" si="197"/>
        <v>116.11</v>
      </c>
      <c r="S999" s="18">
        <f t="shared" si="198"/>
        <v>116.11</v>
      </c>
      <c r="T999" s="19">
        <f t="shared" si="199"/>
        <v>0</v>
      </c>
      <c r="U999" s="16">
        <f>IFERROR(SUMIF('LISTA DE EMBARQUE'!B:B,MICRO!E:E,'LISTA DE EMBARQUE'!G:G),"")</f>
        <v>1</v>
      </c>
      <c r="V999" s="12">
        <f>IFERROR(VLOOKUP(Tabela1[[#This Row],[COD.MDE]],'LISTA DE EMBARQUE'!B:L,11,0),"")</f>
        <v>12</v>
      </c>
      <c r="W999" s="13">
        <f>IFERROR(VLOOKUP(Tabela1[[#This Row],[COD.MDE]],'LISTA DE EMBARQUE'!B:M,12,0),"")</f>
        <v>46307</v>
      </c>
      <c r="X999" s="14">
        <f>IFERROR(Tabela1[[#This Row],[QIANTIDADE EXPEDIDA]]*Tabela1[[#This Row],[PESO UNI]],"")</f>
        <v>116.11</v>
      </c>
      <c r="Y999" s="14">
        <f t="shared" si="200"/>
        <v>0</v>
      </c>
      <c r="Z999" s="20">
        <f>Tabela1[[#This Row],[PESO TOTAL]]-Tabela1[[#This Row],[Peso Expedido]]</f>
        <v>0</v>
      </c>
      <c r="AA999" s="17">
        <v>1</v>
      </c>
      <c r="AB999" s="33"/>
      <c r="AC999" s="252">
        <v>1</v>
      </c>
      <c r="AD999" s="252">
        <v>1</v>
      </c>
      <c r="AE999" s="252">
        <v>1</v>
      </c>
      <c r="AF999" s="252">
        <v>1</v>
      </c>
      <c r="AG999" s="252">
        <v>1</v>
      </c>
      <c r="AH999" s="252">
        <v>1</v>
      </c>
      <c r="AI999" s="252" t="s">
        <v>4509</v>
      </c>
      <c r="AJ999"/>
      <c r="AK999"/>
      <c r="AL999"/>
      <c r="AM999"/>
      <c r="AN999"/>
      <c r="AO999"/>
      <c r="AP999"/>
      <c r="AQ999" s="22"/>
      <c r="AR999" s="24"/>
      <c r="AS999" s="37"/>
      <c r="AT999" s="37"/>
      <c r="AU999" s="37"/>
      <c r="AV999" s="37"/>
      <c r="AW999" s="37"/>
    </row>
    <row r="1000" spans="1:49" ht="15.75" hidden="1" customHeight="1" x14ac:dyDescent="0.25">
      <c r="A1000" s="1" t="s">
        <v>5210</v>
      </c>
      <c r="B1000" s="21" t="s">
        <v>5211</v>
      </c>
      <c r="C1000" s="1">
        <v>1</v>
      </c>
      <c r="D1000" s="1" t="s">
        <v>5215</v>
      </c>
      <c r="E1000" s="7">
        <v>4626</v>
      </c>
      <c r="F1000" s="7">
        <v>59</v>
      </c>
      <c r="G1000" s="1">
        <v>112.71</v>
      </c>
      <c r="H1000" s="34">
        <f>Tabela1[[#This Row],[PESO UNI]]*Tabela1[[#This Row],[QTE]]</f>
        <v>112.71</v>
      </c>
      <c r="I1000" s="7">
        <v>0</v>
      </c>
      <c r="J1000" s="8" t="s">
        <v>3045</v>
      </c>
      <c r="K1000" s="8" t="s">
        <v>4320</v>
      </c>
      <c r="L1000" s="9" t="s">
        <v>2984</v>
      </c>
      <c r="M1000" s="10">
        <v>46251</v>
      </c>
      <c r="N1000" s="8" t="s">
        <v>5101</v>
      </c>
      <c r="O1000" s="12"/>
      <c r="P1000" s="13"/>
      <c r="Q1000" s="14">
        <f>Tabela1[[#This Row],[QTDE/ Fabricação]]-Tabela1[[#This Row],[QTE]]</f>
        <v>-1</v>
      </c>
      <c r="R1000" s="18">
        <f t="shared" si="197"/>
        <v>94.112849999999995</v>
      </c>
      <c r="S1000" s="18">
        <f t="shared" si="198"/>
        <v>39.448499999999996</v>
      </c>
      <c r="T1000" s="19">
        <f t="shared" si="199"/>
        <v>-73.261499999999998</v>
      </c>
      <c r="U1000" s="16">
        <f>IFERROR(SUMIF('LISTA DE EMBARQUE'!B:B,MICRO!E:E,'LISTA DE EMBARQUE'!G:G),"")</f>
        <v>0</v>
      </c>
      <c r="V1000" s="12" t="str">
        <f>IFERROR(VLOOKUP(Tabela1[[#This Row],[COD.MDE]],'LISTA DE EMBARQUE'!B:L,11,0),"")</f>
        <v/>
      </c>
      <c r="W1000" s="13" t="str">
        <f>IFERROR(VLOOKUP(Tabela1[[#This Row],[COD.MDE]],'LISTA DE EMBARQUE'!B:M,12,0),"")</f>
        <v/>
      </c>
      <c r="X1000" s="14">
        <f>IFERROR(Tabela1[[#This Row],[QIANTIDADE EXPEDIDA]]*Tabela1[[#This Row],[PESO UNI]],"")</f>
        <v>0</v>
      </c>
      <c r="Y1000" s="14">
        <f t="shared" si="200"/>
        <v>-1</v>
      </c>
      <c r="Z1000" s="20">
        <f>Tabela1[[#This Row],[PESO TOTAL]]-Tabela1[[#This Row],[Peso Expedido]]</f>
        <v>112.71</v>
      </c>
      <c r="AA1000" s="17">
        <v>1</v>
      </c>
      <c r="AB1000" s="33"/>
      <c r="AC1000" s="33">
        <v>1</v>
      </c>
      <c r="AD1000" s="33">
        <v>0.7</v>
      </c>
      <c r="AE1000" s="33">
        <v>0.7</v>
      </c>
      <c r="AF1000" s="33">
        <v>0.4</v>
      </c>
      <c r="AG1000" s="33">
        <v>0.35</v>
      </c>
      <c r="AH1000" s="33"/>
      <c r="AI1000" s="33"/>
      <c r="AJ1000"/>
      <c r="AK1000"/>
      <c r="AL1000"/>
      <c r="AM1000"/>
      <c r="AN1000"/>
      <c r="AO1000"/>
      <c r="AP1000"/>
      <c r="AQ1000" s="22"/>
      <c r="AR1000" s="24"/>
      <c r="AS1000" s="37"/>
      <c r="AT1000" s="37"/>
      <c r="AU1000" s="37"/>
      <c r="AV1000" s="37"/>
      <c r="AW1000" s="37"/>
    </row>
    <row r="1001" spans="1:49" ht="15.75" hidden="1" customHeight="1" x14ac:dyDescent="0.25">
      <c r="A1001" s="238" t="s">
        <v>5216</v>
      </c>
      <c r="B1001" s="239" t="s">
        <v>5217</v>
      </c>
      <c r="C1001" s="238">
        <v>1</v>
      </c>
      <c r="D1001" s="1" t="s">
        <v>5218</v>
      </c>
      <c r="E1001" s="237">
        <v>4627</v>
      </c>
      <c r="F1001" s="237">
        <v>61</v>
      </c>
      <c r="G1001" s="238">
        <v>372</v>
      </c>
      <c r="H1001" s="240">
        <f>Tabela1[[#This Row],[PESO UNI]]*Tabela1[[#This Row],[QTE]]</f>
        <v>372</v>
      </c>
      <c r="I1001" s="237" t="s">
        <v>5274</v>
      </c>
      <c r="J1001" s="241" t="s">
        <v>3045</v>
      </c>
      <c r="K1001" s="241" t="s">
        <v>4320</v>
      </c>
      <c r="L1001" s="242" t="s">
        <v>2984</v>
      </c>
      <c r="M1001" s="243">
        <v>46251</v>
      </c>
      <c r="N1001" s="241" t="s">
        <v>5101</v>
      </c>
      <c r="O1001" s="244"/>
      <c r="P1001" s="245"/>
      <c r="Q1001" s="14">
        <f>Tabela1[[#This Row],[QTDE/ Fabricação]]-Tabela1[[#This Row],[QTE]]</f>
        <v>-1</v>
      </c>
      <c r="R1001" s="247">
        <f t="shared" si="197"/>
        <v>372</v>
      </c>
      <c r="S1001" s="247">
        <f t="shared" si="198"/>
        <v>372</v>
      </c>
      <c r="T1001" s="248">
        <f t="shared" si="199"/>
        <v>0</v>
      </c>
      <c r="U1001" s="249">
        <f>IFERROR(SUMIF('LISTA DE EMBARQUE'!B:B,MICRO!E:E,'LISTA DE EMBARQUE'!G:G),"")</f>
        <v>1</v>
      </c>
      <c r="V1001" s="244">
        <f>IFERROR(VLOOKUP(Tabela1[[#This Row],[COD.MDE]],'LISTA DE EMBARQUE'!B:L,11,0),"")</f>
        <v>8</v>
      </c>
      <c r="W1001" s="245">
        <f>IFERROR(VLOOKUP(Tabela1[[#This Row],[COD.MDE]],'LISTA DE EMBARQUE'!B:M,12,0),"")</f>
        <v>46280</v>
      </c>
      <c r="X1001" s="246">
        <f>IFERROR(Tabela1[[#This Row],[QIANTIDADE EXPEDIDA]]*Tabela1[[#This Row],[PESO UNI]],"")</f>
        <v>372</v>
      </c>
      <c r="Y1001" s="246">
        <f t="shared" si="200"/>
        <v>0</v>
      </c>
      <c r="Z1001" s="250">
        <f>Tabela1[[#This Row],[PESO TOTAL]]-Tabela1[[#This Row],[Peso Expedido]]</f>
        <v>0</v>
      </c>
      <c r="AA1001" s="251">
        <v>1</v>
      </c>
      <c r="AB1001" s="252"/>
      <c r="AC1001" s="252">
        <v>1</v>
      </c>
      <c r="AD1001" s="252">
        <v>1</v>
      </c>
      <c r="AE1001" s="252">
        <v>1</v>
      </c>
      <c r="AF1001" s="252">
        <v>1</v>
      </c>
      <c r="AG1001" s="252">
        <v>1</v>
      </c>
      <c r="AH1001" s="252">
        <v>1</v>
      </c>
      <c r="AI1001" s="252" t="s">
        <v>4509</v>
      </c>
      <c r="AJ1001"/>
      <c r="AK1001"/>
      <c r="AL1001"/>
      <c r="AM1001"/>
      <c r="AN1001"/>
      <c r="AO1001"/>
      <c r="AP1001"/>
      <c r="AQ1001" s="22"/>
      <c r="AR1001" s="24"/>
      <c r="AS1001" s="37"/>
      <c r="AT1001" s="37"/>
      <c r="AU1001" s="37"/>
      <c r="AV1001" s="37"/>
      <c r="AW1001" s="37"/>
    </row>
    <row r="1002" spans="1:49" ht="15.75" hidden="1" customHeight="1" x14ac:dyDescent="0.25">
      <c r="A1002" s="1" t="s">
        <v>5216</v>
      </c>
      <c r="B1002" s="21" t="s">
        <v>5217</v>
      </c>
      <c r="C1002" s="1">
        <v>4</v>
      </c>
      <c r="D1002" s="1" t="s">
        <v>5219</v>
      </c>
      <c r="E1002" s="7">
        <v>4628</v>
      </c>
      <c r="F1002" s="7">
        <v>61</v>
      </c>
      <c r="G1002" s="1">
        <v>6.5</v>
      </c>
      <c r="H1002" s="34">
        <f>Tabela1[[#This Row],[PESO UNI]]*Tabela1[[#This Row],[QTE]]</f>
        <v>26</v>
      </c>
      <c r="I1002" s="7" t="s">
        <v>5274</v>
      </c>
      <c r="J1002" s="8" t="s">
        <v>3045</v>
      </c>
      <c r="K1002" s="8" t="s">
        <v>4320</v>
      </c>
      <c r="L1002" s="9" t="s">
        <v>2984</v>
      </c>
      <c r="M1002" s="10">
        <v>46251</v>
      </c>
      <c r="N1002" s="8" t="s">
        <v>5101</v>
      </c>
      <c r="O1002" s="12"/>
      <c r="P1002" s="13"/>
      <c r="Q1002" s="14">
        <f>Tabela1[[#This Row],[QTDE/ Fabricação]]-Tabela1[[#This Row],[QTE]]</f>
        <v>-4</v>
      </c>
      <c r="R1002" s="18">
        <f t="shared" si="197"/>
        <v>26</v>
      </c>
      <c r="S1002" s="18">
        <f t="shared" si="198"/>
        <v>26</v>
      </c>
      <c r="T1002" s="19">
        <f t="shared" si="199"/>
        <v>0</v>
      </c>
      <c r="U1002" s="16">
        <f>IFERROR(SUMIF('LISTA DE EMBARQUE'!B:B,MICRO!E:E,'LISTA DE EMBARQUE'!G:G),"")</f>
        <v>4</v>
      </c>
      <c r="V1002" s="12">
        <f>IFERROR(VLOOKUP(Tabela1[[#This Row],[COD.MDE]],'LISTA DE EMBARQUE'!B:L,11,0),"")</f>
        <v>11</v>
      </c>
      <c r="W1002" s="13">
        <f>IFERROR(VLOOKUP(Tabela1[[#This Row],[COD.MDE]],'LISTA DE EMBARQUE'!B:M,12,0),"")</f>
        <v>46300</v>
      </c>
      <c r="X1002" s="14">
        <f>IFERROR(Tabela1[[#This Row],[QIANTIDADE EXPEDIDA]]*Tabela1[[#This Row],[PESO UNI]],"")</f>
        <v>26</v>
      </c>
      <c r="Y1002" s="14">
        <f t="shared" si="200"/>
        <v>0</v>
      </c>
      <c r="Z1002" s="20">
        <f>Tabela1[[#This Row],[PESO TOTAL]]-Tabela1[[#This Row],[Peso Expedido]]</f>
        <v>0</v>
      </c>
      <c r="AA1002" s="17">
        <v>1</v>
      </c>
      <c r="AB1002" s="33"/>
      <c r="AC1002" s="33">
        <v>1</v>
      </c>
      <c r="AD1002" s="33">
        <v>1</v>
      </c>
      <c r="AE1002" s="33">
        <v>1</v>
      </c>
      <c r="AF1002" s="33">
        <v>1</v>
      </c>
      <c r="AG1002" s="33">
        <v>1</v>
      </c>
      <c r="AH1002" s="33">
        <v>1</v>
      </c>
      <c r="AI1002" s="33" t="s">
        <v>4509</v>
      </c>
      <c r="AJ1002"/>
      <c r="AK1002"/>
      <c r="AL1002"/>
      <c r="AM1002"/>
      <c r="AN1002"/>
      <c r="AO1002"/>
      <c r="AP1002"/>
      <c r="AQ1002" s="22"/>
      <c r="AR1002" s="24"/>
      <c r="AS1002" s="37"/>
      <c r="AT1002" s="37"/>
      <c r="AU1002" s="37"/>
      <c r="AV1002" s="37"/>
      <c r="AW1002" s="37"/>
    </row>
    <row r="1003" spans="1:49" ht="15.75" hidden="1" customHeight="1" x14ac:dyDescent="0.25">
      <c r="A1003" s="238" t="s">
        <v>5216</v>
      </c>
      <c r="B1003" s="239" t="s">
        <v>5217</v>
      </c>
      <c r="C1003" s="238">
        <v>8</v>
      </c>
      <c r="D1003" s="1" t="s">
        <v>5220</v>
      </c>
      <c r="E1003" s="237">
        <v>4629</v>
      </c>
      <c r="F1003" s="237">
        <v>61</v>
      </c>
      <c r="G1003" s="238">
        <v>2.1</v>
      </c>
      <c r="H1003" s="240">
        <f>Tabela1[[#This Row],[PESO UNI]]*Tabela1[[#This Row],[QTE]]</f>
        <v>16.8</v>
      </c>
      <c r="I1003" s="237" t="s">
        <v>5274</v>
      </c>
      <c r="J1003" s="241" t="s">
        <v>3045</v>
      </c>
      <c r="K1003" s="241" t="s">
        <v>4320</v>
      </c>
      <c r="L1003" s="242" t="s">
        <v>2984</v>
      </c>
      <c r="M1003" s="243">
        <v>46251</v>
      </c>
      <c r="N1003" s="241" t="s">
        <v>5101</v>
      </c>
      <c r="O1003" s="244"/>
      <c r="P1003" s="245"/>
      <c r="Q1003" s="14">
        <f>Tabela1[[#This Row],[QTDE/ Fabricação]]-Tabela1[[#This Row],[QTE]]</f>
        <v>-8</v>
      </c>
      <c r="R1003" s="247">
        <f t="shared" si="197"/>
        <v>16.8</v>
      </c>
      <c r="S1003" s="247">
        <f t="shared" si="198"/>
        <v>16.8</v>
      </c>
      <c r="T1003" s="248">
        <f t="shared" si="199"/>
        <v>0</v>
      </c>
      <c r="U1003" s="249">
        <f>IFERROR(SUMIF('LISTA DE EMBARQUE'!B:B,MICRO!E:E,'LISTA DE EMBARQUE'!G:G),"")</f>
        <v>8</v>
      </c>
      <c r="V1003" s="244">
        <f>IFERROR(VLOOKUP(Tabela1[[#This Row],[COD.MDE]],'LISTA DE EMBARQUE'!B:L,11,0),"")</f>
        <v>8</v>
      </c>
      <c r="W1003" s="245">
        <f>IFERROR(VLOOKUP(Tabela1[[#This Row],[COD.MDE]],'LISTA DE EMBARQUE'!B:M,12,0),"")</f>
        <v>46280</v>
      </c>
      <c r="X1003" s="246">
        <f>IFERROR(Tabela1[[#This Row],[QIANTIDADE EXPEDIDA]]*Tabela1[[#This Row],[PESO UNI]],"")</f>
        <v>16.8</v>
      </c>
      <c r="Y1003" s="246">
        <f t="shared" si="200"/>
        <v>0</v>
      </c>
      <c r="Z1003" s="250">
        <f>Tabela1[[#This Row],[PESO TOTAL]]-Tabela1[[#This Row],[Peso Expedido]]</f>
        <v>0</v>
      </c>
      <c r="AA1003" s="251">
        <v>1</v>
      </c>
      <c r="AB1003" s="252"/>
      <c r="AC1003" s="252">
        <v>1</v>
      </c>
      <c r="AD1003" s="252">
        <v>1</v>
      </c>
      <c r="AE1003" s="252">
        <v>1</v>
      </c>
      <c r="AF1003" s="252">
        <v>1</v>
      </c>
      <c r="AG1003" s="252">
        <v>1</v>
      </c>
      <c r="AH1003" s="252">
        <v>1</v>
      </c>
      <c r="AI1003" s="252" t="s">
        <v>4509</v>
      </c>
      <c r="AJ1003"/>
      <c r="AK1003"/>
      <c r="AL1003"/>
      <c r="AM1003"/>
      <c r="AN1003"/>
      <c r="AO1003"/>
      <c r="AP1003"/>
      <c r="AQ1003" s="22"/>
      <c r="AR1003" s="24"/>
      <c r="AS1003" s="37"/>
      <c r="AT1003" s="37"/>
      <c r="AU1003" s="37"/>
      <c r="AV1003" s="37"/>
      <c r="AW1003" s="37"/>
    </row>
    <row r="1004" spans="1:49" ht="15.75" hidden="1" customHeight="1" x14ac:dyDescent="0.25">
      <c r="A1004" s="238" t="s">
        <v>5216</v>
      </c>
      <c r="B1004" s="239" t="s">
        <v>5217</v>
      </c>
      <c r="C1004" s="238">
        <v>2</v>
      </c>
      <c r="D1004" s="1" t="s">
        <v>5221</v>
      </c>
      <c r="E1004" s="237">
        <v>4630</v>
      </c>
      <c r="F1004" s="237">
        <v>61</v>
      </c>
      <c r="G1004" s="238">
        <v>1.6</v>
      </c>
      <c r="H1004" s="240">
        <f>Tabela1[[#This Row],[PESO UNI]]*Tabela1[[#This Row],[QTE]]</f>
        <v>3.2</v>
      </c>
      <c r="I1004" s="237" t="s">
        <v>5274</v>
      </c>
      <c r="J1004" s="241" t="s">
        <v>3045</v>
      </c>
      <c r="K1004" s="241" t="s">
        <v>4320</v>
      </c>
      <c r="L1004" s="242" t="s">
        <v>2984</v>
      </c>
      <c r="M1004" s="243">
        <v>46251</v>
      </c>
      <c r="N1004" s="241" t="s">
        <v>5101</v>
      </c>
      <c r="O1004" s="244"/>
      <c r="P1004" s="245"/>
      <c r="Q1004" s="14">
        <f>Tabela1[[#This Row],[QTDE/ Fabricação]]-Tabela1[[#This Row],[QTE]]</f>
        <v>-2</v>
      </c>
      <c r="R1004" s="247">
        <f t="shared" si="197"/>
        <v>3.2</v>
      </c>
      <c r="S1004" s="247">
        <f t="shared" si="198"/>
        <v>3.2</v>
      </c>
      <c r="T1004" s="248">
        <f t="shared" si="199"/>
        <v>0</v>
      </c>
      <c r="U1004" s="249">
        <f>IFERROR(SUMIF('LISTA DE EMBARQUE'!B:B,MICRO!E:E,'LISTA DE EMBARQUE'!G:G),"")</f>
        <v>2</v>
      </c>
      <c r="V1004" s="244">
        <f>IFERROR(VLOOKUP(Tabela1[[#This Row],[COD.MDE]],'LISTA DE EMBARQUE'!B:L,11,0),"")</f>
        <v>8</v>
      </c>
      <c r="W1004" s="245">
        <f>IFERROR(VLOOKUP(Tabela1[[#This Row],[COD.MDE]],'LISTA DE EMBARQUE'!B:M,12,0),"")</f>
        <v>46280</v>
      </c>
      <c r="X1004" s="246">
        <f>IFERROR(Tabela1[[#This Row],[QIANTIDADE EXPEDIDA]]*Tabela1[[#This Row],[PESO UNI]],"")</f>
        <v>3.2</v>
      </c>
      <c r="Y1004" s="246">
        <f t="shared" si="200"/>
        <v>0</v>
      </c>
      <c r="Z1004" s="250">
        <f>Tabela1[[#This Row],[PESO TOTAL]]-Tabela1[[#This Row],[Peso Expedido]]</f>
        <v>0</v>
      </c>
      <c r="AA1004" s="251">
        <v>1</v>
      </c>
      <c r="AB1004" s="252"/>
      <c r="AC1004" s="252">
        <v>1</v>
      </c>
      <c r="AD1004" s="252">
        <v>1</v>
      </c>
      <c r="AE1004" s="252">
        <v>1</v>
      </c>
      <c r="AF1004" s="252">
        <v>1</v>
      </c>
      <c r="AG1004" s="252">
        <v>1</v>
      </c>
      <c r="AH1004" s="252">
        <v>1</v>
      </c>
      <c r="AI1004" s="252" t="s">
        <v>4509</v>
      </c>
      <c r="AJ1004"/>
      <c r="AK1004"/>
      <c r="AL1004"/>
      <c r="AM1004"/>
      <c r="AN1004"/>
      <c r="AO1004"/>
      <c r="AP1004"/>
      <c r="AQ1004" s="22"/>
      <c r="AR1004" s="24"/>
      <c r="AS1004" s="37"/>
      <c r="AT1004" s="37"/>
      <c r="AU1004" s="37"/>
      <c r="AV1004" s="37"/>
      <c r="AW1004" s="37"/>
    </row>
    <row r="1005" spans="1:49" ht="15.75" hidden="1" customHeight="1" x14ac:dyDescent="0.25">
      <c r="A1005" s="238" t="s">
        <v>5216</v>
      </c>
      <c r="B1005" s="239" t="s">
        <v>5217</v>
      </c>
      <c r="C1005" s="238">
        <v>4</v>
      </c>
      <c r="D1005" s="1" t="s">
        <v>5222</v>
      </c>
      <c r="E1005" s="237">
        <v>4631</v>
      </c>
      <c r="F1005" s="237">
        <v>61</v>
      </c>
      <c r="G1005" s="238">
        <v>0.3</v>
      </c>
      <c r="H1005" s="240">
        <f>Tabela1[[#This Row],[PESO UNI]]*Tabela1[[#This Row],[QTE]]</f>
        <v>1.2</v>
      </c>
      <c r="I1005" s="237" t="s">
        <v>5274</v>
      </c>
      <c r="J1005" s="241" t="s">
        <v>3045</v>
      </c>
      <c r="K1005" s="241" t="s">
        <v>4320</v>
      </c>
      <c r="L1005" s="242" t="s">
        <v>2984</v>
      </c>
      <c r="M1005" s="243">
        <v>46251</v>
      </c>
      <c r="N1005" s="241" t="s">
        <v>5101</v>
      </c>
      <c r="O1005" s="244"/>
      <c r="P1005" s="245"/>
      <c r="Q1005" s="14">
        <f>Tabela1[[#This Row],[QTDE/ Fabricação]]-Tabela1[[#This Row],[QTE]]</f>
        <v>-4</v>
      </c>
      <c r="R1005" s="247">
        <f t="shared" si="197"/>
        <v>1.2</v>
      </c>
      <c r="S1005" s="247">
        <f t="shared" si="198"/>
        <v>1.2</v>
      </c>
      <c r="T1005" s="248">
        <f t="shared" si="199"/>
        <v>0</v>
      </c>
      <c r="U1005" s="249">
        <f>IFERROR(SUMIF('LISTA DE EMBARQUE'!B:B,MICRO!E:E,'LISTA DE EMBARQUE'!G:G),"")</f>
        <v>4</v>
      </c>
      <c r="V1005" s="244">
        <f>IFERROR(VLOOKUP(Tabela1[[#This Row],[COD.MDE]],'LISTA DE EMBARQUE'!B:L,11,0),"")</f>
        <v>8</v>
      </c>
      <c r="W1005" s="245">
        <f>IFERROR(VLOOKUP(Tabela1[[#This Row],[COD.MDE]],'LISTA DE EMBARQUE'!B:M,12,0),"")</f>
        <v>46280</v>
      </c>
      <c r="X1005" s="246">
        <f>IFERROR(Tabela1[[#This Row],[QIANTIDADE EXPEDIDA]]*Tabela1[[#This Row],[PESO UNI]],"")</f>
        <v>1.2</v>
      </c>
      <c r="Y1005" s="246">
        <f t="shared" si="200"/>
        <v>0</v>
      </c>
      <c r="Z1005" s="250">
        <f>Tabela1[[#This Row],[PESO TOTAL]]-Tabela1[[#This Row],[Peso Expedido]]</f>
        <v>0</v>
      </c>
      <c r="AA1005" s="251">
        <v>1</v>
      </c>
      <c r="AB1005" s="252"/>
      <c r="AC1005" s="252">
        <v>1</v>
      </c>
      <c r="AD1005" s="252">
        <v>1</v>
      </c>
      <c r="AE1005" s="252">
        <v>1</v>
      </c>
      <c r="AF1005" s="252">
        <v>1</v>
      </c>
      <c r="AG1005" s="252">
        <v>1</v>
      </c>
      <c r="AH1005" s="252">
        <v>1</v>
      </c>
      <c r="AI1005" s="252" t="s">
        <v>4509</v>
      </c>
      <c r="AJ1005"/>
      <c r="AK1005"/>
      <c r="AL1005"/>
      <c r="AM1005"/>
      <c r="AN1005"/>
      <c r="AO1005"/>
      <c r="AP1005"/>
      <c r="AQ1005" s="22"/>
      <c r="AR1005" s="24"/>
      <c r="AS1005" s="37"/>
      <c r="AT1005" s="37"/>
      <c r="AU1005" s="37"/>
      <c r="AV1005" s="37"/>
      <c r="AW1005" s="37"/>
    </row>
    <row r="1006" spans="1:49" ht="15.75" hidden="1" customHeight="1" x14ac:dyDescent="0.25">
      <c r="A1006" s="238" t="s">
        <v>5216</v>
      </c>
      <c r="B1006" s="239" t="s">
        <v>5217</v>
      </c>
      <c r="C1006" s="238">
        <v>2</v>
      </c>
      <c r="D1006" s="1" t="s">
        <v>5223</v>
      </c>
      <c r="E1006" s="237">
        <v>4632</v>
      </c>
      <c r="F1006" s="237">
        <v>61</v>
      </c>
      <c r="G1006" s="238">
        <v>14.4</v>
      </c>
      <c r="H1006" s="240">
        <f>Tabela1[[#This Row],[PESO UNI]]*Tabela1[[#This Row],[QTE]]</f>
        <v>28.8</v>
      </c>
      <c r="I1006" s="237" t="s">
        <v>5274</v>
      </c>
      <c r="J1006" s="241" t="s">
        <v>3045</v>
      </c>
      <c r="K1006" s="241" t="s">
        <v>4320</v>
      </c>
      <c r="L1006" s="242" t="s">
        <v>2984</v>
      </c>
      <c r="M1006" s="243">
        <v>46251</v>
      </c>
      <c r="N1006" s="241" t="s">
        <v>5101</v>
      </c>
      <c r="O1006" s="244"/>
      <c r="P1006" s="245"/>
      <c r="Q1006" s="14">
        <f>Tabela1[[#This Row],[QTDE/ Fabricação]]-Tabela1[[#This Row],[QTE]]</f>
        <v>-2</v>
      </c>
      <c r="R1006" s="247">
        <f t="shared" si="197"/>
        <v>28.8</v>
      </c>
      <c r="S1006" s="247">
        <f t="shared" si="198"/>
        <v>28.8</v>
      </c>
      <c r="T1006" s="248">
        <f t="shared" si="199"/>
        <v>0</v>
      </c>
      <c r="U1006" s="249">
        <f>IFERROR(SUMIF('LISTA DE EMBARQUE'!B:B,MICRO!E:E,'LISTA DE EMBARQUE'!G:G),"")</f>
        <v>2</v>
      </c>
      <c r="V1006" s="244">
        <f>IFERROR(VLOOKUP(Tabela1[[#This Row],[COD.MDE]],'LISTA DE EMBARQUE'!B:L,11,0),"")</f>
        <v>8</v>
      </c>
      <c r="W1006" s="245">
        <f>IFERROR(VLOOKUP(Tabela1[[#This Row],[COD.MDE]],'LISTA DE EMBARQUE'!B:M,12,0),"")</f>
        <v>46280</v>
      </c>
      <c r="X1006" s="246">
        <f>IFERROR(Tabela1[[#This Row],[QIANTIDADE EXPEDIDA]]*Tabela1[[#This Row],[PESO UNI]],"")</f>
        <v>28.8</v>
      </c>
      <c r="Y1006" s="246">
        <f t="shared" si="200"/>
        <v>0</v>
      </c>
      <c r="Z1006" s="250">
        <f>Tabela1[[#This Row],[PESO TOTAL]]-Tabela1[[#This Row],[Peso Expedido]]</f>
        <v>0</v>
      </c>
      <c r="AA1006" s="251">
        <v>1</v>
      </c>
      <c r="AB1006" s="252"/>
      <c r="AC1006" s="252">
        <v>1</v>
      </c>
      <c r="AD1006" s="252">
        <v>1</v>
      </c>
      <c r="AE1006" s="252">
        <v>1</v>
      </c>
      <c r="AF1006" s="252">
        <v>1</v>
      </c>
      <c r="AG1006" s="252">
        <v>1</v>
      </c>
      <c r="AH1006" s="252">
        <v>1</v>
      </c>
      <c r="AI1006" s="252" t="s">
        <v>4509</v>
      </c>
      <c r="AJ1006"/>
      <c r="AK1006"/>
      <c r="AL1006"/>
      <c r="AM1006"/>
      <c r="AN1006"/>
      <c r="AO1006"/>
      <c r="AP1006"/>
      <c r="AQ1006" s="22"/>
      <c r="AR1006" s="24"/>
      <c r="AS1006" s="37"/>
      <c r="AT1006" s="37"/>
      <c r="AU1006" s="37"/>
      <c r="AV1006" s="37"/>
      <c r="AW1006" s="37"/>
    </row>
    <row r="1007" spans="1:49" ht="15.75" hidden="1" customHeight="1" x14ac:dyDescent="0.25">
      <c r="A1007" s="238" t="s">
        <v>5407</v>
      </c>
      <c r="B1007" s="239" t="s">
        <v>5225</v>
      </c>
      <c r="C1007" s="238">
        <v>1</v>
      </c>
      <c r="D1007" s="1" t="s">
        <v>5226</v>
      </c>
      <c r="E1007" s="237">
        <v>4633</v>
      </c>
      <c r="F1007" s="237">
        <v>61</v>
      </c>
      <c r="G1007" s="238">
        <v>408.6</v>
      </c>
      <c r="H1007" s="240">
        <f>Tabela1[[#This Row],[PESO UNI]]*Tabela1[[#This Row],[QTE]]</f>
        <v>408.6</v>
      </c>
      <c r="I1007" s="237" t="s">
        <v>5274</v>
      </c>
      <c r="J1007" s="241" t="s">
        <v>3045</v>
      </c>
      <c r="K1007" s="241" t="s">
        <v>4320</v>
      </c>
      <c r="L1007" s="242" t="s">
        <v>2984</v>
      </c>
      <c r="M1007" s="243">
        <v>46251</v>
      </c>
      <c r="N1007" s="241" t="s">
        <v>5101</v>
      </c>
      <c r="O1007" s="244"/>
      <c r="P1007" s="245"/>
      <c r="Q1007" s="14">
        <f>Tabela1[[#This Row],[QTDE/ Fabricação]]-Tabela1[[#This Row],[QTE]]</f>
        <v>-1</v>
      </c>
      <c r="R1007" s="247">
        <f t="shared" si="197"/>
        <v>408.6</v>
      </c>
      <c r="S1007" s="247">
        <f t="shared" si="198"/>
        <v>408.6</v>
      </c>
      <c r="T1007" s="248">
        <f t="shared" si="199"/>
        <v>0</v>
      </c>
      <c r="U1007" s="249">
        <f>IFERROR(SUMIF('LISTA DE EMBARQUE'!B:B,MICRO!E:E,'LISTA DE EMBARQUE'!G:G),"")</f>
        <v>1</v>
      </c>
      <c r="V1007" s="244">
        <f>IFERROR(VLOOKUP(Tabela1[[#This Row],[COD.MDE]],'LISTA DE EMBARQUE'!B:L,11,0),"")</f>
        <v>8</v>
      </c>
      <c r="W1007" s="245">
        <f>IFERROR(VLOOKUP(Tabela1[[#This Row],[COD.MDE]],'LISTA DE EMBARQUE'!B:M,12,0),"")</f>
        <v>46280</v>
      </c>
      <c r="X1007" s="246">
        <f>IFERROR(Tabela1[[#This Row],[QIANTIDADE EXPEDIDA]]*Tabela1[[#This Row],[PESO UNI]],"")</f>
        <v>408.6</v>
      </c>
      <c r="Y1007" s="246">
        <f t="shared" si="200"/>
        <v>0</v>
      </c>
      <c r="Z1007" s="250">
        <f>Tabela1[[#This Row],[PESO TOTAL]]-Tabela1[[#This Row],[Peso Expedido]]</f>
        <v>0</v>
      </c>
      <c r="AA1007" s="251">
        <v>1</v>
      </c>
      <c r="AB1007" s="252"/>
      <c r="AC1007" s="252">
        <v>1</v>
      </c>
      <c r="AD1007" s="252">
        <v>1</v>
      </c>
      <c r="AE1007" s="252">
        <v>1</v>
      </c>
      <c r="AF1007" s="252">
        <v>1</v>
      </c>
      <c r="AG1007" s="252">
        <v>1</v>
      </c>
      <c r="AH1007" s="252">
        <v>1</v>
      </c>
      <c r="AI1007" s="252" t="s">
        <v>4509</v>
      </c>
      <c r="AJ1007"/>
      <c r="AK1007"/>
      <c r="AL1007"/>
      <c r="AM1007"/>
      <c r="AN1007"/>
      <c r="AO1007"/>
      <c r="AP1007"/>
      <c r="AQ1007" s="22"/>
      <c r="AR1007" s="24"/>
      <c r="AS1007" s="37"/>
      <c r="AT1007" s="37"/>
      <c r="AU1007" s="37"/>
      <c r="AV1007" s="37"/>
      <c r="AW1007" s="37"/>
    </row>
    <row r="1008" spans="1:49" ht="15.75" hidden="1" customHeight="1" x14ac:dyDescent="0.25">
      <c r="A1008" s="1" t="s">
        <v>5276</v>
      </c>
      <c r="B1008" s="21" t="s">
        <v>5227</v>
      </c>
      <c r="C1008" s="1">
        <v>2</v>
      </c>
      <c r="D1008" s="1" t="s">
        <v>5228</v>
      </c>
      <c r="E1008" s="7">
        <v>4634</v>
      </c>
      <c r="F1008" s="7">
        <v>61</v>
      </c>
      <c r="G1008" s="1">
        <v>31.3</v>
      </c>
      <c r="H1008" s="34">
        <f>Tabela1[[#This Row],[PESO UNI]]*Tabela1[[#This Row],[QTE]]</f>
        <v>62.6</v>
      </c>
      <c r="I1008" s="7" t="s">
        <v>5274</v>
      </c>
      <c r="J1008" s="8" t="s">
        <v>3045</v>
      </c>
      <c r="K1008" s="8" t="s">
        <v>4320</v>
      </c>
      <c r="L1008" s="9" t="s">
        <v>2984</v>
      </c>
      <c r="M1008" s="10">
        <v>46251</v>
      </c>
      <c r="N1008" s="8" t="s">
        <v>5101</v>
      </c>
      <c r="O1008" s="12"/>
      <c r="P1008" s="13"/>
      <c r="Q1008" s="14">
        <f>Tabela1[[#This Row],[QTDE/ Fabricação]]-Tabela1[[#This Row],[QTE]]</f>
        <v>-2</v>
      </c>
      <c r="R1008" s="18">
        <f t="shared" si="197"/>
        <v>62.6</v>
      </c>
      <c r="S1008" s="18">
        <f t="shared" si="198"/>
        <v>62.6</v>
      </c>
      <c r="T1008" s="19">
        <f t="shared" si="199"/>
        <v>0</v>
      </c>
      <c r="U1008" s="16">
        <f>IFERROR(SUMIF('LISTA DE EMBARQUE'!B:B,MICRO!E:E,'LISTA DE EMBARQUE'!G:G),"")</f>
        <v>2</v>
      </c>
      <c r="V1008" s="12">
        <f>IFERROR(VLOOKUP(Tabela1[[#This Row],[COD.MDE]],'LISTA DE EMBARQUE'!B:L,11,0),"")</f>
        <v>11</v>
      </c>
      <c r="W1008" s="13">
        <f>IFERROR(VLOOKUP(Tabela1[[#This Row],[COD.MDE]],'LISTA DE EMBARQUE'!B:M,12,0),"")</f>
        <v>46300</v>
      </c>
      <c r="X1008" s="14">
        <f>IFERROR(Tabela1[[#This Row],[QIANTIDADE EXPEDIDA]]*Tabela1[[#This Row],[PESO UNI]],"")</f>
        <v>62.6</v>
      </c>
      <c r="Y1008" s="14">
        <f t="shared" si="200"/>
        <v>0</v>
      </c>
      <c r="Z1008" s="20">
        <f>Tabela1[[#This Row],[PESO TOTAL]]-Tabela1[[#This Row],[Peso Expedido]]</f>
        <v>0</v>
      </c>
      <c r="AA1008" s="17">
        <v>1</v>
      </c>
      <c r="AB1008" s="33"/>
      <c r="AC1008" s="33">
        <v>1</v>
      </c>
      <c r="AD1008" s="33">
        <v>1</v>
      </c>
      <c r="AE1008" s="33">
        <v>1</v>
      </c>
      <c r="AF1008" s="33">
        <v>1</v>
      </c>
      <c r="AG1008" s="33">
        <v>1</v>
      </c>
      <c r="AH1008" s="33">
        <v>1</v>
      </c>
      <c r="AI1008" s="33" t="s">
        <v>4509</v>
      </c>
      <c r="AJ1008"/>
      <c r="AK1008"/>
      <c r="AL1008"/>
      <c r="AM1008"/>
      <c r="AN1008"/>
      <c r="AO1008"/>
      <c r="AP1008"/>
      <c r="AQ1008" s="22"/>
      <c r="AR1008" s="24"/>
      <c r="AS1008" s="37"/>
      <c r="AT1008" s="37"/>
      <c r="AU1008" s="37"/>
      <c r="AV1008" s="37"/>
      <c r="AW1008" s="37"/>
    </row>
    <row r="1009" spans="1:49" ht="15.75" hidden="1" customHeight="1" x14ac:dyDescent="0.25">
      <c r="A1009" s="1" t="s">
        <v>5276</v>
      </c>
      <c r="B1009" s="21" t="s">
        <v>5227</v>
      </c>
      <c r="C1009" s="1">
        <v>1</v>
      </c>
      <c r="D1009" s="1" t="s">
        <v>5229</v>
      </c>
      <c r="E1009" s="7">
        <v>4635</v>
      </c>
      <c r="F1009" s="7">
        <v>61</v>
      </c>
      <c r="G1009" s="1">
        <v>37.200000000000003</v>
      </c>
      <c r="H1009" s="34">
        <f>Tabela1[[#This Row],[PESO UNI]]*Tabela1[[#This Row],[QTE]]</f>
        <v>37.200000000000003</v>
      </c>
      <c r="I1009" s="7" t="s">
        <v>5274</v>
      </c>
      <c r="J1009" s="8" t="s">
        <v>3045</v>
      </c>
      <c r="K1009" s="8" t="s">
        <v>4320</v>
      </c>
      <c r="L1009" s="9" t="s">
        <v>2984</v>
      </c>
      <c r="M1009" s="10">
        <v>46251</v>
      </c>
      <c r="N1009" s="8" t="s">
        <v>5101</v>
      </c>
      <c r="O1009" s="12"/>
      <c r="P1009" s="13"/>
      <c r="Q1009" s="14">
        <f>Tabela1[[#This Row],[QTDE/ Fabricação]]-Tabela1[[#This Row],[QTE]]</f>
        <v>-1</v>
      </c>
      <c r="R1009" s="18">
        <f t="shared" si="197"/>
        <v>37.200000000000003</v>
      </c>
      <c r="S1009" s="18">
        <f t="shared" si="198"/>
        <v>37.200000000000003</v>
      </c>
      <c r="T1009" s="19">
        <f t="shared" si="199"/>
        <v>0</v>
      </c>
      <c r="U1009" s="16">
        <f>IFERROR(SUMIF('LISTA DE EMBARQUE'!B:B,MICRO!E:E,'LISTA DE EMBARQUE'!G:G),"")</f>
        <v>1</v>
      </c>
      <c r="V1009" s="12">
        <f>IFERROR(VLOOKUP(Tabela1[[#This Row],[COD.MDE]],'LISTA DE EMBARQUE'!B:L,11,0),"")</f>
        <v>11</v>
      </c>
      <c r="W1009" s="13">
        <f>IFERROR(VLOOKUP(Tabela1[[#This Row],[COD.MDE]],'LISTA DE EMBARQUE'!B:M,12,0),"")</f>
        <v>46300</v>
      </c>
      <c r="X1009" s="14">
        <f>IFERROR(Tabela1[[#This Row],[QIANTIDADE EXPEDIDA]]*Tabela1[[#This Row],[PESO UNI]],"")</f>
        <v>37.200000000000003</v>
      </c>
      <c r="Y1009" s="14">
        <f t="shared" si="200"/>
        <v>0</v>
      </c>
      <c r="Z1009" s="20">
        <f>Tabela1[[#This Row],[PESO TOTAL]]-Tabela1[[#This Row],[Peso Expedido]]</f>
        <v>0</v>
      </c>
      <c r="AA1009" s="17">
        <v>1</v>
      </c>
      <c r="AB1009" s="33"/>
      <c r="AC1009" s="33">
        <v>1</v>
      </c>
      <c r="AD1009" s="33">
        <v>1</v>
      </c>
      <c r="AE1009" s="33">
        <v>1</v>
      </c>
      <c r="AF1009" s="33">
        <v>1</v>
      </c>
      <c r="AG1009" s="33">
        <v>1</v>
      </c>
      <c r="AH1009" s="33">
        <v>1</v>
      </c>
      <c r="AI1009" s="33" t="s">
        <v>4509</v>
      </c>
      <c r="AJ1009"/>
      <c r="AK1009"/>
      <c r="AL1009"/>
      <c r="AM1009"/>
      <c r="AN1009"/>
      <c r="AO1009"/>
      <c r="AP1009"/>
      <c r="AQ1009" s="22"/>
      <c r="AR1009" s="24"/>
      <c r="AS1009" s="37"/>
      <c r="AT1009" s="37"/>
      <c r="AU1009" s="37"/>
      <c r="AV1009" s="37"/>
      <c r="AW1009" s="37"/>
    </row>
    <row r="1010" spans="1:49" ht="15.75" hidden="1" customHeight="1" x14ac:dyDescent="0.25">
      <c r="A1010" s="1" t="s">
        <v>5276</v>
      </c>
      <c r="B1010" s="21" t="s">
        <v>5227</v>
      </c>
      <c r="C1010" s="1">
        <v>2</v>
      </c>
      <c r="D1010" s="1" t="s">
        <v>5230</v>
      </c>
      <c r="E1010" s="7">
        <v>4636</v>
      </c>
      <c r="F1010" s="7">
        <v>61</v>
      </c>
      <c r="G1010" s="1">
        <v>235.4</v>
      </c>
      <c r="H1010" s="34">
        <f>Tabela1[[#This Row],[PESO UNI]]*Tabela1[[#This Row],[QTE]]</f>
        <v>470.8</v>
      </c>
      <c r="I1010" s="7" t="s">
        <v>5274</v>
      </c>
      <c r="J1010" s="8" t="s">
        <v>3045</v>
      </c>
      <c r="K1010" s="8" t="s">
        <v>4320</v>
      </c>
      <c r="L1010" s="9" t="s">
        <v>2984</v>
      </c>
      <c r="M1010" s="10">
        <v>46251</v>
      </c>
      <c r="N1010" s="8" t="s">
        <v>5101</v>
      </c>
      <c r="O1010" s="12"/>
      <c r="P1010" s="13"/>
      <c r="Q1010" s="14">
        <f>Tabela1[[#This Row],[QTDE/ Fabricação]]-Tabela1[[#This Row],[QTE]]</f>
        <v>-2</v>
      </c>
      <c r="R1010" s="18">
        <f t="shared" si="197"/>
        <v>470.8</v>
      </c>
      <c r="S1010" s="18">
        <f t="shared" si="198"/>
        <v>470.8</v>
      </c>
      <c r="T1010" s="19">
        <f t="shared" si="199"/>
        <v>0</v>
      </c>
      <c r="U1010" s="16">
        <f>IFERROR(SUMIF('LISTA DE EMBARQUE'!B:B,MICRO!E:E,'LISTA DE EMBARQUE'!G:G),"")</f>
        <v>2</v>
      </c>
      <c r="V1010" s="12">
        <f>IFERROR(VLOOKUP(Tabela1[[#This Row],[COD.MDE]],'LISTA DE EMBARQUE'!B:L,11,0),"")</f>
        <v>11</v>
      </c>
      <c r="W1010" s="13">
        <f>IFERROR(VLOOKUP(Tabela1[[#This Row],[COD.MDE]],'LISTA DE EMBARQUE'!B:M,12,0),"")</f>
        <v>46300</v>
      </c>
      <c r="X1010" s="14">
        <f>IFERROR(Tabela1[[#This Row],[QIANTIDADE EXPEDIDA]]*Tabela1[[#This Row],[PESO UNI]],"")</f>
        <v>470.8</v>
      </c>
      <c r="Y1010" s="14">
        <f t="shared" si="200"/>
        <v>0</v>
      </c>
      <c r="Z1010" s="20">
        <f>Tabela1[[#This Row],[PESO TOTAL]]-Tabela1[[#This Row],[Peso Expedido]]</f>
        <v>0</v>
      </c>
      <c r="AA1010" s="17">
        <v>1</v>
      </c>
      <c r="AB1010" s="33"/>
      <c r="AC1010" s="33">
        <v>1</v>
      </c>
      <c r="AD1010" s="33">
        <v>1</v>
      </c>
      <c r="AE1010" s="33">
        <v>1</v>
      </c>
      <c r="AF1010" s="33">
        <v>1</v>
      </c>
      <c r="AG1010" s="33">
        <v>1</v>
      </c>
      <c r="AH1010" s="33">
        <v>1</v>
      </c>
      <c r="AI1010" s="33" t="s">
        <v>4509</v>
      </c>
      <c r="AJ1010"/>
      <c r="AK1010"/>
      <c r="AL1010"/>
      <c r="AM1010"/>
      <c r="AN1010"/>
      <c r="AO1010"/>
      <c r="AP1010"/>
      <c r="AQ1010" s="22"/>
      <c r="AR1010" s="24"/>
      <c r="AS1010" s="37"/>
      <c r="AT1010" s="37"/>
      <c r="AU1010" s="37"/>
      <c r="AV1010" s="37"/>
      <c r="AW1010" s="37"/>
    </row>
    <row r="1011" spans="1:49" ht="15.75" hidden="1" customHeight="1" x14ac:dyDescent="0.25">
      <c r="A1011" s="1" t="s">
        <v>5276</v>
      </c>
      <c r="B1011" s="21" t="s">
        <v>5227</v>
      </c>
      <c r="C1011" s="1">
        <v>2</v>
      </c>
      <c r="D1011" s="1" t="s">
        <v>5231</v>
      </c>
      <c r="E1011" s="7">
        <v>4637</v>
      </c>
      <c r="F1011" s="7">
        <v>61</v>
      </c>
      <c r="G1011" s="1">
        <v>8.9</v>
      </c>
      <c r="H1011" s="34">
        <f>Tabela1[[#This Row],[PESO UNI]]*Tabela1[[#This Row],[QTE]]</f>
        <v>17.8</v>
      </c>
      <c r="I1011" s="7" t="s">
        <v>5274</v>
      </c>
      <c r="J1011" s="8" t="s">
        <v>3045</v>
      </c>
      <c r="K1011" s="8" t="s">
        <v>4320</v>
      </c>
      <c r="L1011" s="9" t="s">
        <v>2984</v>
      </c>
      <c r="M1011" s="10">
        <v>46251</v>
      </c>
      <c r="N1011" s="8" t="s">
        <v>5101</v>
      </c>
      <c r="O1011" s="12"/>
      <c r="P1011" s="13"/>
      <c r="Q1011" s="14">
        <f>Tabela1[[#This Row],[QTDE/ Fabricação]]-Tabela1[[#This Row],[QTE]]</f>
        <v>-2</v>
      </c>
      <c r="R1011" s="18">
        <f t="shared" si="197"/>
        <v>17.8</v>
      </c>
      <c r="S1011" s="18">
        <f t="shared" si="198"/>
        <v>17.8</v>
      </c>
      <c r="T1011" s="19">
        <f t="shared" si="199"/>
        <v>0</v>
      </c>
      <c r="U1011" s="16">
        <f>IFERROR(SUMIF('LISTA DE EMBARQUE'!B:B,MICRO!E:E,'LISTA DE EMBARQUE'!G:G),"")</f>
        <v>2</v>
      </c>
      <c r="V1011" s="12">
        <f>IFERROR(VLOOKUP(Tabela1[[#This Row],[COD.MDE]],'LISTA DE EMBARQUE'!B:L,11,0),"")</f>
        <v>11</v>
      </c>
      <c r="W1011" s="13">
        <f>IFERROR(VLOOKUP(Tabela1[[#This Row],[COD.MDE]],'LISTA DE EMBARQUE'!B:M,12,0),"")</f>
        <v>46300</v>
      </c>
      <c r="X1011" s="14">
        <f>IFERROR(Tabela1[[#This Row],[QIANTIDADE EXPEDIDA]]*Tabela1[[#This Row],[PESO UNI]],"")</f>
        <v>17.8</v>
      </c>
      <c r="Y1011" s="14">
        <f t="shared" si="200"/>
        <v>0</v>
      </c>
      <c r="Z1011" s="20">
        <f>Tabela1[[#This Row],[PESO TOTAL]]-Tabela1[[#This Row],[Peso Expedido]]</f>
        <v>0</v>
      </c>
      <c r="AA1011" s="17">
        <v>1</v>
      </c>
      <c r="AB1011" s="33"/>
      <c r="AC1011" s="33">
        <v>1</v>
      </c>
      <c r="AD1011" s="33">
        <v>1</v>
      </c>
      <c r="AE1011" s="33">
        <v>1</v>
      </c>
      <c r="AF1011" s="33">
        <v>1</v>
      </c>
      <c r="AG1011" s="33">
        <v>1</v>
      </c>
      <c r="AH1011" s="33">
        <v>1</v>
      </c>
      <c r="AI1011" s="33" t="s">
        <v>4509</v>
      </c>
      <c r="AJ1011"/>
      <c r="AK1011"/>
      <c r="AL1011"/>
      <c r="AM1011"/>
      <c r="AN1011"/>
      <c r="AO1011"/>
      <c r="AP1011"/>
      <c r="AQ1011" s="22"/>
      <c r="AR1011" s="24"/>
      <c r="AS1011" s="37"/>
      <c r="AT1011" s="37"/>
      <c r="AU1011" s="37"/>
      <c r="AV1011" s="37"/>
      <c r="AW1011" s="37"/>
    </row>
    <row r="1012" spans="1:49" ht="15.75" hidden="1" customHeight="1" x14ac:dyDescent="0.25">
      <c r="A1012" s="1" t="s">
        <v>5276</v>
      </c>
      <c r="B1012" s="21" t="s">
        <v>5227</v>
      </c>
      <c r="C1012" s="1">
        <v>2</v>
      </c>
      <c r="D1012" s="1" t="s">
        <v>5232</v>
      </c>
      <c r="E1012" s="7">
        <v>4638</v>
      </c>
      <c r="F1012" s="7">
        <v>61</v>
      </c>
      <c r="G1012" s="1">
        <v>1.6</v>
      </c>
      <c r="H1012" s="34">
        <f>Tabela1[[#This Row],[PESO UNI]]*Tabela1[[#This Row],[QTE]]</f>
        <v>3.2</v>
      </c>
      <c r="I1012" s="7" t="s">
        <v>5274</v>
      </c>
      <c r="J1012" s="8" t="s">
        <v>3045</v>
      </c>
      <c r="K1012" s="8" t="s">
        <v>4320</v>
      </c>
      <c r="L1012" s="9" t="s">
        <v>2984</v>
      </c>
      <c r="M1012" s="10">
        <v>46251</v>
      </c>
      <c r="N1012" s="8" t="s">
        <v>5101</v>
      </c>
      <c r="O1012" s="12"/>
      <c r="P1012" s="13"/>
      <c r="Q1012" s="14">
        <f>Tabela1[[#This Row],[QTDE/ Fabricação]]-Tabela1[[#This Row],[QTE]]</f>
        <v>-2</v>
      </c>
      <c r="R1012" s="18">
        <f t="shared" si="197"/>
        <v>3.2</v>
      </c>
      <c r="S1012" s="18">
        <f t="shared" si="198"/>
        <v>3.2</v>
      </c>
      <c r="T1012" s="19">
        <f t="shared" si="199"/>
        <v>0</v>
      </c>
      <c r="U1012" s="16">
        <f>IFERROR(SUMIF('LISTA DE EMBARQUE'!B:B,MICRO!E:E,'LISTA DE EMBARQUE'!G:G),"")</f>
        <v>2</v>
      </c>
      <c r="V1012" s="12">
        <f>IFERROR(VLOOKUP(Tabela1[[#This Row],[COD.MDE]],'LISTA DE EMBARQUE'!B:L,11,0),"")</f>
        <v>11</v>
      </c>
      <c r="W1012" s="13">
        <f>IFERROR(VLOOKUP(Tabela1[[#This Row],[COD.MDE]],'LISTA DE EMBARQUE'!B:M,12,0),"")</f>
        <v>46300</v>
      </c>
      <c r="X1012" s="14">
        <f>IFERROR(Tabela1[[#This Row],[QIANTIDADE EXPEDIDA]]*Tabela1[[#This Row],[PESO UNI]],"")</f>
        <v>3.2</v>
      </c>
      <c r="Y1012" s="14">
        <f t="shared" si="200"/>
        <v>0</v>
      </c>
      <c r="Z1012" s="20">
        <f>Tabela1[[#This Row],[PESO TOTAL]]-Tabela1[[#This Row],[Peso Expedido]]</f>
        <v>0</v>
      </c>
      <c r="AA1012" s="17">
        <v>1</v>
      </c>
      <c r="AB1012" s="33"/>
      <c r="AC1012" s="33">
        <v>1</v>
      </c>
      <c r="AD1012" s="33">
        <v>1</v>
      </c>
      <c r="AE1012" s="33">
        <v>1</v>
      </c>
      <c r="AF1012" s="33">
        <v>1</v>
      </c>
      <c r="AG1012" s="33">
        <v>1</v>
      </c>
      <c r="AH1012" s="33">
        <v>1</v>
      </c>
      <c r="AI1012" s="33" t="s">
        <v>4509</v>
      </c>
      <c r="AJ1012"/>
      <c r="AK1012"/>
      <c r="AL1012"/>
      <c r="AM1012"/>
      <c r="AN1012"/>
      <c r="AO1012"/>
      <c r="AP1012"/>
      <c r="AQ1012" s="22"/>
      <c r="AR1012" s="24"/>
      <c r="AS1012" s="37"/>
      <c r="AT1012" s="37"/>
      <c r="AU1012" s="37"/>
      <c r="AV1012" s="37"/>
      <c r="AW1012" s="37"/>
    </row>
    <row r="1013" spans="1:49" ht="15.75" hidden="1" customHeight="1" x14ac:dyDescent="0.25">
      <c r="A1013" s="1" t="s">
        <v>5276</v>
      </c>
      <c r="B1013" s="21" t="s">
        <v>5227</v>
      </c>
      <c r="C1013" s="1">
        <v>4</v>
      </c>
      <c r="D1013" s="1" t="s">
        <v>5233</v>
      </c>
      <c r="E1013" s="7">
        <v>4639</v>
      </c>
      <c r="F1013" s="7">
        <v>61</v>
      </c>
      <c r="G1013" s="1">
        <v>0.3</v>
      </c>
      <c r="H1013" s="34">
        <f>Tabela1[[#This Row],[PESO UNI]]*Tabela1[[#This Row],[QTE]]</f>
        <v>1.2</v>
      </c>
      <c r="I1013" s="7" t="s">
        <v>5274</v>
      </c>
      <c r="J1013" s="8" t="s">
        <v>3045</v>
      </c>
      <c r="K1013" s="8" t="s">
        <v>4320</v>
      </c>
      <c r="L1013" s="9" t="s">
        <v>2984</v>
      </c>
      <c r="M1013" s="10">
        <v>46251</v>
      </c>
      <c r="N1013" s="8" t="s">
        <v>5101</v>
      </c>
      <c r="O1013" s="12"/>
      <c r="P1013" s="13"/>
      <c r="Q1013" s="14">
        <f>Tabela1[[#This Row],[QTDE/ Fabricação]]-Tabela1[[#This Row],[QTE]]</f>
        <v>-4</v>
      </c>
      <c r="R1013" s="18">
        <f t="shared" si="197"/>
        <v>1.2</v>
      </c>
      <c r="S1013" s="18">
        <f t="shared" si="198"/>
        <v>1.2</v>
      </c>
      <c r="T1013" s="19">
        <f t="shared" si="199"/>
        <v>0</v>
      </c>
      <c r="U1013" s="16">
        <f>IFERROR(SUMIF('LISTA DE EMBARQUE'!B:B,MICRO!E:E,'LISTA DE EMBARQUE'!G:G),"")</f>
        <v>4</v>
      </c>
      <c r="V1013" s="12">
        <f>IFERROR(VLOOKUP(Tabela1[[#This Row],[COD.MDE]],'LISTA DE EMBARQUE'!B:L,11,0),"")</f>
        <v>11</v>
      </c>
      <c r="W1013" s="13">
        <f>IFERROR(VLOOKUP(Tabela1[[#This Row],[COD.MDE]],'LISTA DE EMBARQUE'!B:M,12,0),"")</f>
        <v>46300</v>
      </c>
      <c r="X1013" s="14">
        <f>IFERROR(Tabela1[[#This Row],[QIANTIDADE EXPEDIDA]]*Tabela1[[#This Row],[PESO UNI]],"")</f>
        <v>1.2</v>
      </c>
      <c r="Y1013" s="14">
        <f t="shared" si="200"/>
        <v>0</v>
      </c>
      <c r="Z1013" s="20">
        <f>Tabela1[[#This Row],[PESO TOTAL]]-Tabela1[[#This Row],[Peso Expedido]]</f>
        <v>0</v>
      </c>
      <c r="AA1013" s="17">
        <v>1</v>
      </c>
      <c r="AB1013" s="33"/>
      <c r="AC1013" s="33">
        <v>1</v>
      </c>
      <c r="AD1013" s="33">
        <v>1</v>
      </c>
      <c r="AE1013" s="33">
        <v>1</v>
      </c>
      <c r="AF1013" s="33">
        <v>1</v>
      </c>
      <c r="AG1013" s="33">
        <v>1</v>
      </c>
      <c r="AH1013" s="33">
        <v>1</v>
      </c>
      <c r="AI1013" s="33" t="s">
        <v>4509</v>
      </c>
      <c r="AJ1013"/>
      <c r="AK1013"/>
      <c r="AL1013"/>
      <c r="AM1013"/>
      <c r="AN1013"/>
      <c r="AO1013"/>
      <c r="AP1013"/>
      <c r="AQ1013" s="22"/>
      <c r="AR1013" s="24"/>
      <c r="AS1013" s="37"/>
      <c r="AT1013" s="37"/>
      <c r="AU1013" s="37"/>
      <c r="AV1013" s="37"/>
      <c r="AW1013" s="37"/>
    </row>
    <row r="1014" spans="1:49" ht="15.75" hidden="1" customHeight="1" x14ac:dyDescent="0.25">
      <c r="A1014" s="238" t="s">
        <v>5275</v>
      </c>
      <c r="B1014" s="239" t="s">
        <v>5234</v>
      </c>
      <c r="C1014" s="238">
        <v>1</v>
      </c>
      <c r="D1014" s="1" t="s">
        <v>5235</v>
      </c>
      <c r="E1014" s="237">
        <v>4640</v>
      </c>
      <c r="F1014" s="237">
        <v>61</v>
      </c>
      <c r="G1014" s="238">
        <v>204.2</v>
      </c>
      <c r="H1014" s="240">
        <f>Tabela1[[#This Row],[PESO UNI]]*Tabela1[[#This Row],[QTE]]</f>
        <v>204.2</v>
      </c>
      <c r="I1014" s="237" t="s">
        <v>5274</v>
      </c>
      <c r="J1014" s="241" t="s">
        <v>3045</v>
      </c>
      <c r="K1014" s="241" t="s">
        <v>4320</v>
      </c>
      <c r="L1014" s="242" t="s">
        <v>2984</v>
      </c>
      <c r="M1014" s="243">
        <v>46251</v>
      </c>
      <c r="N1014" s="241" t="s">
        <v>5101</v>
      </c>
      <c r="O1014" s="244"/>
      <c r="P1014" s="245"/>
      <c r="Q1014" s="14">
        <f>Tabela1[[#This Row],[QTDE/ Fabricação]]-Tabela1[[#This Row],[QTE]]</f>
        <v>-1</v>
      </c>
      <c r="R1014" s="247">
        <f t="shared" si="197"/>
        <v>204.2</v>
      </c>
      <c r="S1014" s="247">
        <f t="shared" si="198"/>
        <v>204.2</v>
      </c>
      <c r="T1014" s="248">
        <f t="shared" si="199"/>
        <v>0</v>
      </c>
      <c r="U1014" s="249">
        <f>IFERROR(SUMIF('LISTA DE EMBARQUE'!B:B,MICRO!E:E,'LISTA DE EMBARQUE'!G:G),"")</f>
        <v>2</v>
      </c>
      <c r="V1014" s="244">
        <f>IFERROR(VLOOKUP(Tabela1[[#This Row],[COD.MDE]],'LISTA DE EMBARQUE'!B:L,11,0),"")</f>
        <v>8</v>
      </c>
      <c r="W1014" s="245">
        <f>IFERROR(VLOOKUP(Tabela1[[#This Row],[COD.MDE]],'LISTA DE EMBARQUE'!B:M,12,0),"")</f>
        <v>46280</v>
      </c>
      <c r="X1014" s="246">
        <f>IFERROR(Tabela1[[#This Row],[QIANTIDADE EXPEDIDA]]*Tabela1[[#This Row],[PESO UNI]],"")</f>
        <v>408.4</v>
      </c>
      <c r="Y1014" s="246">
        <f t="shared" si="200"/>
        <v>1</v>
      </c>
      <c r="Z1014" s="250">
        <f>Tabela1[[#This Row],[PESO TOTAL]]-Tabela1[[#This Row],[Peso Expedido]]</f>
        <v>-204.2</v>
      </c>
      <c r="AA1014" s="251">
        <v>1</v>
      </c>
      <c r="AB1014" s="252"/>
      <c r="AC1014" s="252">
        <v>1</v>
      </c>
      <c r="AD1014" s="252">
        <v>1</v>
      </c>
      <c r="AE1014" s="252">
        <v>1</v>
      </c>
      <c r="AF1014" s="252">
        <v>1</v>
      </c>
      <c r="AG1014" s="252">
        <v>1</v>
      </c>
      <c r="AH1014" s="252">
        <v>1</v>
      </c>
      <c r="AI1014" s="252" t="s">
        <v>4509</v>
      </c>
      <c r="AJ1014"/>
      <c r="AK1014"/>
      <c r="AL1014"/>
      <c r="AM1014"/>
      <c r="AN1014"/>
      <c r="AO1014"/>
      <c r="AP1014"/>
      <c r="AQ1014" s="22"/>
      <c r="AR1014" s="24"/>
      <c r="AS1014" s="37"/>
      <c r="AT1014" s="37"/>
      <c r="AU1014" s="37"/>
      <c r="AV1014" s="37"/>
      <c r="AW1014" s="37"/>
    </row>
    <row r="1015" spans="1:49" ht="15.75" hidden="1" customHeight="1" x14ac:dyDescent="0.25">
      <c r="A1015" s="238" t="s">
        <v>5275</v>
      </c>
      <c r="B1015" s="239" t="s">
        <v>5234</v>
      </c>
      <c r="C1015" s="238">
        <v>1</v>
      </c>
      <c r="D1015" s="1" t="s">
        <v>5236</v>
      </c>
      <c r="E1015" s="237">
        <v>4661</v>
      </c>
      <c r="F1015" s="237">
        <v>61</v>
      </c>
      <c r="G1015" s="238">
        <v>168.6</v>
      </c>
      <c r="H1015" s="240">
        <f>Tabela1[[#This Row],[PESO UNI]]*Tabela1[[#This Row],[QTE]]</f>
        <v>168.6</v>
      </c>
      <c r="I1015" s="237" t="s">
        <v>5274</v>
      </c>
      <c r="J1015" s="241" t="s">
        <v>3045</v>
      </c>
      <c r="K1015" s="241" t="s">
        <v>4320</v>
      </c>
      <c r="L1015" s="242" t="s">
        <v>2984</v>
      </c>
      <c r="M1015" s="243">
        <v>46251</v>
      </c>
      <c r="N1015" s="241" t="s">
        <v>5101</v>
      </c>
      <c r="O1015" s="244"/>
      <c r="P1015" s="245"/>
      <c r="Q1015" s="14">
        <f>Tabela1[[#This Row],[QTDE/ Fabricação]]-Tabela1[[#This Row],[QTE]]</f>
        <v>-1</v>
      </c>
      <c r="R1015" s="247">
        <f>IFERROR(H1015*((AA1015*0.25)+(AC1015*0.25)+(AD1015*0.225)+(AE1015*0.225)+(AF1015*0.05)),"")</f>
        <v>168.6</v>
      </c>
      <c r="S1015" s="247">
        <f>IFERROR(H1015*AG1015,"")</f>
        <v>168.6</v>
      </c>
      <c r="T1015" s="248">
        <f>IFERROR(S1015-H1015,"")</f>
        <v>0</v>
      </c>
      <c r="U1015" s="249">
        <f>IFERROR(SUMIF('LISTA DE EMBARQUE'!B:B,MICRO!E:E,'LISTA DE EMBARQUE'!G:G),"")</f>
        <v>2</v>
      </c>
      <c r="V1015" s="244">
        <f>IFERROR(VLOOKUP(Tabela1[[#This Row],[COD.MDE]],'LISTA DE EMBARQUE'!B:L,11,0),"")</f>
        <v>8</v>
      </c>
      <c r="W1015" s="245">
        <f>IFERROR(VLOOKUP(Tabela1[[#This Row],[COD.MDE]],'LISTA DE EMBARQUE'!B:M,12,0),"")</f>
        <v>46280</v>
      </c>
      <c r="X1015" s="246">
        <f>IFERROR(Tabela1[[#This Row],[QIANTIDADE EXPEDIDA]]*Tabela1[[#This Row],[PESO UNI]],"")</f>
        <v>337.2</v>
      </c>
      <c r="Y1015" s="246">
        <f>U1015-C1015</f>
        <v>1</v>
      </c>
      <c r="Z1015" s="250">
        <f>Tabela1[[#This Row],[PESO TOTAL]]-Tabela1[[#This Row],[Peso Expedido]]</f>
        <v>-168.6</v>
      </c>
      <c r="AA1015" s="251">
        <v>1</v>
      </c>
      <c r="AB1015" s="252"/>
      <c r="AC1015" s="252">
        <v>1</v>
      </c>
      <c r="AD1015" s="252">
        <v>1</v>
      </c>
      <c r="AE1015" s="252">
        <v>1</v>
      </c>
      <c r="AF1015" s="252">
        <v>1</v>
      </c>
      <c r="AG1015" s="252">
        <v>1</v>
      </c>
      <c r="AH1015" s="252">
        <v>1</v>
      </c>
      <c r="AI1015" s="252" t="s">
        <v>4509</v>
      </c>
      <c r="AJ1015"/>
      <c r="AK1015"/>
      <c r="AL1015"/>
      <c r="AM1015"/>
      <c r="AN1015"/>
      <c r="AO1015"/>
      <c r="AP1015"/>
      <c r="AQ1015" s="22"/>
      <c r="AR1015" s="24"/>
      <c r="AS1015" s="37"/>
      <c r="AT1015" s="37"/>
      <c r="AU1015" s="37"/>
      <c r="AV1015" s="37"/>
      <c r="AW1015" s="37"/>
    </row>
    <row r="1016" spans="1:49" ht="15.75" hidden="1" customHeight="1" x14ac:dyDescent="0.25">
      <c r="A1016" s="238" t="s">
        <v>5275</v>
      </c>
      <c r="B1016" s="239" t="s">
        <v>5234</v>
      </c>
      <c r="C1016" s="238">
        <v>1</v>
      </c>
      <c r="D1016" s="1" t="s">
        <v>5408</v>
      </c>
      <c r="E1016" s="237">
        <v>4750</v>
      </c>
      <c r="F1016" s="237">
        <v>61</v>
      </c>
      <c r="G1016" s="238">
        <v>36.4</v>
      </c>
      <c r="H1016" s="240">
        <f>Tabela1[[#This Row],[PESO UNI]]*Tabela1[[#This Row],[QTE]]</f>
        <v>36.4</v>
      </c>
      <c r="I1016" s="237" t="s">
        <v>5274</v>
      </c>
      <c r="J1016" s="241" t="s">
        <v>3045</v>
      </c>
      <c r="K1016" s="241" t="s">
        <v>4320</v>
      </c>
      <c r="L1016" s="242" t="s">
        <v>2984</v>
      </c>
      <c r="M1016" s="243">
        <v>46251</v>
      </c>
      <c r="N1016" s="241" t="s">
        <v>5101</v>
      </c>
      <c r="O1016" s="244"/>
      <c r="P1016" s="245"/>
      <c r="Q1016" s="14">
        <f>Tabela1[[#This Row],[QTDE/ Fabricação]]-Tabela1[[#This Row],[QTE]]</f>
        <v>-1</v>
      </c>
      <c r="R1016" s="247">
        <f>IFERROR(H1016*((AA1016*0.25)+(AC1016*0.25)+(AD1016*0.225)+(AE1016*0.225)+(AF1016*0.05)),"")</f>
        <v>36.4</v>
      </c>
      <c r="S1016" s="247">
        <f>IFERROR(H1016*AG1016,"")</f>
        <v>36.4</v>
      </c>
      <c r="T1016" s="248">
        <f>IFERROR(S1016-H1016,"")</f>
        <v>0</v>
      </c>
      <c r="U1016" s="249">
        <f>IFERROR(SUMIF('LISTA DE EMBARQUE'!B:B,MICRO!E:E,'LISTA DE EMBARQUE'!G:G),"")</f>
        <v>2</v>
      </c>
      <c r="V1016" s="244">
        <f>IFERROR(VLOOKUP(Tabela1[[#This Row],[COD.MDE]],'LISTA DE EMBARQUE'!B:L,11,0),"")</f>
        <v>8</v>
      </c>
      <c r="W1016" s="245">
        <f>IFERROR(VLOOKUP(Tabela1[[#This Row],[COD.MDE]],'LISTA DE EMBARQUE'!B:M,12,0),"")</f>
        <v>46280</v>
      </c>
      <c r="X1016" s="246">
        <f>IFERROR(Tabela1[[#This Row],[QIANTIDADE EXPEDIDA]]*Tabela1[[#This Row],[PESO UNI]],"")</f>
        <v>72.8</v>
      </c>
      <c r="Y1016" s="246">
        <f>U1016-C1016</f>
        <v>1</v>
      </c>
      <c r="Z1016" s="250">
        <f>Tabela1[[#This Row],[PESO TOTAL]]-Tabela1[[#This Row],[Peso Expedido]]</f>
        <v>-36.4</v>
      </c>
      <c r="AA1016" s="251">
        <v>1</v>
      </c>
      <c r="AB1016" s="252"/>
      <c r="AC1016" s="252">
        <v>1</v>
      </c>
      <c r="AD1016" s="252">
        <v>1</v>
      </c>
      <c r="AE1016" s="252">
        <v>1</v>
      </c>
      <c r="AF1016" s="252">
        <v>1</v>
      </c>
      <c r="AG1016" s="252">
        <v>1</v>
      </c>
      <c r="AH1016" s="252">
        <v>1</v>
      </c>
      <c r="AI1016" s="252" t="s">
        <v>4509</v>
      </c>
      <c r="AJ1016"/>
      <c r="AK1016"/>
      <c r="AL1016"/>
      <c r="AM1016"/>
      <c r="AN1016"/>
      <c r="AO1016"/>
      <c r="AP1016"/>
      <c r="AQ1016" s="22"/>
      <c r="AR1016" s="24"/>
      <c r="AS1016" s="37"/>
      <c r="AT1016" s="37"/>
      <c r="AU1016" s="37"/>
      <c r="AV1016" s="37"/>
      <c r="AW1016" s="37"/>
    </row>
    <row r="1017" spans="1:49" ht="15.75" hidden="1" customHeight="1" x14ac:dyDescent="0.25">
      <c r="A1017" s="1" t="s">
        <v>5224</v>
      </c>
      <c r="B1017" s="21" t="s">
        <v>5237</v>
      </c>
      <c r="C1017" s="1">
        <v>4</v>
      </c>
      <c r="D1017" s="1" t="s">
        <v>5238</v>
      </c>
      <c r="E1017" s="7">
        <v>4662</v>
      </c>
      <c r="F1017" s="7">
        <v>62</v>
      </c>
      <c r="G1017" s="1">
        <v>28.1</v>
      </c>
      <c r="H1017" s="34">
        <f>Tabela1[[#This Row],[PESO UNI]]*Tabela1[[#This Row],[QTE]]</f>
        <v>112.4</v>
      </c>
      <c r="I1017" s="7" t="s">
        <v>5629</v>
      </c>
      <c r="J1017" s="8" t="s">
        <v>3045</v>
      </c>
      <c r="K1017" s="8" t="s">
        <v>4320</v>
      </c>
      <c r="L1017" s="9" t="s">
        <v>2984</v>
      </c>
      <c r="M1017" s="10">
        <v>46251</v>
      </c>
      <c r="N1017" s="8" t="s">
        <v>5101</v>
      </c>
      <c r="O1017" s="12"/>
      <c r="P1017" s="13"/>
      <c r="Q1017" s="14">
        <f>Tabela1[[#This Row],[QTDE/ Fabricação]]-Tabela1[[#This Row],[QTE]]</f>
        <v>-4</v>
      </c>
      <c r="R1017" s="18">
        <f t="shared" si="197"/>
        <v>112.4</v>
      </c>
      <c r="S1017" s="18">
        <f t="shared" si="198"/>
        <v>112.4</v>
      </c>
      <c r="T1017" s="19">
        <f t="shared" si="199"/>
        <v>0</v>
      </c>
      <c r="U1017" s="16">
        <f>IFERROR(SUMIF('LISTA DE EMBARQUE'!B:B,MICRO!E:E,'LISTA DE EMBARQUE'!G:G),"")</f>
        <v>4</v>
      </c>
      <c r="V1017" s="12">
        <f>IFERROR(VLOOKUP(Tabela1[[#This Row],[COD.MDE]],'LISTA DE EMBARQUE'!B:L,11,0),"")</f>
        <v>12</v>
      </c>
      <c r="W1017" s="13">
        <f>IFERROR(VLOOKUP(Tabela1[[#This Row],[COD.MDE]],'LISTA DE EMBARQUE'!B:M,12,0),"")</f>
        <v>46307</v>
      </c>
      <c r="X1017" s="14">
        <f>IFERROR(Tabela1[[#This Row],[QIANTIDADE EXPEDIDA]]*Tabela1[[#This Row],[PESO UNI]],"")</f>
        <v>112.4</v>
      </c>
      <c r="Y1017" s="14">
        <f t="shared" si="200"/>
        <v>0</v>
      </c>
      <c r="Z1017" s="20">
        <f>Tabela1[[#This Row],[PESO TOTAL]]-Tabela1[[#This Row],[Peso Expedido]]</f>
        <v>0</v>
      </c>
      <c r="AA1017" s="17">
        <v>1</v>
      </c>
      <c r="AB1017" s="33"/>
      <c r="AC1017" s="252">
        <v>1</v>
      </c>
      <c r="AD1017" s="252">
        <v>1</v>
      </c>
      <c r="AE1017" s="252">
        <v>1</v>
      </c>
      <c r="AF1017" s="252">
        <v>1</v>
      </c>
      <c r="AG1017" s="252">
        <v>1</v>
      </c>
      <c r="AH1017" s="252">
        <v>1</v>
      </c>
      <c r="AI1017" s="252" t="s">
        <v>4509</v>
      </c>
      <c r="AJ1017"/>
      <c r="AK1017"/>
      <c r="AL1017"/>
      <c r="AM1017"/>
      <c r="AN1017"/>
      <c r="AO1017"/>
      <c r="AP1017"/>
      <c r="AQ1017" s="22"/>
      <c r="AR1017" s="24"/>
      <c r="AS1017" s="37"/>
      <c r="AT1017" s="37"/>
      <c r="AU1017" s="37"/>
      <c r="AV1017" s="37"/>
      <c r="AW1017" s="37"/>
    </row>
    <row r="1018" spans="1:49" ht="15.75" hidden="1" customHeight="1" x14ac:dyDescent="0.25">
      <c r="A1018" s="1" t="s">
        <v>5224</v>
      </c>
      <c r="B1018" s="21" t="s">
        <v>5237</v>
      </c>
      <c r="C1018" s="1">
        <v>4</v>
      </c>
      <c r="D1018" s="1" t="s">
        <v>5239</v>
      </c>
      <c r="E1018" s="7">
        <v>4663</v>
      </c>
      <c r="F1018" s="7">
        <v>62</v>
      </c>
      <c r="G1018" s="1">
        <v>38.299999999999997</v>
      </c>
      <c r="H1018" s="34">
        <f>Tabela1[[#This Row],[PESO UNI]]*Tabela1[[#This Row],[QTE]]</f>
        <v>153.19999999999999</v>
      </c>
      <c r="I1018" s="7" t="s">
        <v>5629</v>
      </c>
      <c r="J1018" s="8" t="s">
        <v>3045</v>
      </c>
      <c r="K1018" s="8" t="s">
        <v>4320</v>
      </c>
      <c r="L1018" s="9" t="s">
        <v>2984</v>
      </c>
      <c r="M1018" s="10">
        <v>46251</v>
      </c>
      <c r="N1018" s="8" t="s">
        <v>5101</v>
      </c>
      <c r="O1018" s="12"/>
      <c r="P1018" s="13"/>
      <c r="Q1018" s="14">
        <f>Tabela1[[#This Row],[QTDE/ Fabricação]]-Tabela1[[#This Row],[QTE]]</f>
        <v>-4</v>
      </c>
      <c r="R1018" s="18">
        <f t="shared" si="197"/>
        <v>153.19999999999999</v>
      </c>
      <c r="S1018" s="18">
        <f t="shared" si="198"/>
        <v>153.19999999999999</v>
      </c>
      <c r="T1018" s="19">
        <f t="shared" si="199"/>
        <v>0</v>
      </c>
      <c r="U1018" s="16">
        <f>IFERROR(SUMIF('LISTA DE EMBARQUE'!B:B,MICRO!E:E,'LISTA DE EMBARQUE'!G:G),"")</f>
        <v>4</v>
      </c>
      <c r="V1018" s="12">
        <f>IFERROR(VLOOKUP(Tabela1[[#This Row],[COD.MDE]],'LISTA DE EMBARQUE'!B:L,11,0),"")</f>
        <v>12</v>
      </c>
      <c r="W1018" s="13">
        <f>IFERROR(VLOOKUP(Tabela1[[#This Row],[COD.MDE]],'LISTA DE EMBARQUE'!B:M,12,0),"")</f>
        <v>46307</v>
      </c>
      <c r="X1018" s="14">
        <f>IFERROR(Tabela1[[#This Row],[QIANTIDADE EXPEDIDA]]*Tabela1[[#This Row],[PESO UNI]],"")</f>
        <v>153.19999999999999</v>
      </c>
      <c r="Y1018" s="14">
        <f t="shared" si="200"/>
        <v>0</v>
      </c>
      <c r="Z1018" s="20">
        <f>Tabela1[[#This Row],[PESO TOTAL]]-Tabela1[[#This Row],[Peso Expedido]]</f>
        <v>0</v>
      </c>
      <c r="AA1018" s="17">
        <v>1</v>
      </c>
      <c r="AB1018" s="33"/>
      <c r="AC1018" s="252">
        <v>1</v>
      </c>
      <c r="AD1018" s="252">
        <v>1</v>
      </c>
      <c r="AE1018" s="252">
        <v>1</v>
      </c>
      <c r="AF1018" s="252">
        <v>1</v>
      </c>
      <c r="AG1018" s="252">
        <v>1</v>
      </c>
      <c r="AH1018" s="252">
        <v>1</v>
      </c>
      <c r="AI1018" s="252" t="s">
        <v>4509</v>
      </c>
      <c r="AJ1018"/>
      <c r="AK1018"/>
      <c r="AL1018"/>
      <c r="AM1018"/>
      <c r="AN1018"/>
      <c r="AO1018"/>
      <c r="AP1018"/>
      <c r="AQ1018" s="22"/>
      <c r="AR1018" s="24"/>
      <c r="AS1018" s="37"/>
      <c r="AT1018" s="37"/>
      <c r="AU1018" s="37"/>
      <c r="AV1018" s="37"/>
      <c r="AW1018" s="37"/>
    </row>
    <row r="1019" spans="1:49" ht="15.75" hidden="1" customHeight="1" x14ac:dyDescent="0.25">
      <c r="A1019" s="1" t="s">
        <v>5224</v>
      </c>
      <c r="B1019" s="21" t="s">
        <v>5237</v>
      </c>
      <c r="C1019" s="1">
        <v>2</v>
      </c>
      <c r="D1019" s="1" t="s">
        <v>5240</v>
      </c>
      <c r="E1019" s="7">
        <v>4664</v>
      </c>
      <c r="F1019" s="7">
        <v>62</v>
      </c>
      <c r="G1019" s="1">
        <v>15.8</v>
      </c>
      <c r="H1019" s="34">
        <f>Tabela1[[#This Row],[PESO UNI]]*Tabela1[[#This Row],[QTE]]</f>
        <v>31.6</v>
      </c>
      <c r="I1019" s="7" t="s">
        <v>5629</v>
      </c>
      <c r="J1019" s="8" t="s">
        <v>3045</v>
      </c>
      <c r="K1019" s="8" t="s">
        <v>4320</v>
      </c>
      <c r="L1019" s="9" t="s">
        <v>2984</v>
      </c>
      <c r="M1019" s="10">
        <v>46251</v>
      </c>
      <c r="N1019" s="8" t="s">
        <v>5101</v>
      </c>
      <c r="O1019" s="12"/>
      <c r="P1019" s="13"/>
      <c r="Q1019" s="14">
        <f>Tabela1[[#This Row],[QTDE/ Fabricação]]-Tabela1[[#This Row],[QTE]]</f>
        <v>-2</v>
      </c>
      <c r="R1019" s="18">
        <f t="shared" si="197"/>
        <v>31.6</v>
      </c>
      <c r="S1019" s="18">
        <f t="shared" si="198"/>
        <v>31.6</v>
      </c>
      <c r="T1019" s="19">
        <f t="shared" si="199"/>
        <v>0</v>
      </c>
      <c r="U1019" s="16">
        <f>IFERROR(SUMIF('LISTA DE EMBARQUE'!B:B,MICRO!E:E,'LISTA DE EMBARQUE'!G:G),"")</f>
        <v>2</v>
      </c>
      <c r="V1019" s="12">
        <f>IFERROR(VLOOKUP(Tabela1[[#This Row],[COD.MDE]],'LISTA DE EMBARQUE'!B:L,11,0),"")</f>
        <v>12</v>
      </c>
      <c r="W1019" s="13">
        <f>IFERROR(VLOOKUP(Tabela1[[#This Row],[COD.MDE]],'LISTA DE EMBARQUE'!B:M,12,0),"")</f>
        <v>46307</v>
      </c>
      <c r="X1019" s="14">
        <f>IFERROR(Tabela1[[#This Row],[QIANTIDADE EXPEDIDA]]*Tabela1[[#This Row],[PESO UNI]],"")</f>
        <v>31.6</v>
      </c>
      <c r="Y1019" s="14">
        <f t="shared" si="200"/>
        <v>0</v>
      </c>
      <c r="Z1019" s="20">
        <f>Tabela1[[#This Row],[PESO TOTAL]]-Tabela1[[#This Row],[Peso Expedido]]</f>
        <v>0</v>
      </c>
      <c r="AA1019" s="17">
        <v>1</v>
      </c>
      <c r="AB1019" s="33"/>
      <c r="AC1019" s="252">
        <v>1</v>
      </c>
      <c r="AD1019" s="252">
        <v>1</v>
      </c>
      <c r="AE1019" s="252">
        <v>1</v>
      </c>
      <c r="AF1019" s="252">
        <v>1</v>
      </c>
      <c r="AG1019" s="252">
        <v>1</v>
      </c>
      <c r="AH1019" s="252">
        <v>1</v>
      </c>
      <c r="AI1019" s="252" t="s">
        <v>4509</v>
      </c>
      <c r="AJ1019"/>
      <c r="AK1019"/>
      <c r="AL1019"/>
      <c r="AM1019"/>
      <c r="AN1019"/>
      <c r="AO1019"/>
      <c r="AP1019"/>
      <c r="AQ1019" s="22"/>
      <c r="AR1019" s="24"/>
      <c r="AS1019" s="37"/>
      <c r="AT1019" s="37"/>
      <c r="AU1019" s="37"/>
      <c r="AV1019" s="37"/>
      <c r="AW1019" s="37"/>
    </row>
    <row r="1020" spans="1:49" ht="15.75" hidden="1" customHeight="1" x14ac:dyDescent="0.25">
      <c r="A1020" s="1" t="s">
        <v>5224</v>
      </c>
      <c r="B1020" s="21" t="s">
        <v>5237</v>
      </c>
      <c r="C1020" s="1">
        <v>4</v>
      </c>
      <c r="D1020" s="1" t="s">
        <v>5241</v>
      </c>
      <c r="E1020" s="7">
        <v>4665</v>
      </c>
      <c r="F1020" s="7">
        <v>62</v>
      </c>
      <c r="G1020" s="1">
        <v>28.4</v>
      </c>
      <c r="H1020" s="34">
        <f>Tabela1[[#This Row],[PESO UNI]]*Tabela1[[#This Row],[QTE]]</f>
        <v>113.6</v>
      </c>
      <c r="I1020" s="7" t="s">
        <v>5629</v>
      </c>
      <c r="J1020" s="8" t="s">
        <v>3045</v>
      </c>
      <c r="K1020" s="8" t="s">
        <v>4320</v>
      </c>
      <c r="L1020" s="9" t="s">
        <v>2984</v>
      </c>
      <c r="M1020" s="10">
        <v>46251</v>
      </c>
      <c r="N1020" s="8" t="s">
        <v>5101</v>
      </c>
      <c r="O1020" s="12"/>
      <c r="P1020" s="13"/>
      <c r="Q1020" s="14">
        <f>Tabela1[[#This Row],[QTDE/ Fabricação]]-Tabela1[[#This Row],[QTE]]</f>
        <v>-4</v>
      </c>
      <c r="R1020" s="18">
        <f t="shared" si="197"/>
        <v>113.6</v>
      </c>
      <c r="S1020" s="18">
        <f t="shared" si="198"/>
        <v>113.6</v>
      </c>
      <c r="T1020" s="19">
        <f t="shared" si="199"/>
        <v>0</v>
      </c>
      <c r="U1020" s="16">
        <f>IFERROR(SUMIF('LISTA DE EMBARQUE'!B:B,MICRO!E:E,'LISTA DE EMBARQUE'!G:G),"")</f>
        <v>4</v>
      </c>
      <c r="V1020" s="12">
        <f>IFERROR(VLOOKUP(Tabela1[[#This Row],[COD.MDE]],'LISTA DE EMBARQUE'!B:L,11,0),"")</f>
        <v>12</v>
      </c>
      <c r="W1020" s="13">
        <f>IFERROR(VLOOKUP(Tabela1[[#This Row],[COD.MDE]],'LISTA DE EMBARQUE'!B:M,12,0),"")</f>
        <v>46307</v>
      </c>
      <c r="X1020" s="14">
        <f>IFERROR(Tabela1[[#This Row],[QIANTIDADE EXPEDIDA]]*Tabela1[[#This Row],[PESO UNI]],"")</f>
        <v>113.6</v>
      </c>
      <c r="Y1020" s="14">
        <f t="shared" si="200"/>
        <v>0</v>
      </c>
      <c r="Z1020" s="20">
        <f>Tabela1[[#This Row],[PESO TOTAL]]-Tabela1[[#This Row],[Peso Expedido]]</f>
        <v>0</v>
      </c>
      <c r="AA1020" s="17">
        <v>1</v>
      </c>
      <c r="AB1020" s="33"/>
      <c r="AC1020" s="252">
        <v>1</v>
      </c>
      <c r="AD1020" s="252">
        <v>1</v>
      </c>
      <c r="AE1020" s="252">
        <v>1</v>
      </c>
      <c r="AF1020" s="252">
        <v>1</v>
      </c>
      <c r="AG1020" s="252">
        <v>1</v>
      </c>
      <c r="AH1020" s="252">
        <v>1</v>
      </c>
      <c r="AI1020" s="252" t="s">
        <v>4509</v>
      </c>
      <c r="AJ1020"/>
      <c r="AK1020"/>
      <c r="AL1020"/>
      <c r="AM1020"/>
      <c r="AN1020"/>
      <c r="AO1020"/>
      <c r="AP1020"/>
      <c r="AQ1020" s="22"/>
      <c r="AR1020" s="24"/>
      <c r="AS1020" s="37"/>
      <c r="AT1020" s="37"/>
      <c r="AU1020" s="37"/>
      <c r="AV1020" s="37"/>
      <c r="AW1020" s="37"/>
    </row>
    <row r="1021" spans="1:49" ht="15.75" hidden="1" customHeight="1" x14ac:dyDescent="0.25">
      <c r="A1021" s="1" t="s">
        <v>5224</v>
      </c>
      <c r="B1021" s="21" t="s">
        <v>5237</v>
      </c>
      <c r="C1021" s="1">
        <v>4</v>
      </c>
      <c r="D1021" s="1" t="s">
        <v>5242</v>
      </c>
      <c r="E1021" s="7">
        <v>4666</v>
      </c>
      <c r="F1021" s="7">
        <v>62</v>
      </c>
      <c r="G1021" s="1">
        <v>29.4</v>
      </c>
      <c r="H1021" s="34">
        <f>Tabela1[[#This Row],[PESO UNI]]*Tabela1[[#This Row],[QTE]]</f>
        <v>117.6</v>
      </c>
      <c r="I1021" s="7" t="s">
        <v>5629</v>
      </c>
      <c r="J1021" s="8" t="s">
        <v>3045</v>
      </c>
      <c r="K1021" s="8" t="s">
        <v>4320</v>
      </c>
      <c r="L1021" s="9" t="s">
        <v>2984</v>
      </c>
      <c r="M1021" s="10">
        <v>46251</v>
      </c>
      <c r="N1021" s="8" t="s">
        <v>5101</v>
      </c>
      <c r="O1021" s="12"/>
      <c r="P1021" s="13"/>
      <c r="Q1021" s="14">
        <f>Tabela1[[#This Row],[QTDE/ Fabricação]]-Tabela1[[#This Row],[QTE]]</f>
        <v>-4</v>
      </c>
      <c r="R1021" s="18">
        <f t="shared" si="197"/>
        <v>117.6</v>
      </c>
      <c r="S1021" s="18">
        <f t="shared" si="198"/>
        <v>117.6</v>
      </c>
      <c r="T1021" s="19">
        <f t="shared" si="199"/>
        <v>0</v>
      </c>
      <c r="U1021" s="16">
        <f>IFERROR(SUMIF('LISTA DE EMBARQUE'!B:B,MICRO!E:E,'LISTA DE EMBARQUE'!G:G),"")</f>
        <v>4</v>
      </c>
      <c r="V1021" s="12">
        <f>IFERROR(VLOOKUP(Tabela1[[#This Row],[COD.MDE]],'LISTA DE EMBARQUE'!B:L,11,0),"")</f>
        <v>11</v>
      </c>
      <c r="W1021" s="13">
        <f>IFERROR(VLOOKUP(Tabela1[[#This Row],[COD.MDE]],'LISTA DE EMBARQUE'!B:M,12,0),"")</f>
        <v>46300</v>
      </c>
      <c r="X1021" s="14">
        <f>IFERROR(Tabela1[[#This Row],[QIANTIDADE EXPEDIDA]]*Tabela1[[#This Row],[PESO UNI]],"")</f>
        <v>117.6</v>
      </c>
      <c r="Y1021" s="14">
        <f t="shared" si="200"/>
        <v>0</v>
      </c>
      <c r="Z1021" s="20">
        <f>Tabela1[[#This Row],[PESO TOTAL]]-Tabela1[[#This Row],[Peso Expedido]]</f>
        <v>0</v>
      </c>
      <c r="AA1021" s="17">
        <v>1</v>
      </c>
      <c r="AB1021" s="33"/>
      <c r="AC1021" s="33">
        <v>1</v>
      </c>
      <c r="AD1021" s="33">
        <v>1</v>
      </c>
      <c r="AE1021" s="33">
        <v>1</v>
      </c>
      <c r="AF1021" s="33">
        <v>1</v>
      </c>
      <c r="AG1021" s="33">
        <v>1</v>
      </c>
      <c r="AH1021" s="33">
        <v>1</v>
      </c>
      <c r="AI1021" s="33" t="s">
        <v>4509</v>
      </c>
      <c r="AJ1021"/>
      <c r="AK1021"/>
      <c r="AL1021"/>
      <c r="AM1021"/>
      <c r="AN1021"/>
      <c r="AO1021"/>
      <c r="AP1021"/>
      <c r="AQ1021" s="22"/>
      <c r="AR1021" s="24"/>
      <c r="AS1021" s="37"/>
      <c r="AT1021" s="37"/>
      <c r="AU1021" s="37"/>
      <c r="AV1021" s="37"/>
      <c r="AW1021" s="37"/>
    </row>
    <row r="1022" spans="1:49" ht="15.75" hidden="1" customHeight="1" x14ac:dyDescent="0.25">
      <c r="A1022" s="1" t="s">
        <v>5224</v>
      </c>
      <c r="B1022" s="21" t="s">
        <v>5237</v>
      </c>
      <c r="C1022" s="1">
        <v>5</v>
      </c>
      <c r="D1022" s="1" t="s">
        <v>5243</v>
      </c>
      <c r="E1022" s="7">
        <v>4667</v>
      </c>
      <c r="F1022" s="7">
        <v>62</v>
      </c>
      <c r="G1022" s="1">
        <v>28.9</v>
      </c>
      <c r="H1022" s="34">
        <f>Tabela1[[#This Row],[PESO UNI]]*Tabela1[[#This Row],[QTE]]</f>
        <v>144.5</v>
      </c>
      <c r="I1022" s="7" t="s">
        <v>5629</v>
      </c>
      <c r="J1022" s="8" t="s">
        <v>3045</v>
      </c>
      <c r="K1022" s="8" t="s">
        <v>4320</v>
      </c>
      <c r="L1022" s="9" t="s">
        <v>2984</v>
      </c>
      <c r="M1022" s="10">
        <v>46251</v>
      </c>
      <c r="N1022" s="8" t="s">
        <v>5101</v>
      </c>
      <c r="O1022" s="12"/>
      <c r="P1022" s="13"/>
      <c r="Q1022" s="14">
        <f>Tabela1[[#This Row],[QTDE/ Fabricação]]-Tabela1[[#This Row],[QTE]]</f>
        <v>-5</v>
      </c>
      <c r="R1022" s="18">
        <f t="shared" si="197"/>
        <v>144.5</v>
      </c>
      <c r="S1022" s="18">
        <f t="shared" si="198"/>
        <v>144.5</v>
      </c>
      <c r="T1022" s="19">
        <f t="shared" si="199"/>
        <v>0</v>
      </c>
      <c r="U1022" s="16">
        <f>IFERROR(SUMIF('LISTA DE EMBARQUE'!B:B,MICRO!E:E,'LISTA DE EMBARQUE'!G:G),"")</f>
        <v>5</v>
      </c>
      <c r="V1022" s="12">
        <f>IFERROR(VLOOKUP(Tabela1[[#This Row],[COD.MDE]],'LISTA DE EMBARQUE'!B:L,11,0),"")</f>
        <v>11</v>
      </c>
      <c r="W1022" s="13">
        <f>IFERROR(VLOOKUP(Tabela1[[#This Row],[COD.MDE]],'LISTA DE EMBARQUE'!B:M,12,0),"")</f>
        <v>46300</v>
      </c>
      <c r="X1022" s="14">
        <f>IFERROR(Tabela1[[#This Row],[QIANTIDADE EXPEDIDA]]*Tabela1[[#This Row],[PESO UNI]],"")</f>
        <v>144.5</v>
      </c>
      <c r="Y1022" s="14">
        <f t="shared" si="200"/>
        <v>0</v>
      </c>
      <c r="Z1022" s="20">
        <f>Tabela1[[#This Row],[PESO TOTAL]]-Tabela1[[#This Row],[Peso Expedido]]</f>
        <v>0</v>
      </c>
      <c r="AA1022" s="17">
        <v>1</v>
      </c>
      <c r="AB1022" s="33"/>
      <c r="AC1022" s="33">
        <v>1</v>
      </c>
      <c r="AD1022" s="33">
        <v>1</v>
      </c>
      <c r="AE1022" s="33">
        <v>1</v>
      </c>
      <c r="AF1022" s="33">
        <v>1</v>
      </c>
      <c r="AG1022" s="33">
        <v>1</v>
      </c>
      <c r="AH1022" s="33">
        <v>1</v>
      </c>
      <c r="AI1022" s="33" t="s">
        <v>4509</v>
      </c>
      <c r="AJ1022"/>
      <c r="AK1022"/>
      <c r="AL1022"/>
      <c r="AM1022"/>
      <c r="AN1022"/>
      <c r="AO1022"/>
      <c r="AP1022"/>
      <c r="AQ1022" s="22"/>
      <c r="AR1022" s="24"/>
      <c r="AS1022" s="37"/>
      <c r="AT1022" s="37"/>
      <c r="AU1022" s="37"/>
      <c r="AV1022" s="37"/>
      <c r="AW1022" s="37"/>
    </row>
    <row r="1023" spans="1:49" ht="15.75" hidden="1" customHeight="1" x14ac:dyDescent="0.25">
      <c r="A1023" s="1" t="s">
        <v>5224</v>
      </c>
      <c r="B1023" s="21" t="s">
        <v>5237</v>
      </c>
      <c r="C1023" s="1">
        <v>8</v>
      </c>
      <c r="D1023" s="1" t="s">
        <v>5244</v>
      </c>
      <c r="E1023" s="7">
        <v>4668</v>
      </c>
      <c r="F1023" s="7">
        <v>62</v>
      </c>
      <c r="G1023" s="1">
        <v>0.2</v>
      </c>
      <c r="H1023" s="34">
        <f>Tabela1[[#This Row],[PESO UNI]]*Tabela1[[#This Row],[QTE]]</f>
        <v>1.6</v>
      </c>
      <c r="I1023" s="7" t="s">
        <v>5629</v>
      </c>
      <c r="J1023" s="8" t="s">
        <v>3045</v>
      </c>
      <c r="K1023" s="8" t="s">
        <v>4320</v>
      </c>
      <c r="L1023" s="9" t="s">
        <v>2984</v>
      </c>
      <c r="M1023" s="10">
        <v>46251</v>
      </c>
      <c r="N1023" s="8" t="s">
        <v>5101</v>
      </c>
      <c r="O1023" s="12"/>
      <c r="P1023" s="13"/>
      <c r="Q1023" s="14">
        <f>Tabela1[[#This Row],[QTDE/ Fabricação]]-Tabela1[[#This Row],[QTE]]</f>
        <v>-8</v>
      </c>
      <c r="R1023" s="18">
        <f t="shared" si="197"/>
        <v>1.3520000000000001</v>
      </c>
      <c r="S1023" s="18">
        <f t="shared" si="198"/>
        <v>0.64000000000000012</v>
      </c>
      <c r="T1023" s="19">
        <f t="shared" si="199"/>
        <v>-0.96</v>
      </c>
      <c r="U1023" s="16">
        <f>IFERROR(SUMIF('LISTA DE EMBARQUE'!B:B,MICRO!E:E,'LISTA DE EMBARQUE'!G:G),"")</f>
        <v>0</v>
      </c>
      <c r="V1023" s="12" t="str">
        <f>IFERROR(VLOOKUP(Tabela1[[#This Row],[COD.MDE]],'LISTA DE EMBARQUE'!B:L,11,0),"")</f>
        <v/>
      </c>
      <c r="W1023" s="13" t="str">
        <f>IFERROR(VLOOKUP(Tabela1[[#This Row],[COD.MDE]],'LISTA DE EMBARQUE'!B:M,12,0),"")</f>
        <v/>
      </c>
      <c r="X1023" s="14">
        <f>IFERROR(Tabela1[[#This Row],[QIANTIDADE EXPEDIDA]]*Tabela1[[#This Row],[PESO UNI]],"")</f>
        <v>0</v>
      </c>
      <c r="Y1023" s="14">
        <f t="shared" si="200"/>
        <v>-8</v>
      </c>
      <c r="Z1023" s="20">
        <f>Tabela1[[#This Row],[PESO TOTAL]]-Tabela1[[#This Row],[Peso Expedido]]</f>
        <v>1.6</v>
      </c>
      <c r="AA1023" s="17">
        <v>1</v>
      </c>
      <c r="AB1023" s="33"/>
      <c r="AC1023" s="33">
        <v>1</v>
      </c>
      <c r="AD1023" s="33">
        <v>0.7</v>
      </c>
      <c r="AE1023" s="33">
        <v>0.7</v>
      </c>
      <c r="AF1023" s="33">
        <v>0.6</v>
      </c>
      <c r="AG1023" s="33">
        <v>0.4</v>
      </c>
      <c r="AH1023" s="33"/>
      <c r="AI1023" s="33"/>
      <c r="AJ1023"/>
      <c r="AK1023"/>
      <c r="AL1023"/>
      <c r="AM1023"/>
      <c r="AN1023"/>
      <c r="AO1023"/>
      <c r="AP1023"/>
      <c r="AQ1023" s="22"/>
      <c r="AR1023" s="24"/>
      <c r="AS1023" s="37"/>
      <c r="AT1023" s="37"/>
      <c r="AU1023" s="37"/>
      <c r="AV1023" s="37"/>
      <c r="AW1023" s="37"/>
    </row>
    <row r="1024" spans="1:49" ht="15.75" hidden="1" customHeight="1" x14ac:dyDescent="0.25">
      <c r="A1024" s="1" t="s">
        <v>76</v>
      </c>
      <c r="B1024" s="21"/>
      <c r="C1024" s="1">
        <v>40</v>
      </c>
      <c r="D1024" s="1" t="s">
        <v>5245</v>
      </c>
      <c r="E1024" s="7">
        <v>4669</v>
      </c>
      <c r="F1024" s="7">
        <v>1</v>
      </c>
      <c r="G1024" s="1">
        <v>6</v>
      </c>
      <c r="H1024" s="34">
        <f>Tabela1[[#This Row],[PESO UNI]]*Tabela1[[#This Row],[QTE]]</f>
        <v>240</v>
      </c>
      <c r="I1024" s="7" t="s">
        <v>5246</v>
      </c>
      <c r="J1024" s="8" t="s">
        <v>5247</v>
      </c>
      <c r="K1024" s="8" t="s">
        <v>23</v>
      </c>
      <c r="L1024" s="9" t="s">
        <v>5248</v>
      </c>
      <c r="M1024" s="10">
        <v>46252</v>
      </c>
      <c r="N1024" s="8" t="s">
        <v>38</v>
      </c>
      <c r="O1024" s="12"/>
      <c r="P1024" s="13"/>
      <c r="Q1024" s="14">
        <f>Tabela1[[#This Row],[QTDE/ Fabricação]]-Tabela1[[#This Row],[QTE]]</f>
        <v>-40</v>
      </c>
      <c r="R1024" s="18">
        <f t="shared" si="197"/>
        <v>240</v>
      </c>
      <c r="S1024" s="18">
        <f t="shared" si="198"/>
        <v>240</v>
      </c>
      <c r="T1024" s="19">
        <f t="shared" si="199"/>
        <v>0</v>
      </c>
      <c r="U1024" s="16">
        <v>40</v>
      </c>
      <c r="V1024" s="12">
        <v>1</v>
      </c>
      <c r="W1024" s="13" t="str">
        <f>IFERROR(VLOOKUP(Tabela1[[#This Row],[COD.MDE]],'LISTA DE EMBARQUE'!B:M,12,0),"")</f>
        <v/>
      </c>
      <c r="X1024" s="14">
        <f>IFERROR(Tabela1[[#This Row],[QIANTIDADE EXPEDIDA]]*Tabela1[[#This Row],[PESO UNI]],"")</f>
        <v>240</v>
      </c>
      <c r="Y1024" s="14">
        <f t="shared" si="200"/>
        <v>0</v>
      </c>
      <c r="Z1024" s="20">
        <f>Tabela1[[#This Row],[PESO TOTAL]]-Tabela1[[#This Row],[Peso Expedido]]</f>
        <v>0</v>
      </c>
      <c r="AA1024" s="17">
        <v>1</v>
      </c>
      <c r="AB1024" s="33"/>
      <c r="AC1024" s="33">
        <v>1</v>
      </c>
      <c r="AD1024" s="33">
        <v>1</v>
      </c>
      <c r="AE1024" s="33">
        <v>1</v>
      </c>
      <c r="AF1024" s="33">
        <v>1</v>
      </c>
      <c r="AG1024" s="33">
        <v>1</v>
      </c>
      <c r="AH1024" s="33">
        <v>1</v>
      </c>
      <c r="AI1024" s="33" t="s">
        <v>4509</v>
      </c>
      <c r="AJ1024"/>
      <c r="AK1024"/>
      <c r="AL1024"/>
      <c r="AM1024"/>
      <c r="AN1024"/>
      <c r="AO1024"/>
      <c r="AP1024"/>
      <c r="AQ1024" s="22"/>
      <c r="AR1024" s="24"/>
      <c r="AS1024" s="37"/>
      <c r="AT1024" s="37"/>
      <c r="AU1024" s="37"/>
      <c r="AV1024" s="37"/>
      <c r="AW1024" s="37"/>
    </row>
    <row r="1025" spans="1:49" ht="15.75" hidden="1" customHeight="1" x14ac:dyDescent="0.25">
      <c r="A1025" s="1" t="s">
        <v>5249</v>
      </c>
      <c r="B1025" s="21"/>
      <c r="C1025" s="1">
        <v>126</v>
      </c>
      <c r="D1025" s="1" t="s">
        <v>5250</v>
      </c>
      <c r="E1025" s="7">
        <v>4670</v>
      </c>
      <c r="F1025" s="7">
        <v>3</v>
      </c>
      <c r="G1025" s="1">
        <v>97.6</v>
      </c>
      <c r="H1025" s="34">
        <f>Tabela1[[#This Row],[PESO UNI]]*Tabela1[[#This Row],[QTE]]</f>
        <v>12297.599999999999</v>
      </c>
      <c r="I1025" s="7" t="s">
        <v>5569</v>
      </c>
      <c r="J1025" s="8" t="s">
        <v>6027</v>
      </c>
      <c r="K1025" s="8" t="s">
        <v>6022</v>
      </c>
      <c r="L1025" s="9" t="s">
        <v>5251</v>
      </c>
      <c r="M1025" s="10">
        <v>46254</v>
      </c>
      <c r="N1025" s="8" t="s">
        <v>38</v>
      </c>
      <c r="O1025" s="12"/>
      <c r="P1025" s="13"/>
      <c r="Q1025" s="14">
        <f>Tabela1[[#This Row],[QTDE/ Fabricação]]-Tabela1[[#This Row],[QTE]]</f>
        <v>-126</v>
      </c>
      <c r="R1025" s="18">
        <f t="shared" si="197"/>
        <v>9223.2000000000007</v>
      </c>
      <c r="S1025" s="18">
        <f t="shared" si="198"/>
        <v>0</v>
      </c>
      <c r="T1025" s="19">
        <f t="shared" si="199"/>
        <v>-12297.599999999999</v>
      </c>
      <c r="U1025" s="16">
        <f>IFERROR(SUMIF('LISTA DE EMBARQUE'!B:B,MICRO!E:E,'LISTA DE EMBARQUE'!G:G),"")</f>
        <v>0</v>
      </c>
      <c r="V1025" s="12" t="str">
        <f>IFERROR(VLOOKUP(Tabela1[[#This Row],[COD.MDE]],'LISTA DE EMBARQUE'!B:L,11,0),"")</f>
        <v/>
      </c>
      <c r="W1025" s="13" t="str">
        <f>IFERROR(VLOOKUP(Tabela1[[#This Row],[COD.MDE]],'LISTA DE EMBARQUE'!B:M,12,0),"")</f>
        <v/>
      </c>
      <c r="X1025" s="14">
        <f>IFERROR(Tabela1[[#This Row],[QIANTIDADE EXPEDIDA]]*Tabela1[[#This Row],[PESO UNI]],"")</f>
        <v>0</v>
      </c>
      <c r="Y1025" s="14">
        <f t="shared" si="200"/>
        <v>-126</v>
      </c>
      <c r="Z1025" s="20">
        <f>Tabela1[[#This Row],[PESO TOTAL]]-Tabela1[[#This Row],[Peso Expedido]]</f>
        <v>12297.599999999999</v>
      </c>
      <c r="AA1025" s="17">
        <v>1</v>
      </c>
      <c r="AB1025" s="33">
        <v>1</v>
      </c>
      <c r="AC1025" s="33">
        <v>1</v>
      </c>
      <c r="AD1025" s="33">
        <v>0.5</v>
      </c>
      <c r="AE1025" s="33">
        <v>0.5</v>
      </c>
      <c r="AF1025" s="33">
        <v>0.5</v>
      </c>
      <c r="AG1025" s="33"/>
      <c r="AH1025" s="33"/>
      <c r="AI1025" s="33"/>
      <c r="AJ1025"/>
      <c r="AK1025"/>
      <c r="AL1025"/>
      <c r="AM1025"/>
      <c r="AN1025"/>
      <c r="AO1025"/>
      <c r="AP1025"/>
      <c r="AQ1025" s="22"/>
      <c r="AR1025" s="24"/>
      <c r="AS1025" s="37"/>
      <c r="AT1025" s="37"/>
      <c r="AU1025" s="37"/>
      <c r="AV1025" s="37"/>
      <c r="AW1025" s="37"/>
    </row>
    <row r="1026" spans="1:49" ht="15.75" hidden="1" customHeight="1" x14ac:dyDescent="0.25">
      <c r="A1026" s="1" t="s">
        <v>5252</v>
      </c>
      <c r="B1026" s="21"/>
      <c r="C1026" s="1">
        <v>6</v>
      </c>
      <c r="D1026" s="1" t="s">
        <v>5253</v>
      </c>
      <c r="E1026" s="7">
        <v>4671</v>
      </c>
      <c r="F1026" s="7">
        <v>3</v>
      </c>
      <c r="G1026" s="1">
        <v>289.7</v>
      </c>
      <c r="H1026" s="34">
        <f>Tabela1[[#This Row],[PESO UNI]]*Tabela1[[#This Row],[QTE]]</f>
        <v>1738.1999999999998</v>
      </c>
      <c r="I1026" s="7" t="s">
        <v>6026</v>
      </c>
      <c r="J1026" s="8" t="s">
        <v>6027</v>
      </c>
      <c r="K1026" s="8" t="s">
        <v>4320</v>
      </c>
      <c r="L1026" s="9" t="s">
        <v>5251</v>
      </c>
      <c r="M1026" s="10">
        <v>46254</v>
      </c>
      <c r="N1026" s="8" t="s">
        <v>38</v>
      </c>
      <c r="O1026" s="12"/>
      <c r="P1026" s="13"/>
      <c r="Q1026" s="14">
        <f>Tabela1[[#This Row],[QTDE/ Fabricação]]-Tabela1[[#This Row],[QTE]]</f>
        <v>-6</v>
      </c>
      <c r="R1026" s="18">
        <f t="shared" si="197"/>
        <v>1499.1975</v>
      </c>
      <c r="S1026" s="18">
        <f t="shared" si="198"/>
        <v>0</v>
      </c>
      <c r="T1026" s="19">
        <f t="shared" si="199"/>
        <v>-1738.1999999999998</v>
      </c>
      <c r="U1026" s="16">
        <f>IFERROR(SUMIF('LISTA DE EMBARQUE'!B:B,MICRO!E:E,'LISTA DE EMBARQUE'!G:G),"")</f>
        <v>0</v>
      </c>
      <c r="V1026" s="12" t="str">
        <f>IFERROR(VLOOKUP(Tabela1[[#This Row],[COD.MDE]],'LISTA DE EMBARQUE'!B:L,11,0),"")</f>
        <v/>
      </c>
      <c r="W1026" s="13" t="str">
        <f>IFERROR(VLOOKUP(Tabela1[[#This Row],[COD.MDE]],'LISTA DE EMBARQUE'!B:M,12,0),"")</f>
        <v/>
      </c>
      <c r="X1026" s="14">
        <f>IFERROR(Tabela1[[#This Row],[QIANTIDADE EXPEDIDA]]*Tabela1[[#This Row],[PESO UNI]],"")</f>
        <v>0</v>
      </c>
      <c r="Y1026" s="14">
        <f t="shared" si="200"/>
        <v>-6</v>
      </c>
      <c r="Z1026" s="20">
        <f>Tabela1[[#This Row],[PESO TOTAL]]-Tabela1[[#This Row],[Peso Expedido]]</f>
        <v>1738.1999999999998</v>
      </c>
      <c r="AA1026" s="17">
        <v>1</v>
      </c>
      <c r="AB1026" s="33"/>
      <c r="AC1026" s="33">
        <v>1</v>
      </c>
      <c r="AD1026" s="33">
        <v>1</v>
      </c>
      <c r="AE1026" s="33">
        <v>0.5</v>
      </c>
      <c r="AF1026" s="33">
        <v>0.5</v>
      </c>
      <c r="AG1026" s="33"/>
      <c r="AH1026" s="33"/>
      <c r="AI1026" s="33"/>
      <c r="AJ1026"/>
      <c r="AK1026"/>
      <c r="AL1026"/>
      <c r="AM1026"/>
      <c r="AN1026"/>
      <c r="AO1026"/>
      <c r="AP1026"/>
      <c r="AQ1026" s="22"/>
      <c r="AR1026" s="24"/>
      <c r="AS1026" s="37"/>
      <c r="AT1026" s="37"/>
      <c r="AU1026" s="37"/>
      <c r="AV1026" s="37"/>
      <c r="AW1026" s="37"/>
    </row>
    <row r="1027" spans="1:49" ht="15.75" hidden="1" customHeight="1" x14ac:dyDescent="0.25">
      <c r="A1027" s="1" t="s">
        <v>5254</v>
      </c>
      <c r="B1027" s="21"/>
      <c r="C1027" s="1">
        <v>2</v>
      </c>
      <c r="D1027" s="1" t="s">
        <v>5255</v>
      </c>
      <c r="E1027" s="7">
        <v>4672</v>
      </c>
      <c r="F1027" s="7">
        <v>3</v>
      </c>
      <c r="G1027" s="1">
        <v>289.7</v>
      </c>
      <c r="H1027" s="34">
        <f>Tabela1[[#This Row],[PESO UNI]]*Tabela1[[#This Row],[QTE]]</f>
        <v>579.4</v>
      </c>
      <c r="I1027" s="7" t="s">
        <v>6026</v>
      </c>
      <c r="J1027" s="8" t="s">
        <v>6027</v>
      </c>
      <c r="K1027" s="8" t="s">
        <v>4320</v>
      </c>
      <c r="L1027" s="9" t="s">
        <v>5251</v>
      </c>
      <c r="M1027" s="10">
        <v>46254</v>
      </c>
      <c r="N1027" s="8" t="s">
        <v>38</v>
      </c>
      <c r="O1027" s="12"/>
      <c r="P1027" s="13"/>
      <c r="Q1027" s="14">
        <f>Tabela1[[#This Row],[QTDE/ Fabricação]]-Tabela1[[#This Row],[QTE]]</f>
        <v>-2</v>
      </c>
      <c r="R1027" s="18">
        <f t="shared" ref="R1027:R1031" si="201">IFERROR(H1027*((AA1027*0.25)+(AC1027*0.25)+(AD1027*0.225)+(AE1027*0.225)+(AF1027*0.05)),"")</f>
        <v>499.73250000000002</v>
      </c>
      <c r="S1027" s="18">
        <f t="shared" ref="S1027:S1033" si="202">IFERROR(H1027*AG1027,"")</f>
        <v>0</v>
      </c>
      <c r="T1027" s="19">
        <f t="shared" ref="T1027:T1033" si="203">IFERROR(S1027-H1027,"")</f>
        <v>-579.4</v>
      </c>
      <c r="U1027" s="16">
        <f>IFERROR(SUMIF('LISTA DE EMBARQUE'!B:B,MICRO!E:E,'LISTA DE EMBARQUE'!G:G),"")</f>
        <v>0</v>
      </c>
      <c r="V1027" s="12" t="str">
        <f>IFERROR(VLOOKUP(Tabela1[[#This Row],[COD.MDE]],'LISTA DE EMBARQUE'!B:L,11,0),"")</f>
        <v/>
      </c>
      <c r="W1027" s="13" t="str">
        <f>IFERROR(VLOOKUP(Tabela1[[#This Row],[COD.MDE]],'LISTA DE EMBARQUE'!B:M,12,0),"")</f>
        <v/>
      </c>
      <c r="X1027" s="14">
        <f>IFERROR(Tabela1[[#This Row],[QIANTIDADE EXPEDIDA]]*Tabela1[[#This Row],[PESO UNI]],"")</f>
        <v>0</v>
      </c>
      <c r="Y1027" s="14">
        <f t="shared" ref="Y1027:Y1033" si="204">U1027-C1027</f>
        <v>-2</v>
      </c>
      <c r="Z1027" s="20">
        <f>Tabela1[[#This Row],[PESO TOTAL]]-Tabela1[[#This Row],[Peso Expedido]]</f>
        <v>579.4</v>
      </c>
      <c r="AA1027" s="17">
        <v>1</v>
      </c>
      <c r="AB1027" s="33"/>
      <c r="AC1027" s="33">
        <v>1</v>
      </c>
      <c r="AD1027" s="33">
        <v>1</v>
      </c>
      <c r="AE1027" s="33">
        <v>0.5</v>
      </c>
      <c r="AF1027" s="33">
        <v>0.5</v>
      </c>
      <c r="AG1027" s="33"/>
      <c r="AH1027" s="33"/>
      <c r="AI1027" s="33"/>
      <c r="AJ1027"/>
      <c r="AK1027"/>
      <c r="AL1027"/>
      <c r="AM1027"/>
      <c r="AN1027"/>
      <c r="AO1027"/>
      <c r="AP1027"/>
      <c r="AQ1027" s="22"/>
      <c r="AR1027" s="24"/>
      <c r="AS1027" s="37"/>
      <c r="AT1027" s="37"/>
      <c r="AU1027" s="37"/>
      <c r="AV1027" s="37"/>
      <c r="AW1027" s="37"/>
    </row>
    <row r="1028" spans="1:49" ht="15.75" hidden="1" customHeight="1" x14ac:dyDescent="0.25">
      <c r="A1028" s="1" t="s">
        <v>5256</v>
      </c>
      <c r="B1028" s="21"/>
      <c r="C1028" s="1">
        <v>1</v>
      </c>
      <c r="D1028" s="1" t="s">
        <v>5257</v>
      </c>
      <c r="E1028" s="7">
        <v>4673</v>
      </c>
      <c r="F1028" s="7">
        <v>3</v>
      </c>
      <c r="G1028" s="1">
        <v>588</v>
      </c>
      <c r="H1028" s="34">
        <f>Tabela1[[#This Row],[PESO UNI]]*Tabela1[[#This Row],[QTE]]</f>
        <v>588</v>
      </c>
      <c r="I1028" s="7" t="s">
        <v>5569</v>
      </c>
      <c r="J1028" s="8" t="s">
        <v>6027</v>
      </c>
      <c r="K1028" s="8" t="s">
        <v>4320</v>
      </c>
      <c r="L1028" s="9" t="s">
        <v>5251</v>
      </c>
      <c r="M1028" s="10">
        <v>46254</v>
      </c>
      <c r="N1028" s="8" t="s">
        <v>38</v>
      </c>
      <c r="O1028" s="12"/>
      <c r="P1028" s="13"/>
      <c r="Q1028" s="14">
        <f>Tabela1[[#This Row],[QTDE/ Fabricação]]-Tabela1[[#This Row],[QTE]]</f>
        <v>-1</v>
      </c>
      <c r="R1028" s="18">
        <f t="shared" si="201"/>
        <v>507.15000000000003</v>
      </c>
      <c r="S1028" s="18">
        <f t="shared" si="202"/>
        <v>0</v>
      </c>
      <c r="T1028" s="19">
        <f t="shared" si="203"/>
        <v>-588</v>
      </c>
      <c r="U1028" s="16">
        <f>IFERROR(SUMIF('LISTA DE EMBARQUE'!B:B,MICRO!E:E,'LISTA DE EMBARQUE'!G:G),"")</f>
        <v>0</v>
      </c>
      <c r="V1028" s="12" t="str">
        <f>IFERROR(VLOOKUP(Tabela1[[#This Row],[COD.MDE]],'LISTA DE EMBARQUE'!B:L,11,0),"")</f>
        <v/>
      </c>
      <c r="W1028" s="13" t="str">
        <f>IFERROR(VLOOKUP(Tabela1[[#This Row],[COD.MDE]],'LISTA DE EMBARQUE'!B:M,12,0),"")</f>
        <v/>
      </c>
      <c r="X1028" s="14">
        <f>IFERROR(Tabela1[[#This Row],[QIANTIDADE EXPEDIDA]]*Tabela1[[#This Row],[PESO UNI]],"")</f>
        <v>0</v>
      </c>
      <c r="Y1028" s="14">
        <f t="shared" si="204"/>
        <v>-1</v>
      </c>
      <c r="Z1028" s="20">
        <f>Tabela1[[#This Row],[PESO TOTAL]]-Tabela1[[#This Row],[Peso Expedido]]</f>
        <v>588</v>
      </c>
      <c r="AA1028" s="17">
        <v>1</v>
      </c>
      <c r="AB1028" s="33"/>
      <c r="AC1028" s="33">
        <v>1</v>
      </c>
      <c r="AD1028" s="33">
        <v>1</v>
      </c>
      <c r="AE1028" s="33">
        <v>0.5</v>
      </c>
      <c r="AF1028" s="33">
        <v>0.5</v>
      </c>
      <c r="AG1028" s="33"/>
      <c r="AH1028" s="33"/>
      <c r="AI1028" s="33"/>
      <c r="AJ1028"/>
      <c r="AK1028"/>
      <c r="AL1028"/>
      <c r="AM1028"/>
      <c r="AN1028"/>
      <c r="AO1028"/>
      <c r="AP1028"/>
      <c r="AQ1028" s="22"/>
      <c r="AR1028" s="24"/>
      <c r="AS1028" s="37"/>
      <c r="AT1028" s="37"/>
      <c r="AU1028" s="37"/>
      <c r="AV1028" s="37"/>
      <c r="AW1028" s="37"/>
    </row>
    <row r="1029" spans="1:49" ht="15.75" hidden="1" customHeight="1" x14ac:dyDescent="0.25">
      <c r="A1029" s="1" t="s">
        <v>5258</v>
      </c>
      <c r="B1029" s="21"/>
      <c r="C1029" s="1">
        <v>1</v>
      </c>
      <c r="D1029" s="1" t="s">
        <v>5260</v>
      </c>
      <c r="E1029" s="7">
        <v>4674</v>
      </c>
      <c r="F1029" s="7">
        <v>3</v>
      </c>
      <c r="G1029" s="1">
        <v>743</v>
      </c>
      <c r="H1029" s="34">
        <f>Tabela1[[#This Row],[PESO UNI]]*Tabela1[[#This Row],[QTE]]</f>
        <v>743</v>
      </c>
      <c r="I1029" s="7" t="s">
        <v>5569</v>
      </c>
      <c r="J1029" s="8" t="s">
        <v>6027</v>
      </c>
      <c r="K1029" s="8" t="s">
        <v>4320</v>
      </c>
      <c r="L1029" s="9" t="s">
        <v>5251</v>
      </c>
      <c r="M1029" s="10">
        <v>46254</v>
      </c>
      <c r="N1029" s="8" t="s">
        <v>38</v>
      </c>
      <c r="O1029" s="12"/>
      <c r="P1029" s="13"/>
      <c r="Q1029" s="14">
        <f>Tabela1[[#This Row],[QTDE/ Fabricação]]-Tabela1[[#This Row],[QTE]]</f>
        <v>-1</v>
      </c>
      <c r="R1029" s="18">
        <f t="shared" si="201"/>
        <v>640.83749999999998</v>
      </c>
      <c r="S1029" s="18">
        <f t="shared" si="202"/>
        <v>0</v>
      </c>
      <c r="T1029" s="19">
        <f t="shared" si="203"/>
        <v>-743</v>
      </c>
      <c r="U1029" s="16">
        <f>IFERROR(SUMIF('LISTA DE EMBARQUE'!B:B,MICRO!E:E,'LISTA DE EMBARQUE'!G:G),"")</f>
        <v>0</v>
      </c>
      <c r="V1029" s="12" t="str">
        <f>IFERROR(VLOOKUP(Tabela1[[#This Row],[COD.MDE]],'LISTA DE EMBARQUE'!B:L,11,0),"")</f>
        <v/>
      </c>
      <c r="W1029" s="13" t="str">
        <f>IFERROR(VLOOKUP(Tabela1[[#This Row],[COD.MDE]],'LISTA DE EMBARQUE'!B:M,12,0),"")</f>
        <v/>
      </c>
      <c r="X1029" s="14">
        <f>IFERROR(Tabela1[[#This Row],[QIANTIDADE EXPEDIDA]]*Tabela1[[#This Row],[PESO UNI]],"")</f>
        <v>0</v>
      </c>
      <c r="Y1029" s="14">
        <f t="shared" si="204"/>
        <v>-1</v>
      </c>
      <c r="Z1029" s="20">
        <f>Tabela1[[#This Row],[PESO TOTAL]]-Tabela1[[#This Row],[Peso Expedido]]</f>
        <v>743</v>
      </c>
      <c r="AA1029" s="17">
        <v>1</v>
      </c>
      <c r="AB1029" s="33"/>
      <c r="AC1029" s="33">
        <v>1</v>
      </c>
      <c r="AD1029" s="33">
        <v>1</v>
      </c>
      <c r="AE1029" s="33">
        <v>0.5</v>
      </c>
      <c r="AF1029" s="33">
        <v>0.5</v>
      </c>
      <c r="AG1029" s="33"/>
      <c r="AH1029" s="33"/>
      <c r="AI1029" s="33"/>
      <c r="AJ1029"/>
      <c r="AK1029"/>
      <c r="AL1029"/>
      <c r="AM1029"/>
      <c r="AN1029"/>
      <c r="AO1029"/>
      <c r="AP1029"/>
      <c r="AQ1029" s="22"/>
      <c r="AR1029" s="24"/>
      <c r="AS1029" s="37"/>
      <c r="AT1029" s="37"/>
      <c r="AU1029" s="37"/>
      <c r="AV1029" s="37"/>
      <c r="AW1029" s="37"/>
    </row>
    <row r="1030" spans="1:49" ht="15.75" hidden="1" customHeight="1" x14ac:dyDescent="0.25">
      <c r="A1030" s="1" t="s">
        <v>5259</v>
      </c>
      <c r="B1030" s="21"/>
      <c r="C1030" s="1">
        <v>6</v>
      </c>
      <c r="D1030" s="1" t="s">
        <v>5261</v>
      </c>
      <c r="E1030" s="7">
        <v>4675</v>
      </c>
      <c r="F1030" s="7">
        <v>3</v>
      </c>
      <c r="G1030" s="1">
        <v>503.8</v>
      </c>
      <c r="H1030" s="34">
        <f>Tabela1[[#This Row],[PESO UNI]]*Tabela1[[#This Row],[QTE]]</f>
        <v>3022.8</v>
      </c>
      <c r="I1030" s="7" t="s">
        <v>5569</v>
      </c>
      <c r="J1030" s="8" t="s">
        <v>6027</v>
      </c>
      <c r="K1030" s="8" t="s">
        <v>4320</v>
      </c>
      <c r="L1030" s="9" t="s">
        <v>5251</v>
      </c>
      <c r="M1030" s="10">
        <v>46254</v>
      </c>
      <c r="N1030" s="8" t="s">
        <v>38</v>
      </c>
      <c r="O1030" s="12"/>
      <c r="P1030" s="13"/>
      <c r="Q1030" s="14">
        <f>Tabela1[[#This Row],[QTDE/ Fabricação]]-Tabela1[[#This Row],[QTE]]</f>
        <v>-6</v>
      </c>
      <c r="R1030" s="18">
        <f t="shared" si="201"/>
        <v>2607.1650000000004</v>
      </c>
      <c r="S1030" s="18">
        <f t="shared" si="202"/>
        <v>0</v>
      </c>
      <c r="T1030" s="19">
        <f t="shared" si="203"/>
        <v>-3022.8</v>
      </c>
      <c r="U1030" s="16">
        <f>IFERROR(SUMIF('LISTA DE EMBARQUE'!B:B,MICRO!E:E,'LISTA DE EMBARQUE'!G:G),"")</f>
        <v>0</v>
      </c>
      <c r="V1030" s="12" t="str">
        <f>IFERROR(VLOOKUP(Tabela1[[#This Row],[COD.MDE]],'LISTA DE EMBARQUE'!B:L,11,0),"")</f>
        <v/>
      </c>
      <c r="W1030" s="13" t="str">
        <f>IFERROR(VLOOKUP(Tabela1[[#This Row],[COD.MDE]],'LISTA DE EMBARQUE'!B:M,12,0),"")</f>
        <v/>
      </c>
      <c r="X1030" s="14">
        <f>IFERROR(Tabela1[[#This Row],[QIANTIDADE EXPEDIDA]]*Tabela1[[#This Row],[PESO UNI]],"")</f>
        <v>0</v>
      </c>
      <c r="Y1030" s="14">
        <f t="shared" si="204"/>
        <v>-6</v>
      </c>
      <c r="Z1030" s="20">
        <f>Tabela1[[#This Row],[PESO TOTAL]]-Tabela1[[#This Row],[Peso Expedido]]</f>
        <v>3022.8</v>
      </c>
      <c r="AA1030" s="17">
        <v>1</v>
      </c>
      <c r="AB1030" s="33"/>
      <c r="AC1030" s="33">
        <v>1</v>
      </c>
      <c r="AD1030" s="33">
        <v>1</v>
      </c>
      <c r="AE1030" s="33">
        <v>0.5</v>
      </c>
      <c r="AF1030" s="33">
        <v>0.5</v>
      </c>
      <c r="AG1030" s="33"/>
      <c r="AH1030" s="33"/>
      <c r="AI1030" s="33"/>
      <c r="AJ1030"/>
      <c r="AK1030"/>
      <c r="AL1030"/>
      <c r="AM1030"/>
      <c r="AN1030"/>
      <c r="AO1030"/>
      <c r="AP1030"/>
      <c r="AQ1030" s="22"/>
      <c r="AR1030" s="24"/>
      <c r="AS1030" s="37"/>
      <c r="AT1030" s="37"/>
      <c r="AU1030" s="37"/>
      <c r="AV1030" s="37"/>
      <c r="AW1030" s="37"/>
    </row>
    <row r="1031" spans="1:49" ht="15.75" hidden="1" customHeight="1" x14ac:dyDescent="0.25">
      <c r="A1031" s="1" t="s">
        <v>5262</v>
      </c>
      <c r="B1031" s="21"/>
      <c r="C1031" s="1">
        <v>64</v>
      </c>
      <c r="D1031" s="1" t="s">
        <v>5264</v>
      </c>
      <c r="E1031" s="7">
        <v>4676</v>
      </c>
      <c r="F1031" s="7">
        <v>3</v>
      </c>
      <c r="G1031" s="1">
        <v>8.6</v>
      </c>
      <c r="H1031" s="34">
        <f>Tabela1[[#This Row],[PESO UNI]]*Tabela1[[#This Row],[QTE]]</f>
        <v>550.4</v>
      </c>
      <c r="I1031" s="7" t="s">
        <v>5569</v>
      </c>
      <c r="J1031" s="8" t="s">
        <v>6027</v>
      </c>
      <c r="K1031" s="8" t="s">
        <v>4320</v>
      </c>
      <c r="L1031" s="9" t="s">
        <v>5251</v>
      </c>
      <c r="M1031" s="10">
        <v>46254</v>
      </c>
      <c r="N1031" s="8" t="s">
        <v>38</v>
      </c>
      <c r="O1031" s="12"/>
      <c r="P1031" s="13"/>
      <c r="Q1031" s="14">
        <f>Tabela1[[#This Row],[QTDE/ Fabricação]]-Tabela1[[#This Row],[QTE]]</f>
        <v>-64</v>
      </c>
      <c r="R1031" s="18">
        <f t="shared" si="201"/>
        <v>474.72</v>
      </c>
      <c r="S1031" s="18">
        <f t="shared" si="202"/>
        <v>0</v>
      </c>
      <c r="T1031" s="19">
        <f t="shared" si="203"/>
        <v>-550.4</v>
      </c>
      <c r="U1031" s="16">
        <f>IFERROR(SUMIF('LISTA DE EMBARQUE'!B:B,MICRO!E:E,'LISTA DE EMBARQUE'!G:G),"")</f>
        <v>0</v>
      </c>
      <c r="V1031" s="12" t="str">
        <f>IFERROR(VLOOKUP(Tabela1[[#This Row],[COD.MDE]],'LISTA DE EMBARQUE'!B:L,11,0),"")</f>
        <v/>
      </c>
      <c r="W1031" s="13" t="str">
        <f>IFERROR(VLOOKUP(Tabela1[[#This Row],[COD.MDE]],'LISTA DE EMBARQUE'!B:M,12,0),"")</f>
        <v/>
      </c>
      <c r="X1031" s="14">
        <f>IFERROR(Tabela1[[#This Row],[QIANTIDADE EXPEDIDA]]*Tabela1[[#This Row],[PESO UNI]],"")</f>
        <v>0</v>
      </c>
      <c r="Y1031" s="14">
        <f t="shared" si="204"/>
        <v>-64</v>
      </c>
      <c r="Z1031" s="20">
        <f>Tabela1[[#This Row],[PESO TOTAL]]-Tabela1[[#This Row],[Peso Expedido]]</f>
        <v>550.4</v>
      </c>
      <c r="AA1031" s="17">
        <v>1</v>
      </c>
      <c r="AB1031" s="33"/>
      <c r="AC1031" s="33">
        <v>1</v>
      </c>
      <c r="AD1031" s="33">
        <v>1</v>
      </c>
      <c r="AE1031" s="33">
        <v>0.5</v>
      </c>
      <c r="AF1031" s="33">
        <v>0.5</v>
      </c>
      <c r="AG1031" s="33"/>
      <c r="AH1031" s="33"/>
      <c r="AI1031" s="33"/>
      <c r="AJ1031"/>
      <c r="AK1031"/>
      <c r="AL1031"/>
      <c r="AM1031"/>
      <c r="AN1031"/>
      <c r="AO1031"/>
      <c r="AP1031"/>
      <c r="AQ1031" s="22"/>
      <c r="AR1031" s="24"/>
      <c r="AS1031" s="37"/>
      <c r="AT1031" s="37"/>
      <c r="AU1031" s="37"/>
      <c r="AV1031" s="37"/>
      <c r="AW1031" s="37"/>
    </row>
    <row r="1032" spans="1:49" ht="15.75" hidden="1" customHeight="1" x14ac:dyDescent="0.25">
      <c r="A1032" s="1" t="s">
        <v>5263</v>
      </c>
      <c r="B1032" s="21"/>
      <c r="C1032" s="1">
        <v>1</v>
      </c>
      <c r="D1032" s="1" t="s">
        <v>5265</v>
      </c>
      <c r="E1032" s="7">
        <v>4677</v>
      </c>
      <c r="F1032" s="7">
        <v>3</v>
      </c>
      <c r="G1032" s="1">
        <v>503.8</v>
      </c>
      <c r="H1032" s="34">
        <f>Tabela1[[#This Row],[PESO UNI]]*Tabela1[[#This Row],[QTE]]</f>
        <v>503.8</v>
      </c>
      <c r="I1032" s="7">
        <v>0</v>
      </c>
      <c r="J1032" s="8" t="s">
        <v>6027</v>
      </c>
      <c r="K1032" s="8" t="s">
        <v>4320</v>
      </c>
      <c r="L1032" s="9" t="s">
        <v>5251</v>
      </c>
      <c r="M1032" s="10">
        <v>46254</v>
      </c>
      <c r="N1032" s="8" t="s">
        <v>38</v>
      </c>
      <c r="O1032" s="12"/>
      <c r="P1032" s="13"/>
      <c r="Q1032" s="14">
        <f>Tabela1[[#This Row],[QTDE/ Fabricação]]-Tabela1[[#This Row],[QTE]]</f>
        <v>-1</v>
      </c>
      <c r="R1032" s="18">
        <f>IFERROR(H1032*((AA1032*0.25)+(AC1032*0.25)+(AD1033*0.225)+(AE1032*0.225)+(AF1032*0.05)),"")</f>
        <v>434.52750000000003</v>
      </c>
      <c r="S1032" s="18">
        <f t="shared" si="202"/>
        <v>0</v>
      </c>
      <c r="T1032" s="19">
        <f t="shared" si="203"/>
        <v>-503.8</v>
      </c>
      <c r="U1032" s="16">
        <f>IFERROR(SUMIF('LISTA DE EMBARQUE'!B:B,MICRO!E:E,'LISTA DE EMBARQUE'!G:G),"")</f>
        <v>0</v>
      </c>
      <c r="V1032" s="12" t="str">
        <f>IFERROR(VLOOKUP(Tabela1[[#This Row],[COD.MDE]],'LISTA DE EMBARQUE'!B:L,11,0),"")</f>
        <v/>
      </c>
      <c r="W1032" s="13" t="str">
        <f>IFERROR(VLOOKUP(Tabela1[[#This Row],[COD.MDE]],'LISTA DE EMBARQUE'!B:M,12,0),"")</f>
        <v/>
      </c>
      <c r="X1032" s="14">
        <f>IFERROR(Tabela1[[#This Row],[QIANTIDADE EXPEDIDA]]*Tabela1[[#This Row],[PESO UNI]],"")</f>
        <v>0</v>
      </c>
      <c r="Y1032" s="14">
        <f t="shared" si="204"/>
        <v>-1</v>
      </c>
      <c r="Z1032" s="20">
        <f>Tabela1[[#This Row],[PESO TOTAL]]-Tabela1[[#This Row],[Peso Expedido]]</f>
        <v>503.8</v>
      </c>
      <c r="AA1032" s="17">
        <v>1</v>
      </c>
      <c r="AB1032" s="33"/>
      <c r="AC1032" s="33">
        <v>1</v>
      </c>
      <c r="AD1032" s="33">
        <v>1</v>
      </c>
      <c r="AE1032" s="33">
        <v>0.5</v>
      </c>
      <c r="AF1032" s="33">
        <v>0.5</v>
      </c>
      <c r="AG1032" s="33"/>
      <c r="AH1032" s="33"/>
      <c r="AI1032" s="33"/>
      <c r="AJ1032"/>
      <c r="AK1032"/>
      <c r="AL1032"/>
      <c r="AM1032"/>
      <c r="AN1032"/>
      <c r="AO1032"/>
      <c r="AP1032"/>
      <c r="AQ1032" s="22"/>
      <c r="AR1032" s="24"/>
      <c r="AS1032" s="37"/>
      <c r="AT1032" s="37"/>
      <c r="AU1032" s="37"/>
      <c r="AV1032" s="37"/>
      <c r="AW1032" s="37"/>
    </row>
    <row r="1033" spans="1:49" ht="15.75" hidden="1" customHeight="1" x14ac:dyDescent="0.25">
      <c r="A1033" s="1" t="s">
        <v>5266</v>
      </c>
      <c r="B1033" s="21"/>
      <c r="C1033" s="1">
        <v>3</v>
      </c>
      <c r="D1033" s="1" t="s">
        <v>5267</v>
      </c>
      <c r="E1033" s="7">
        <v>4678</v>
      </c>
      <c r="F1033" s="7">
        <v>3</v>
      </c>
      <c r="G1033" s="1">
        <v>406.1</v>
      </c>
      <c r="H1033" s="34">
        <f>Tabela1[[#This Row],[PESO UNI]]*Tabela1[[#This Row],[QTE]]</f>
        <v>1218.3000000000002</v>
      </c>
      <c r="I1033" s="7">
        <v>0</v>
      </c>
      <c r="J1033" s="8" t="s">
        <v>6027</v>
      </c>
      <c r="K1033" s="8" t="s">
        <v>4320</v>
      </c>
      <c r="L1033" s="9" t="s">
        <v>5251</v>
      </c>
      <c r="M1033" s="10">
        <v>46254</v>
      </c>
      <c r="N1033" s="8" t="s">
        <v>38</v>
      </c>
      <c r="O1033" s="12"/>
      <c r="P1033" s="13"/>
      <c r="Q1033" s="14">
        <f>Tabela1[[#This Row],[QTDE/ Fabricação]]-Tabela1[[#This Row],[QTE]]</f>
        <v>-3</v>
      </c>
      <c r="R1033" s="18" t="str">
        <f>IFERROR(H1033*((AA1033*0.25)+(AC1033*0.25)+(#REF!*0.225)+(AE1033*0.225)+(AF1033*0.05)),"")</f>
        <v/>
      </c>
      <c r="S1033" s="18">
        <f t="shared" si="202"/>
        <v>0</v>
      </c>
      <c r="T1033" s="19">
        <f t="shared" si="203"/>
        <v>-1218.3000000000002</v>
      </c>
      <c r="U1033" s="16">
        <f>IFERROR(SUMIF('LISTA DE EMBARQUE'!B:B,MICRO!E:E,'LISTA DE EMBARQUE'!G:G),"")</f>
        <v>0</v>
      </c>
      <c r="V1033" s="12" t="str">
        <f>IFERROR(VLOOKUP(Tabela1[[#This Row],[COD.MDE]],'LISTA DE EMBARQUE'!B:L,11,0),"")</f>
        <v/>
      </c>
      <c r="W1033" s="13" t="str">
        <f>IFERROR(VLOOKUP(Tabela1[[#This Row],[COD.MDE]],'LISTA DE EMBARQUE'!B:M,12,0),"")</f>
        <v/>
      </c>
      <c r="X1033" s="14">
        <f>IFERROR(Tabela1[[#This Row],[QIANTIDADE EXPEDIDA]]*Tabela1[[#This Row],[PESO UNI]],"")</f>
        <v>0</v>
      </c>
      <c r="Y1033" s="14">
        <f t="shared" si="204"/>
        <v>-3</v>
      </c>
      <c r="Z1033" s="20">
        <f>Tabela1[[#This Row],[PESO TOTAL]]-Tabela1[[#This Row],[Peso Expedido]]</f>
        <v>1218.3000000000002</v>
      </c>
      <c r="AA1033" s="17">
        <v>1</v>
      </c>
      <c r="AB1033" s="33"/>
      <c r="AC1033" s="33">
        <v>1</v>
      </c>
      <c r="AD1033" s="33">
        <v>1</v>
      </c>
      <c r="AE1033" s="33">
        <v>0.5</v>
      </c>
      <c r="AF1033" s="33">
        <v>0.5</v>
      </c>
      <c r="AG1033" s="33"/>
      <c r="AH1033" s="33"/>
      <c r="AI1033" s="33"/>
      <c r="AJ1033"/>
      <c r="AK1033"/>
      <c r="AL1033"/>
      <c r="AM1033"/>
      <c r="AN1033"/>
      <c r="AO1033"/>
      <c r="AP1033"/>
      <c r="AQ1033" s="22"/>
      <c r="AR1033" s="24"/>
      <c r="AS1033" s="37"/>
      <c r="AT1033" s="37"/>
      <c r="AU1033" s="37"/>
      <c r="AV1033" s="37"/>
      <c r="AW1033" s="37"/>
    </row>
    <row r="1034" spans="1:49" ht="15.75" hidden="1" customHeight="1" x14ac:dyDescent="0.25">
      <c r="A1034" s="1" t="s">
        <v>5268</v>
      </c>
      <c r="B1034" s="21"/>
      <c r="C1034" s="1">
        <v>252</v>
      </c>
      <c r="D1034" s="1" t="s">
        <v>6020</v>
      </c>
      <c r="E1034" s="7">
        <v>4679</v>
      </c>
      <c r="F1034" s="7">
        <v>3</v>
      </c>
      <c r="G1034" s="1">
        <v>11.8</v>
      </c>
      <c r="H1034" s="34">
        <f>Tabela1[[#This Row],[PESO UNI]]*Tabela1[[#This Row],[QTE]]</f>
        <v>2973.6000000000004</v>
      </c>
      <c r="I1034" s="7">
        <v>0</v>
      </c>
      <c r="J1034" s="8" t="s">
        <v>6027</v>
      </c>
      <c r="K1034" s="8" t="s">
        <v>44</v>
      </c>
      <c r="L1034" s="9" t="s">
        <v>5251</v>
      </c>
      <c r="M1034" s="10">
        <v>46254</v>
      </c>
      <c r="N1034" s="8" t="s">
        <v>38</v>
      </c>
      <c r="O1034" s="12"/>
      <c r="P1034" s="13"/>
      <c r="Q1034" s="14">
        <f>Tabela1[[#This Row],[QTDE/ Fabricação]]-Tabela1[[#This Row],[QTE]]</f>
        <v>-252</v>
      </c>
      <c r="R1034" s="18">
        <f t="shared" ref="R1034:R1042" si="205">IFERROR(H1034*((AA1034*0.25)+(AC1034*0.25)+(AD1034*0.225)+(AE1034*0.225)+(AF1034*0.05)),"")</f>
        <v>0</v>
      </c>
      <c r="S1034" s="18">
        <f t="shared" ref="S1034:S1042" si="206">IFERROR(H1034*AG1034,"")</f>
        <v>0</v>
      </c>
      <c r="T1034" s="19">
        <f t="shared" ref="T1034:T1042" si="207">IFERROR(S1034-H1034,"")</f>
        <v>-2973.6000000000004</v>
      </c>
      <c r="U1034" s="16">
        <f>IFERROR(SUMIF('LISTA DE EMBARQUE'!B:B,MICRO!E:E,'LISTA DE EMBARQUE'!G:G),"")</f>
        <v>0</v>
      </c>
      <c r="V1034" s="12" t="str">
        <f>IFERROR(VLOOKUP(Tabela1[[#This Row],[COD.MDE]],'LISTA DE EMBARQUE'!B:L,11,0),"")</f>
        <v/>
      </c>
      <c r="W1034" s="13" t="str">
        <f>IFERROR(VLOOKUP(Tabela1[[#This Row],[COD.MDE]],'LISTA DE EMBARQUE'!B:M,12,0),"")</f>
        <v/>
      </c>
      <c r="X1034" s="14">
        <f>IFERROR(Tabela1[[#This Row],[QIANTIDADE EXPEDIDA]]*Tabela1[[#This Row],[PESO UNI]],"")</f>
        <v>0</v>
      </c>
      <c r="Y1034" s="14">
        <f t="shared" ref="Y1034:Y1042" si="208">U1034-C1034</f>
        <v>-252</v>
      </c>
      <c r="Z1034" s="20">
        <f>Tabela1[[#This Row],[PESO TOTAL]]-Tabela1[[#This Row],[Peso Expedido]]</f>
        <v>2973.6000000000004</v>
      </c>
      <c r="AA1034" s="17"/>
      <c r="AB1034" s="33"/>
      <c r="AC1034" s="33"/>
      <c r="AD1034" s="33"/>
      <c r="AE1034" s="33"/>
      <c r="AF1034" s="33"/>
      <c r="AG1034" s="33"/>
      <c r="AH1034" s="33"/>
      <c r="AI1034" s="33"/>
      <c r="AJ1034"/>
      <c r="AK1034"/>
      <c r="AL1034"/>
      <c r="AM1034"/>
      <c r="AN1034"/>
      <c r="AO1034"/>
      <c r="AP1034"/>
      <c r="AQ1034" s="22"/>
      <c r="AR1034" s="24"/>
      <c r="AS1034" s="37"/>
      <c r="AT1034" s="37"/>
      <c r="AU1034" s="37"/>
      <c r="AV1034" s="37"/>
      <c r="AW1034" s="37"/>
    </row>
    <row r="1035" spans="1:49" ht="15.75" hidden="1" customHeight="1" x14ac:dyDescent="0.25">
      <c r="A1035" s="1" t="s">
        <v>5271</v>
      </c>
      <c r="B1035" s="21" t="s">
        <v>5272</v>
      </c>
      <c r="C1035" s="1">
        <v>1</v>
      </c>
      <c r="D1035" s="1" t="s">
        <v>5273</v>
      </c>
      <c r="E1035" s="7">
        <v>4680</v>
      </c>
      <c r="F1035" s="7">
        <v>63</v>
      </c>
      <c r="G1035" s="1">
        <v>101.4</v>
      </c>
      <c r="H1035" s="34">
        <f>Tabela1[[#This Row],[PESO UNI]]*Tabela1[[#This Row],[QTE]]</f>
        <v>101.4</v>
      </c>
      <c r="I1035" s="7">
        <v>0</v>
      </c>
      <c r="J1035" s="8" t="s">
        <v>3045</v>
      </c>
      <c r="K1035" s="8" t="s">
        <v>4320</v>
      </c>
      <c r="L1035" s="9" t="s">
        <v>2984</v>
      </c>
      <c r="M1035" s="10">
        <v>46255</v>
      </c>
      <c r="N1035" s="8" t="s">
        <v>5101</v>
      </c>
      <c r="O1035" s="12"/>
      <c r="P1035" s="13"/>
      <c r="Q1035" s="14">
        <f>Tabela1[[#This Row],[QTDE/ Fabricação]]-Tabela1[[#This Row],[QTE]]</f>
        <v>-1</v>
      </c>
      <c r="R1035" s="18">
        <f t="shared" si="205"/>
        <v>101.4</v>
      </c>
      <c r="S1035" s="18">
        <f t="shared" si="206"/>
        <v>101.4</v>
      </c>
      <c r="T1035" s="19">
        <f t="shared" si="207"/>
        <v>0</v>
      </c>
      <c r="U1035" s="16">
        <f>IFERROR(SUMIF('LISTA DE EMBARQUE'!B:B,MICRO!E:E,'LISTA DE EMBARQUE'!G:G),"")</f>
        <v>1</v>
      </c>
      <c r="V1035" s="12">
        <f>IFERROR(VLOOKUP(Tabela1[[#This Row],[COD.MDE]],'LISTA DE EMBARQUE'!B:L,11,0),"")</f>
        <v>12</v>
      </c>
      <c r="W1035" s="13">
        <f>IFERROR(VLOOKUP(Tabela1[[#This Row],[COD.MDE]],'LISTA DE EMBARQUE'!B:M,12,0),"")</f>
        <v>46307</v>
      </c>
      <c r="X1035" s="14">
        <f>IFERROR(Tabela1[[#This Row],[QIANTIDADE EXPEDIDA]]*Tabela1[[#This Row],[PESO UNI]],"")</f>
        <v>101.4</v>
      </c>
      <c r="Y1035" s="14">
        <f t="shared" si="208"/>
        <v>0</v>
      </c>
      <c r="Z1035" s="20">
        <f>Tabela1[[#This Row],[PESO TOTAL]]-Tabela1[[#This Row],[Peso Expedido]]</f>
        <v>0</v>
      </c>
      <c r="AA1035" s="17">
        <v>1</v>
      </c>
      <c r="AB1035" s="33"/>
      <c r="AC1035" s="252">
        <v>1</v>
      </c>
      <c r="AD1035" s="252">
        <v>1</v>
      </c>
      <c r="AE1035" s="252">
        <v>1</v>
      </c>
      <c r="AF1035" s="252">
        <v>1</v>
      </c>
      <c r="AG1035" s="252">
        <v>1</v>
      </c>
      <c r="AH1035" s="252">
        <v>1</v>
      </c>
      <c r="AI1035" s="252" t="s">
        <v>4509</v>
      </c>
      <c r="AJ1035"/>
      <c r="AK1035"/>
      <c r="AL1035"/>
      <c r="AM1035"/>
      <c r="AN1035"/>
      <c r="AO1035"/>
      <c r="AP1035"/>
      <c r="AQ1035" s="22"/>
      <c r="AR1035" s="24"/>
      <c r="AS1035" s="37"/>
      <c r="AT1035" s="37"/>
      <c r="AU1035" s="37"/>
      <c r="AV1035" s="37"/>
      <c r="AW1035" s="37"/>
    </row>
    <row r="1036" spans="1:49" ht="15.75" hidden="1" customHeight="1" x14ac:dyDescent="0.25">
      <c r="A1036" s="1" t="s">
        <v>5278</v>
      </c>
      <c r="B1036" s="21"/>
      <c r="C1036" s="1">
        <v>2</v>
      </c>
      <c r="D1036" s="1" t="s">
        <v>5279</v>
      </c>
      <c r="E1036" s="7">
        <v>4681</v>
      </c>
      <c r="F1036" s="7">
        <v>4</v>
      </c>
      <c r="G1036" s="1">
        <v>44</v>
      </c>
      <c r="H1036" s="34">
        <f>Tabela1[[#This Row],[PESO UNI]]*Tabela1[[#This Row],[QTE]]</f>
        <v>88</v>
      </c>
      <c r="I1036" s="7">
        <v>0</v>
      </c>
      <c r="J1036" s="8" t="s">
        <v>6027</v>
      </c>
      <c r="K1036" s="8" t="s">
        <v>32</v>
      </c>
      <c r="L1036" s="9" t="s">
        <v>5251</v>
      </c>
      <c r="M1036" s="10">
        <v>46255</v>
      </c>
      <c r="N1036" s="8" t="s">
        <v>38</v>
      </c>
      <c r="O1036" s="12"/>
      <c r="P1036" s="13"/>
      <c r="Q1036" s="14">
        <f>Tabela1[[#This Row],[QTDE/ Fabricação]]-Tabela1[[#This Row],[QTE]]</f>
        <v>-2</v>
      </c>
      <c r="R1036" s="18">
        <f t="shared" si="205"/>
        <v>73.7</v>
      </c>
      <c r="S1036" s="18">
        <f t="shared" si="206"/>
        <v>0</v>
      </c>
      <c r="T1036" s="19">
        <f t="shared" si="207"/>
        <v>-88</v>
      </c>
      <c r="U1036" s="16">
        <f>IFERROR(SUMIF('LISTA DE EMBARQUE'!B:B,MICRO!E:E,'LISTA DE EMBARQUE'!G:G),"")</f>
        <v>0</v>
      </c>
      <c r="V1036" s="12" t="str">
        <f>IFERROR(VLOOKUP(Tabela1[[#This Row],[COD.MDE]],'LISTA DE EMBARQUE'!B:L,11,0),"")</f>
        <v/>
      </c>
      <c r="W1036" s="13" t="str">
        <f>IFERROR(VLOOKUP(Tabela1[[#This Row],[COD.MDE]],'LISTA DE EMBARQUE'!B:M,12,0),"")</f>
        <v/>
      </c>
      <c r="X1036" s="14">
        <f>IFERROR(Tabela1[[#This Row],[QIANTIDADE EXPEDIDA]]*Tabela1[[#This Row],[PESO UNI]],"")</f>
        <v>0</v>
      </c>
      <c r="Y1036" s="14">
        <f t="shared" si="208"/>
        <v>-2</v>
      </c>
      <c r="Z1036" s="20">
        <f>Tabela1[[#This Row],[PESO TOTAL]]-Tabela1[[#This Row],[Peso Expedido]]</f>
        <v>88</v>
      </c>
      <c r="AA1036" s="17">
        <v>1</v>
      </c>
      <c r="AB1036" s="33"/>
      <c r="AC1036" s="17">
        <v>1</v>
      </c>
      <c r="AD1036" s="17">
        <v>1</v>
      </c>
      <c r="AE1036" s="33">
        <v>0.5</v>
      </c>
      <c r="AF1036" s="33"/>
      <c r="AG1036" s="33"/>
      <c r="AH1036" s="33"/>
      <c r="AI1036" s="33"/>
      <c r="AJ1036"/>
      <c r="AK1036"/>
      <c r="AL1036"/>
      <c r="AM1036"/>
      <c r="AN1036"/>
      <c r="AO1036"/>
      <c r="AP1036"/>
      <c r="AQ1036" s="22"/>
      <c r="AR1036" s="24"/>
      <c r="AS1036" s="37"/>
      <c r="AT1036" s="37"/>
      <c r="AU1036" s="37"/>
      <c r="AV1036" s="37"/>
      <c r="AW1036" s="37"/>
    </row>
    <row r="1037" spans="1:49" ht="15.75" hidden="1" customHeight="1" x14ac:dyDescent="0.25">
      <c r="A1037" s="1" t="s">
        <v>5280</v>
      </c>
      <c r="B1037" s="21"/>
      <c r="C1037" s="1">
        <v>2</v>
      </c>
      <c r="D1037" s="1" t="s">
        <v>5281</v>
      </c>
      <c r="E1037" s="7">
        <v>4682</v>
      </c>
      <c r="F1037" s="7">
        <v>4</v>
      </c>
      <c r="G1037" s="1">
        <v>0.1</v>
      </c>
      <c r="H1037" s="34">
        <f>Tabela1[[#This Row],[PESO UNI]]*Tabela1[[#This Row],[QTE]]</f>
        <v>0.2</v>
      </c>
      <c r="I1037" s="7">
        <v>0</v>
      </c>
      <c r="J1037" s="8" t="s">
        <v>6027</v>
      </c>
      <c r="K1037" s="8" t="s">
        <v>32</v>
      </c>
      <c r="L1037" s="9" t="s">
        <v>5251</v>
      </c>
      <c r="M1037" s="10">
        <v>46255</v>
      </c>
      <c r="N1037" s="8" t="s">
        <v>38</v>
      </c>
      <c r="O1037" s="12"/>
      <c r="P1037" s="13"/>
      <c r="Q1037" s="14">
        <f>Tabela1[[#This Row],[QTDE/ Fabricação]]-Tabela1[[#This Row],[QTE]]</f>
        <v>-2</v>
      </c>
      <c r="R1037" s="18">
        <f t="shared" si="205"/>
        <v>0.16750000000000001</v>
      </c>
      <c r="S1037" s="18">
        <f t="shared" si="206"/>
        <v>0</v>
      </c>
      <c r="T1037" s="19">
        <f t="shared" si="207"/>
        <v>-0.2</v>
      </c>
      <c r="U1037" s="16">
        <f>IFERROR(SUMIF('LISTA DE EMBARQUE'!B:B,MICRO!E:E,'LISTA DE EMBARQUE'!G:G),"")</f>
        <v>0</v>
      </c>
      <c r="V1037" s="12" t="str">
        <f>IFERROR(VLOOKUP(Tabela1[[#This Row],[COD.MDE]],'LISTA DE EMBARQUE'!B:L,11,0),"")</f>
        <v/>
      </c>
      <c r="W1037" s="13" t="str">
        <f>IFERROR(VLOOKUP(Tabela1[[#This Row],[COD.MDE]],'LISTA DE EMBARQUE'!B:M,12,0),"")</f>
        <v/>
      </c>
      <c r="X1037" s="14">
        <f>IFERROR(Tabela1[[#This Row],[QIANTIDADE EXPEDIDA]]*Tabela1[[#This Row],[PESO UNI]],"")</f>
        <v>0</v>
      </c>
      <c r="Y1037" s="14">
        <f t="shared" si="208"/>
        <v>-2</v>
      </c>
      <c r="Z1037" s="20">
        <f>Tabela1[[#This Row],[PESO TOTAL]]-Tabela1[[#This Row],[Peso Expedido]]</f>
        <v>0.2</v>
      </c>
      <c r="AA1037" s="17">
        <v>1</v>
      </c>
      <c r="AB1037" s="33"/>
      <c r="AC1037" s="17">
        <v>1</v>
      </c>
      <c r="AD1037" s="17">
        <v>1</v>
      </c>
      <c r="AE1037" s="33">
        <v>0.5</v>
      </c>
      <c r="AF1037" s="33"/>
      <c r="AG1037" s="33"/>
      <c r="AH1037" s="33"/>
      <c r="AI1037" s="33"/>
      <c r="AJ1037"/>
      <c r="AK1037"/>
      <c r="AL1037"/>
      <c r="AM1037"/>
      <c r="AN1037"/>
      <c r="AO1037"/>
      <c r="AP1037"/>
      <c r="AQ1037" s="22"/>
      <c r="AR1037" s="24"/>
      <c r="AS1037" s="37"/>
      <c r="AT1037" s="37"/>
      <c r="AU1037" s="37"/>
      <c r="AV1037" s="37"/>
      <c r="AW1037" s="37"/>
    </row>
    <row r="1038" spans="1:49" ht="15.75" hidden="1" customHeight="1" x14ac:dyDescent="0.25">
      <c r="A1038" s="1" t="s">
        <v>5277</v>
      </c>
      <c r="B1038" s="21"/>
      <c r="C1038" s="1">
        <v>1</v>
      </c>
      <c r="D1038" s="1" t="s">
        <v>5282</v>
      </c>
      <c r="E1038" s="7">
        <v>4683</v>
      </c>
      <c r="F1038" s="7">
        <v>4</v>
      </c>
      <c r="G1038" s="1">
        <v>741.4</v>
      </c>
      <c r="H1038" s="34">
        <f>Tabela1[[#This Row],[PESO UNI]]*Tabela1[[#This Row],[QTE]]</f>
        <v>741.4</v>
      </c>
      <c r="I1038" s="7">
        <v>0</v>
      </c>
      <c r="J1038" s="8" t="s">
        <v>6027</v>
      </c>
      <c r="K1038" s="8" t="s">
        <v>32</v>
      </c>
      <c r="L1038" s="9" t="s">
        <v>5251</v>
      </c>
      <c r="M1038" s="10">
        <v>46255</v>
      </c>
      <c r="N1038" s="8" t="s">
        <v>38</v>
      </c>
      <c r="O1038" s="12"/>
      <c r="P1038" s="13"/>
      <c r="Q1038" s="14">
        <f>Tabela1[[#This Row],[QTDE/ Fabricação]]-Tabela1[[#This Row],[QTE]]</f>
        <v>-1</v>
      </c>
      <c r="R1038" s="18">
        <f t="shared" si="205"/>
        <v>620.92250000000001</v>
      </c>
      <c r="S1038" s="18">
        <f t="shared" si="206"/>
        <v>0</v>
      </c>
      <c r="T1038" s="19">
        <f t="shared" si="207"/>
        <v>-741.4</v>
      </c>
      <c r="U1038" s="16">
        <f>IFERROR(SUMIF('LISTA DE EMBARQUE'!B:B,MICRO!E:E,'LISTA DE EMBARQUE'!G:G),"")</f>
        <v>0</v>
      </c>
      <c r="V1038" s="12" t="str">
        <f>IFERROR(VLOOKUP(Tabela1[[#This Row],[COD.MDE]],'LISTA DE EMBARQUE'!B:L,11,0),"")</f>
        <v/>
      </c>
      <c r="W1038" s="13" t="str">
        <f>IFERROR(VLOOKUP(Tabela1[[#This Row],[COD.MDE]],'LISTA DE EMBARQUE'!B:M,12,0),"")</f>
        <v/>
      </c>
      <c r="X1038" s="14">
        <f>IFERROR(Tabela1[[#This Row],[QIANTIDADE EXPEDIDA]]*Tabela1[[#This Row],[PESO UNI]],"")</f>
        <v>0</v>
      </c>
      <c r="Y1038" s="14">
        <f t="shared" si="208"/>
        <v>-1</v>
      </c>
      <c r="Z1038" s="20">
        <f>Tabela1[[#This Row],[PESO TOTAL]]-Tabela1[[#This Row],[Peso Expedido]]</f>
        <v>741.4</v>
      </c>
      <c r="AA1038" s="17">
        <v>1</v>
      </c>
      <c r="AB1038" s="33"/>
      <c r="AC1038" s="17">
        <v>1</v>
      </c>
      <c r="AD1038" s="17">
        <v>1</v>
      </c>
      <c r="AE1038" s="33">
        <v>0.5</v>
      </c>
      <c r="AF1038" s="33"/>
      <c r="AG1038" s="33"/>
      <c r="AH1038" s="33"/>
      <c r="AI1038" s="33"/>
      <c r="AJ1038"/>
      <c r="AK1038"/>
      <c r="AL1038"/>
      <c r="AM1038"/>
      <c r="AN1038"/>
      <c r="AO1038"/>
      <c r="AP1038"/>
      <c r="AQ1038" s="22"/>
      <c r="AR1038" s="24"/>
      <c r="AS1038" s="37"/>
      <c r="AT1038" s="37"/>
      <c r="AU1038" s="37"/>
      <c r="AV1038" s="37"/>
      <c r="AW1038" s="37"/>
    </row>
    <row r="1039" spans="1:49" ht="15.75" hidden="1" customHeight="1" x14ac:dyDescent="0.25">
      <c r="A1039" s="1" t="s">
        <v>5283</v>
      </c>
      <c r="B1039" s="21"/>
      <c r="C1039" s="1">
        <v>2</v>
      </c>
      <c r="D1039" s="1" t="s">
        <v>5284</v>
      </c>
      <c r="E1039" s="7">
        <v>4684</v>
      </c>
      <c r="F1039" s="7">
        <v>4</v>
      </c>
      <c r="G1039" s="1">
        <v>103.5</v>
      </c>
      <c r="H1039" s="34">
        <f>Tabela1[[#This Row],[PESO UNI]]*Tabela1[[#This Row],[QTE]]</f>
        <v>207</v>
      </c>
      <c r="I1039" s="7">
        <v>0</v>
      </c>
      <c r="J1039" s="8" t="s">
        <v>6027</v>
      </c>
      <c r="K1039" s="8" t="s">
        <v>32</v>
      </c>
      <c r="L1039" s="9" t="s">
        <v>5251</v>
      </c>
      <c r="M1039" s="10">
        <v>46255</v>
      </c>
      <c r="N1039" s="8" t="s">
        <v>38</v>
      </c>
      <c r="O1039" s="12"/>
      <c r="P1039" s="13"/>
      <c r="Q1039" s="14">
        <f>Tabela1[[#This Row],[QTDE/ Fabricação]]-Tabela1[[#This Row],[QTE]]</f>
        <v>-2</v>
      </c>
      <c r="R1039" s="18">
        <f t="shared" si="205"/>
        <v>173.36250000000001</v>
      </c>
      <c r="S1039" s="18">
        <f t="shared" si="206"/>
        <v>0</v>
      </c>
      <c r="T1039" s="19">
        <f t="shared" si="207"/>
        <v>-207</v>
      </c>
      <c r="U1039" s="16">
        <f>IFERROR(SUMIF('LISTA DE EMBARQUE'!B:B,MICRO!E:E,'LISTA DE EMBARQUE'!G:G),"")</f>
        <v>0</v>
      </c>
      <c r="V1039" s="12" t="str">
        <f>IFERROR(VLOOKUP(Tabela1[[#This Row],[COD.MDE]],'LISTA DE EMBARQUE'!B:L,11,0),"")</f>
        <v/>
      </c>
      <c r="W1039" s="13" t="str">
        <f>IFERROR(VLOOKUP(Tabela1[[#This Row],[COD.MDE]],'LISTA DE EMBARQUE'!B:M,12,0),"")</f>
        <v/>
      </c>
      <c r="X1039" s="14">
        <f>IFERROR(Tabela1[[#This Row],[QIANTIDADE EXPEDIDA]]*Tabela1[[#This Row],[PESO UNI]],"")</f>
        <v>0</v>
      </c>
      <c r="Y1039" s="14">
        <f t="shared" si="208"/>
        <v>-2</v>
      </c>
      <c r="Z1039" s="20">
        <f>Tabela1[[#This Row],[PESO TOTAL]]-Tabela1[[#This Row],[Peso Expedido]]</f>
        <v>207</v>
      </c>
      <c r="AA1039" s="17">
        <v>1</v>
      </c>
      <c r="AB1039" s="33"/>
      <c r="AC1039" s="17">
        <v>1</v>
      </c>
      <c r="AD1039" s="17">
        <v>1</v>
      </c>
      <c r="AE1039" s="33">
        <v>0.5</v>
      </c>
      <c r="AF1039" s="33"/>
      <c r="AG1039" s="33"/>
      <c r="AH1039" s="33"/>
      <c r="AI1039" s="33"/>
      <c r="AJ1039"/>
      <c r="AK1039"/>
      <c r="AL1039"/>
      <c r="AM1039"/>
      <c r="AN1039"/>
      <c r="AO1039"/>
      <c r="AP1039"/>
      <c r="AQ1039" s="22"/>
      <c r="AR1039" s="24"/>
      <c r="AS1039" s="37"/>
      <c r="AT1039" s="37"/>
      <c r="AU1039" s="37"/>
      <c r="AV1039" s="37"/>
      <c r="AW1039" s="37"/>
    </row>
    <row r="1040" spans="1:49" ht="15.75" hidden="1" customHeight="1" x14ac:dyDescent="0.25">
      <c r="A1040" s="1" t="s">
        <v>5285</v>
      </c>
      <c r="B1040" s="21"/>
      <c r="C1040" s="1">
        <v>2</v>
      </c>
      <c r="D1040" s="1" t="s">
        <v>5286</v>
      </c>
      <c r="E1040" s="7">
        <v>4685</v>
      </c>
      <c r="F1040" s="7">
        <v>4</v>
      </c>
      <c r="G1040" s="1">
        <v>2.5</v>
      </c>
      <c r="H1040" s="34">
        <f>Tabela1[[#This Row],[PESO UNI]]*Tabela1[[#This Row],[QTE]]</f>
        <v>5</v>
      </c>
      <c r="I1040" s="7">
        <v>0</v>
      </c>
      <c r="J1040" s="8" t="s">
        <v>6027</v>
      </c>
      <c r="K1040" s="8" t="s">
        <v>32</v>
      </c>
      <c r="L1040" s="9" t="s">
        <v>5251</v>
      </c>
      <c r="M1040" s="10">
        <v>46255</v>
      </c>
      <c r="N1040" s="8" t="s">
        <v>38</v>
      </c>
      <c r="O1040" s="12"/>
      <c r="P1040" s="13"/>
      <c r="Q1040" s="14">
        <f>Tabela1[[#This Row],[QTDE/ Fabricação]]-Tabela1[[#This Row],[QTE]]</f>
        <v>-2</v>
      </c>
      <c r="R1040" s="18">
        <f t="shared" si="205"/>
        <v>4.1875</v>
      </c>
      <c r="S1040" s="18">
        <f t="shared" si="206"/>
        <v>0</v>
      </c>
      <c r="T1040" s="19">
        <f t="shared" si="207"/>
        <v>-5</v>
      </c>
      <c r="U1040" s="16">
        <f>IFERROR(SUMIF('LISTA DE EMBARQUE'!B:B,MICRO!E:E,'LISTA DE EMBARQUE'!G:G),"")</f>
        <v>0</v>
      </c>
      <c r="V1040" s="12" t="str">
        <f>IFERROR(VLOOKUP(Tabela1[[#This Row],[COD.MDE]],'LISTA DE EMBARQUE'!B:L,11,0),"")</f>
        <v/>
      </c>
      <c r="W1040" s="13" t="str">
        <f>IFERROR(VLOOKUP(Tabela1[[#This Row],[COD.MDE]],'LISTA DE EMBARQUE'!B:M,12,0),"")</f>
        <v/>
      </c>
      <c r="X1040" s="14">
        <f>IFERROR(Tabela1[[#This Row],[QIANTIDADE EXPEDIDA]]*Tabela1[[#This Row],[PESO UNI]],"")</f>
        <v>0</v>
      </c>
      <c r="Y1040" s="14">
        <f t="shared" si="208"/>
        <v>-2</v>
      </c>
      <c r="Z1040" s="20">
        <f>Tabela1[[#This Row],[PESO TOTAL]]-Tabela1[[#This Row],[Peso Expedido]]</f>
        <v>5</v>
      </c>
      <c r="AA1040" s="17">
        <v>1</v>
      </c>
      <c r="AB1040" s="33"/>
      <c r="AC1040" s="17">
        <v>1</v>
      </c>
      <c r="AD1040" s="17">
        <v>1</v>
      </c>
      <c r="AE1040" s="33">
        <v>0.5</v>
      </c>
      <c r="AF1040" s="33"/>
      <c r="AG1040" s="33"/>
      <c r="AH1040" s="33"/>
      <c r="AI1040" s="33"/>
      <c r="AJ1040"/>
      <c r="AK1040"/>
      <c r="AL1040"/>
      <c r="AM1040"/>
      <c r="AN1040"/>
      <c r="AO1040"/>
      <c r="AP1040"/>
      <c r="AQ1040" s="22"/>
      <c r="AR1040" s="24"/>
      <c r="AS1040" s="37"/>
      <c r="AT1040" s="37"/>
      <c r="AU1040" s="37"/>
      <c r="AV1040" s="37"/>
      <c r="AW1040" s="37"/>
    </row>
    <row r="1041" spans="1:49" ht="15.75" hidden="1" customHeight="1" x14ac:dyDescent="0.25">
      <c r="A1041" s="1" t="s">
        <v>5287</v>
      </c>
      <c r="B1041" s="21"/>
      <c r="C1041" s="1">
        <v>2</v>
      </c>
      <c r="D1041" s="1" t="s">
        <v>5288</v>
      </c>
      <c r="E1041" s="7">
        <v>4686</v>
      </c>
      <c r="F1041" s="7">
        <v>4</v>
      </c>
      <c r="G1041" s="1">
        <v>115.7</v>
      </c>
      <c r="H1041" s="34">
        <f>Tabela1[[#This Row],[PESO UNI]]*Tabela1[[#This Row],[QTE]]</f>
        <v>231.4</v>
      </c>
      <c r="I1041" s="7">
        <v>3</v>
      </c>
      <c r="J1041" s="8" t="s">
        <v>6027</v>
      </c>
      <c r="K1041" s="8" t="s">
        <v>32</v>
      </c>
      <c r="L1041" s="9" t="s">
        <v>5251</v>
      </c>
      <c r="M1041" s="10">
        <v>46255</v>
      </c>
      <c r="N1041" s="8" t="s">
        <v>38</v>
      </c>
      <c r="O1041" s="12"/>
      <c r="P1041" s="13"/>
      <c r="Q1041" s="14">
        <f>Tabela1[[#This Row],[QTDE/ Fabricação]]-Tabela1[[#This Row],[QTE]]</f>
        <v>-2</v>
      </c>
      <c r="R1041" s="18">
        <f t="shared" si="205"/>
        <v>193.79750000000001</v>
      </c>
      <c r="S1041" s="18">
        <f t="shared" si="206"/>
        <v>0</v>
      </c>
      <c r="T1041" s="19">
        <f t="shared" si="207"/>
        <v>-231.4</v>
      </c>
      <c r="U1041" s="16">
        <f>IFERROR(SUMIF('LISTA DE EMBARQUE'!B:B,MICRO!E:E,'LISTA DE EMBARQUE'!G:G),"")</f>
        <v>0</v>
      </c>
      <c r="V1041" s="12" t="str">
        <f>IFERROR(VLOOKUP(Tabela1[[#This Row],[COD.MDE]],'LISTA DE EMBARQUE'!B:L,11,0),"")</f>
        <v/>
      </c>
      <c r="W1041" s="13" t="str">
        <f>IFERROR(VLOOKUP(Tabela1[[#This Row],[COD.MDE]],'LISTA DE EMBARQUE'!B:M,12,0),"")</f>
        <v/>
      </c>
      <c r="X1041" s="14">
        <f>IFERROR(Tabela1[[#This Row],[QIANTIDADE EXPEDIDA]]*Tabela1[[#This Row],[PESO UNI]],"")</f>
        <v>0</v>
      </c>
      <c r="Y1041" s="14">
        <f t="shared" si="208"/>
        <v>-2</v>
      </c>
      <c r="Z1041" s="20">
        <f>Tabela1[[#This Row],[PESO TOTAL]]-Tabela1[[#This Row],[Peso Expedido]]</f>
        <v>231.4</v>
      </c>
      <c r="AA1041" s="17">
        <v>1</v>
      </c>
      <c r="AB1041" s="33"/>
      <c r="AC1041" s="17">
        <v>1</v>
      </c>
      <c r="AD1041" s="17">
        <v>1</v>
      </c>
      <c r="AE1041" s="33">
        <v>0.5</v>
      </c>
      <c r="AF1041" s="33"/>
      <c r="AG1041" s="33"/>
      <c r="AH1041" s="33"/>
      <c r="AI1041" s="33"/>
      <c r="AJ1041"/>
      <c r="AK1041"/>
      <c r="AL1041"/>
      <c r="AM1041"/>
      <c r="AN1041"/>
      <c r="AO1041"/>
      <c r="AP1041"/>
      <c r="AQ1041" s="22"/>
      <c r="AR1041" s="24"/>
      <c r="AS1041" s="37"/>
      <c r="AT1041" s="37"/>
      <c r="AU1041" s="37"/>
      <c r="AV1041" s="37"/>
      <c r="AW1041" s="37"/>
    </row>
    <row r="1042" spans="1:49" ht="15.75" hidden="1" customHeight="1" x14ac:dyDescent="0.25">
      <c r="A1042" s="1" t="s">
        <v>5289</v>
      </c>
      <c r="B1042" s="21"/>
      <c r="C1042" s="1">
        <v>2</v>
      </c>
      <c r="D1042" s="1" t="s">
        <v>5290</v>
      </c>
      <c r="E1042" s="7">
        <v>4687</v>
      </c>
      <c r="F1042" s="7">
        <v>4</v>
      </c>
      <c r="G1042" s="1">
        <v>2</v>
      </c>
      <c r="H1042" s="34">
        <f>Tabela1[[#This Row],[PESO UNI]]*Tabela1[[#This Row],[QTE]]</f>
        <v>4</v>
      </c>
      <c r="I1042" s="7">
        <v>1</v>
      </c>
      <c r="J1042" s="8" t="s">
        <v>6027</v>
      </c>
      <c r="K1042" s="8" t="s">
        <v>32</v>
      </c>
      <c r="L1042" s="9" t="s">
        <v>5251</v>
      </c>
      <c r="M1042" s="10">
        <v>46255</v>
      </c>
      <c r="N1042" s="8" t="s">
        <v>38</v>
      </c>
      <c r="O1042" s="12"/>
      <c r="P1042" s="13"/>
      <c r="Q1042" s="14">
        <f>Tabela1[[#This Row],[QTDE/ Fabricação]]-Tabela1[[#This Row],[QTE]]</f>
        <v>-2</v>
      </c>
      <c r="R1042" s="18">
        <f t="shared" si="205"/>
        <v>3.35</v>
      </c>
      <c r="S1042" s="18">
        <f t="shared" si="206"/>
        <v>0</v>
      </c>
      <c r="T1042" s="19">
        <f t="shared" si="207"/>
        <v>-4</v>
      </c>
      <c r="U1042" s="16">
        <f>IFERROR(SUMIF('LISTA DE EMBARQUE'!B:B,MICRO!E:E,'LISTA DE EMBARQUE'!G:G),"")</f>
        <v>0</v>
      </c>
      <c r="V1042" s="12" t="str">
        <f>IFERROR(VLOOKUP(Tabela1[[#This Row],[COD.MDE]],'LISTA DE EMBARQUE'!B:L,11,0),"")</f>
        <v/>
      </c>
      <c r="W1042" s="13" t="str">
        <f>IFERROR(VLOOKUP(Tabela1[[#This Row],[COD.MDE]],'LISTA DE EMBARQUE'!B:M,12,0),"")</f>
        <v/>
      </c>
      <c r="X1042" s="14">
        <f>IFERROR(Tabela1[[#This Row],[QIANTIDADE EXPEDIDA]]*Tabela1[[#This Row],[PESO UNI]],"")</f>
        <v>0</v>
      </c>
      <c r="Y1042" s="14">
        <f t="shared" si="208"/>
        <v>-2</v>
      </c>
      <c r="Z1042" s="20">
        <f>Tabela1[[#This Row],[PESO TOTAL]]-Tabela1[[#This Row],[Peso Expedido]]</f>
        <v>4</v>
      </c>
      <c r="AA1042" s="17">
        <v>1</v>
      </c>
      <c r="AB1042" s="33"/>
      <c r="AC1042" s="17">
        <v>1</v>
      </c>
      <c r="AD1042" s="17">
        <v>1</v>
      </c>
      <c r="AE1042" s="33">
        <v>0.5</v>
      </c>
      <c r="AF1042" s="33"/>
      <c r="AG1042" s="33"/>
      <c r="AH1042" s="33"/>
      <c r="AI1042" s="33"/>
      <c r="AJ1042"/>
      <c r="AK1042"/>
      <c r="AL1042"/>
      <c r="AM1042"/>
      <c r="AN1042"/>
      <c r="AO1042"/>
      <c r="AP1042"/>
      <c r="AQ1042" s="22"/>
      <c r="AR1042" s="24"/>
      <c r="AS1042" s="37"/>
      <c r="AT1042" s="37"/>
      <c r="AU1042" s="37"/>
      <c r="AV1042" s="37"/>
      <c r="AW1042" s="37"/>
    </row>
    <row r="1043" spans="1:49" ht="15.75" hidden="1" customHeight="1" x14ac:dyDescent="0.25">
      <c r="A1043" s="1" t="s">
        <v>5291</v>
      </c>
      <c r="B1043" s="21"/>
      <c r="C1043" s="1">
        <v>2</v>
      </c>
      <c r="D1043" s="1" t="s">
        <v>5292</v>
      </c>
      <c r="E1043" s="7">
        <v>4688</v>
      </c>
      <c r="F1043" s="7">
        <v>4</v>
      </c>
      <c r="G1043" s="1">
        <v>28.6</v>
      </c>
      <c r="H1043" s="34">
        <f>Tabela1[[#This Row],[PESO UNI]]*Tabela1[[#This Row],[QTE]]</f>
        <v>57.2</v>
      </c>
      <c r="I1043" s="7">
        <v>1</v>
      </c>
      <c r="J1043" s="8" t="s">
        <v>6027</v>
      </c>
      <c r="K1043" s="8" t="s">
        <v>32</v>
      </c>
      <c r="L1043" s="9" t="s">
        <v>5251</v>
      </c>
      <c r="M1043" s="10">
        <v>46255</v>
      </c>
      <c r="N1043" s="8" t="s">
        <v>38</v>
      </c>
      <c r="O1043" s="12"/>
      <c r="P1043" s="13"/>
      <c r="Q1043" s="14">
        <f>Tabela1[[#This Row],[QTDE/ Fabricação]]-Tabela1[[#This Row],[QTE]]</f>
        <v>-2</v>
      </c>
      <c r="R1043" s="18">
        <f>IFERROR(H1043*((AA1043*0.25)+(AC1043*0.25)+(AD1043*0.225)+(AE1043*0.225)+(AF1043*0.05)),"")</f>
        <v>47.905000000000001</v>
      </c>
      <c r="S1043" s="18">
        <f>IFERROR(H1043*AG1043,"")</f>
        <v>0</v>
      </c>
      <c r="T1043" s="19">
        <f>IFERROR(S1043-H1043,"")</f>
        <v>-57.2</v>
      </c>
      <c r="U1043" s="16">
        <f>IFERROR(SUMIF('LISTA DE EMBARQUE'!B:B,MICRO!E:E,'LISTA DE EMBARQUE'!G:G),"")</f>
        <v>0</v>
      </c>
      <c r="V1043" s="12" t="str">
        <f>IFERROR(VLOOKUP(Tabela1[[#This Row],[COD.MDE]],'LISTA DE EMBARQUE'!B:L,11,0),"")</f>
        <v/>
      </c>
      <c r="W1043" s="13" t="str">
        <f>IFERROR(VLOOKUP(Tabela1[[#This Row],[COD.MDE]],'LISTA DE EMBARQUE'!B:M,12,0),"")</f>
        <v/>
      </c>
      <c r="X1043" s="14">
        <f>IFERROR(Tabela1[[#This Row],[QIANTIDADE EXPEDIDA]]*Tabela1[[#This Row],[PESO UNI]],"")</f>
        <v>0</v>
      </c>
      <c r="Y1043" s="14">
        <f>U1043-C1043</f>
        <v>-2</v>
      </c>
      <c r="Z1043" s="20">
        <f>Tabela1[[#This Row],[PESO TOTAL]]-Tabela1[[#This Row],[Peso Expedido]]</f>
        <v>57.2</v>
      </c>
      <c r="AA1043" s="17">
        <v>1</v>
      </c>
      <c r="AB1043" s="33"/>
      <c r="AC1043" s="17">
        <v>1</v>
      </c>
      <c r="AD1043" s="17">
        <v>1</v>
      </c>
      <c r="AE1043" s="33">
        <v>0.5</v>
      </c>
      <c r="AF1043" s="33"/>
      <c r="AG1043" s="33"/>
      <c r="AH1043" s="33"/>
      <c r="AI1043" s="33"/>
      <c r="AJ1043"/>
      <c r="AK1043"/>
      <c r="AL1043"/>
      <c r="AM1043"/>
      <c r="AN1043"/>
      <c r="AO1043"/>
      <c r="AP1043"/>
      <c r="AQ1043" s="22"/>
      <c r="AR1043" s="24"/>
      <c r="AS1043" s="37"/>
      <c r="AT1043" s="37"/>
      <c r="AU1043" s="37"/>
      <c r="AV1043" s="37"/>
      <c r="AW1043" s="37"/>
    </row>
    <row r="1044" spans="1:49" ht="15.75" hidden="1" customHeight="1" x14ac:dyDescent="0.25">
      <c r="A1044" s="1" t="s">
        <v>5294</v>
      </c>
      <c r="B1044" s="21" t="s">
        <v>5295</v>
      </c>
      <c r="C1044" s="1">
        <v>1</v>
      </c>
      <c r="D1044" s="1" t="s">
        <v>5296</v>
      </c>
      <c r="E1044" s="7">
        <v>4689</v>
      </c>
      <c r="F1044" s="7">
        <v>24</v>
      </c>
      <c r="G1044" s="1">
        <v>660</v>
      </c>
      <c r="H1044" s="34">
        <f>Tabela1[[#This Row],[PESO UNI]]*Tabela1[[#This Row],[QTE]]</f>
        <v>660</v>
      </c>
      <c r="I1044" s="7" t="s">
        <v>5570</v>
      </c>
      <c r="J1044" s="8" t="s">
        <v>4834</v>
      </c>
      <c r="K1044" s="8" t="s">
        <v>4320</v>
      </c>
      <c r="L1044" s="9" t="s">
        <v>3291</v>
      </c>
      <c r="M1044" s="10">
        <v>46259</v>
      </c>
      <c r="N1044" s="8" t="s">
        <v>38</v>
      </c>
      <c r="O1044" s="12"/>
      <c r="P1044" s="13"/>
      <c r="Q1044" s="14">
        <f>Tabela1[[#This Row],[QTDE/ Fabricação]]-Tabela1[[#This Row],[QTE]]</f>
        <v>-1</v>
      </c>
      <c r="R1044" s="18">
        <f t="shared" ref="R1044:R1049" si="209">IFERROR(H1044*((AA1044*0.25)+(AC1044*0.25)+(AD1044*0.225)+(AE1044*0.225)+(AF1044*0.05)),"")</f>
        <v>660</v>
      </c>
      <c r="S1044" s="18">
        <f t="shared" ref="S1044:S1049" si="210">IFERROR(H1044*AG1044,"")</f>
        <v>660</v>
      </c>
      <c r="T1044" s="19">
        <f t="shared" ref="T1044:T1049" si="211">IFERROR(S1044-H1044,"")</f>
        <v>0</v>
      </c>
      <c r="U1044" s="16">
        <f>IFERROR(SUMIF('LISTA DE EMBARQUE'!B:B,MICRO!E:E,'LISTA DE EMBARQUE'!G:G),"")</f>
        <v>1</v>
      </c>
      <c r="V1044" s="12">
        <f>IFERROR(VLOOKUP(Tabela1[[#This Row],[COD.MDE]],'LISTA DE EMBARQUE'!B:L,11,0),"")</f>
        <v>4</v>
      </c>
      <c r="W1044" s="13">
        <f>IFERROR(VLOOKUP(Tabela1[[#This Row],[COD.MDE]],'LISTA DE EMBARQUE'!B:M,12,0),"")</f>
        <v>46314</v>
      </c>
      <c r="X1044" s="14">
        <f>IFERROR(Tabela1[[#This Row],[QIANTIDADE EXPEDIDA]]*Tabela1[[#This Row],[PESO UNI]],"")</f>
        <v>660</v>
      </c>
      <c r="Y1044" s="14">
        <f t="shared" ref="Y1044:Y1049" si="212">U1044-C1044</f>
        <v>0</v>
      </c>
      <c r="Z1044" s="20">
        <f>Tabela1[[#This Row],[PESO TOTAL]]-Tabela1[[#This Row],[Peso Expedido]]</f>
        <v>0</v>
      </c>
      <c r="AA1044" s="17">
        <v>1</v>
      </c>
      <c r="AB1044" s="33"/>
      <c r="AC1044" s="33">
        <v>1</v>
      </c>
      <c r="AD1044" s="33">
        <v>1</v>
      </c>
      <c r="AE1044" s="33">
        <v>1</v>
      </c>
      <c r="AF1044" s="33">
        <v>1</v>
      </c>
      <c r="AG1044" s="33">
        <v>1</v>
      </c>
      <c r="AH1044" s="33"/>
      <c r="AI1044" s="33"/>
      <c r="AJ1044"/>
      <c r="AK1044"/>
      <c r="AL1044"/>
      <c r="AM1044"/>
      <c r="AN1044"/>
      <c r="AO1044"/>
      <c r="AP1044"/>
      <c r="AQ1044" s="22"/>
      <c r="AR1044" s="24"/>
      <c r="AS1044" s="37"/>
      <c r="AT1044" s="37"/>
      <c r="AU1044" s="37"/>
      <c r="AV1044" s="37"/>
      <c r="AW1044" s="37"/>
    </row>
    <row r="1045" spans="1:49" ht="15.75" hidden="1" customHeight="1" x14ac:dyDescent="0.25">
      <c r="A1045" s="1" t="s">
        <v>5297</v>
      </c>
      <c r="B1045" s="21" t="s">
        <v>5298</v>
      </c>
      <c r="C1045" s="1">
        <v>1</v>
      </c>
      <c r="D1045" s="1" t="s">
        <v>5299</v>
      </c>
      <c r="E1045" s="7">
        <v>4690</v>
      </c>
      <c r="F1045" s="7">
        <v>24</v>
      </c>
      <c r="G1045" s="1">
        <v>424.7</v>
      </c>
      <c r="H1045" s="34">
        <f>Tabela1[[#This Row],[PESO UNI]]*Tabela1[[#This Row],[QTE]]</f>
        <v>424.7</v>
      </c>
      <c r="I1045" s="7" t="s">
        <v>5570</v>
      </c>
      <c r="J1045" s="8" t="s">
        <v>4834</v>
      </c>
      <c r="K1045" s="8" t="s">
        <v>4320</v>
      </c>
      <c r="L1045" s="9" t="s">
        <v>3291</v>
      </c>
      <c r="M1045" s="10">
        <v>46259</v>
      </c>
      <c r="N1045" s="8" t="s">
        <v>38</v>
      </c>
      <c r="O1045" s="12"/>
      <c r="P1045" s="13"/>
      <c r="Q1045" s="14">
        <f>Tabela1[[#This Row],[QTDE/ Fabricação]]-Tabela1[[#This Row],[QTE]]</f>
        <v>-1</v>
      </c>
      <c r="R1045" s="18">
        <f t="shared" si="209"/>
        <v>424.7</v>
      </c>
      <c r="S1045" s="18">
        <f t="shared" si="210"/>
        <v>424.7</v>
      </c>
      <c r="T1045" s="19">
        <f t="shared" si="211"/>
        <v>0</v>
      </c>
      <c r="U1045" s="16">
        <f>IFERROR(SUMIF('LISTA DE EMBARQUE'!B:B,MICRO!E:E,'LISTA DE EMBARQUE'!G:G),"")</f>
        <v>1</v>
      </c>
      <c r="V1045" s="12">
        <f>IFERROR(VLOOKUP(Tabela1[[#This Row],[COD.MDE]],'LISTA DE EMBARQUE'!B:L,11,0),"")</f>
        <v>4</v>
      </c>
      <c r="W1045" s="13">
        <f>IFERROR(VLOOKUP(Tabela1[[#This Row],[COD.MDE]],'LISTA DE EMBARQUE'!B:M,12,0),"")</f>
        <v>46314</v>
      </c>
      <c r="X1045" s="14">
        <f>IFERROR(Tabela1[[#This Row],[QIANTIDADE EXPEDIDA]]*Tabela1[[#This Row],[PESO UNI]],"")</f>
        <v>424.7</v>
      </c>
      <c r="Y1045" s="14">
        <f t="shared" si="212"/>
        <v>0</v>
      </c>
      <c r="Z1045" s="20">
        <f>Tabela1[[#This Row],[PESO TOTAL]]-Tabela1[[#This Row],[Peso Expedido]]</f>
        <v>0</v>
      </c>
      <c r="AA1045" s="17">
        <v>1</v>
      </c>
      <c r="AB1045" s="33"/>
      <c r="AC1045" s="33">
        <v>1</v>
      </c>
      <c r="AD1045" s="33">
        <v>1</v>
      </c>
      <c r="AE1045" s="33">
        <v>1</v>
      </c>
      <c r="AF1045" s="33">
        <v>1</v>
      </c>
      <c r="AG1045" s="33">
        <v>1</v>
      </c>
      <c r="AH1045" s="33"/>
      <c r="AI1045" s="33"/>
      <c r="AJ1045"/>
      <c r="AK1045"/>
      <c r="AL1045"/>
      <c r="AM1045"/>
      <c r="AN1045"/>
      <c r="AO1045"/>
      <c r="AP1045"/>
      <c r="AQ1045" s="22"/>
      <c r="AR1045" s="24"/>
      <c r="AS1045" s="37"/>
      <c r="AT1045" s="37"/>
      <c r="AU1045" s="37"/>
      <c r="AV1045" s="37"/>
      <c r="AW1045" s="37"/>
    </row>
    <row r="1046" spans="1:49" ht="15.75" hidden="1" customHeight="1" x14ac:dyDescent="0.25">
      <c r="A1046" s="1" t="s">
        <v>5297</v>
      </c>
      <c r="B1046" s="21" t="s">
        <v>5298</v>
      </c>
      <c r="C1046" s="1">
        <v>1</v>
      </c>
      <c r="D1046" s="1" t="s">
        <v>5300</v>
      </c>
      <c r="E1046" s="7">
        <v>4691</v>
      </c>
      <c r="F1046" s="7">
        <v>24</v>
      </c>
      <c r="G1046" s="1">
        <v>254.4</v>
      </c>
      <c r="H1046" s="34">
        <f>Tabela1[[#This Row],[PESO UNI]]*Tabela1[[#This Row],[QTE]]</f>
        <v>254.4</v>
      </c>
      <c r="I1046" s="7" t="s">
        <v>5570</v>
      </c>
      <c r="J1046" s="8" t="s">
        <v>4834</v>
      </c>
      <c r="K1046" s="8" t="s">
        <v>4320</v>
      </c>
      <c r="L1046" s="9" t="s">
        <v>3291</v>
      </c>
      <c r="M1046" s="10">
        <v>46259</v>
      </c>
      <c r="N1046" s="8" t="s">
        <v>38</v>
      </c>
      <c r="O1046" s="12"/>
      <c r="P1046" s="13"/>
      <c r="Q1046" s="14">
        <f>Tabela1[[#This Row],[QTDE/ Fabricação]]-Tabela1[[#This Row],[QTE]]</f>
        <v>-1</v>
      </c>
      <c r="R1046" s="18">
        <f t="shared" si="209"/>
        <v>254.4</v>
      </c>
      <c r="S1046" s="18">
        <f t="shared" si="210"/>
        <v>254.4</v>
      </c>
      <c r="T1046" s="19">
        <f t="shared" si="211"/>
        <v>0</v>
      </c>
      <c r="U1046" s="16">
        <f>IFERROR(SUMIF('LISTA DE EMBARQUE'!B:B,MICRO!E:E,'LISTA DE EMBARQUE'!G:G),"")</f>
        <v>1</v>
      </c>
      <c r="V1046" s="12">
        <f>IFERROR(VLOOKUP(Tabela1[[#This Row],[COD.MDE]],'LISTA DE EMBARQUE'!B:L,11,0),"")</f>
        <v>4</v>
      </c>
      <c r="W1046" s="13">
        <f>IFERROR(VLOOKUP(Tabela1[[#This Row],[COD.MDE]],'LISTA DE EMBARQUE'!B:M,12,0),"")</f>
        <v>46314</v>
      </c>
      <c r="X1046" s="14">
        <f>IFERROR(Tabela1[[#This Row],[QIANTIDADE EXPEDIDA]]*Tabela1[[#This Row],[PESO UNI]],"")</f>
        <v>254.4</v>
      </c>
      <c r="Y1046" s="14">
        <f t="shared" si="212"/>
        <v>0</v>
      </c>
      <c r="Z1046" s="20">
        <f>Tabela1[[#This Row],[PESO TOTAL]]-Tabela1[[#This Row],[Peso Expedido]]</f>
        <v>0</v>
      </c>
      <c r="AA1046" s="17">
        <v>1</v>
      </c>
      <c r="AB1046" s="33"/>
      <c r="AC1046" s="33">
        <v>1</v>
      </c>
      <c r="AD1046" s="33">
        <v>1</v>
      </c>
      <c r="AE1046" s="33">
        <v>1</v>
      </c>
      <c r="AF1046" s="33">
        <v>1</v>
      </c>
      <c r="AG1046" s="33">
        <v>1</v>
      </c>
      <c r="AH1046" s="33"/>
      <c r="AI1046" s="33"/>
      <c r="AJ1046"/>
      <c r="AK1046"/>
      <c r="AL1046"/>
      <c r="AM1046"/>
      <c r="AN1046"/>
      <c r="AO1046"/>
      <c r="AP1046"/>
      <c r="AQ1046" s="22"/>
      <c r="AR1046" s="24"/>
      <c r="AS1046" s="37"/>
      <c r="AT1046" s="37"/>
      <c r="AU1046" s="37"/>
      <c r="AV1046" s="37"/>
      <c r="AW1046" s="37"/>
    </row>
    <row r="1047" spans="1:49" ht="15.75" hidden="1" customHeight="1" x14ac:dyDescent="0.25">
      <c r="A1047" s="1" t="s">
        <v>5301</v>
      </c>
      <c r="B1047" s="21" t="s">
        <v>5302</v>
      </c>
      <c r="C1047" s="1">
        <v>1</v>
      </c>
      <c r="D1047" s="1" t="s">
        <v>5303</v>
      </c>
      <c r="E1047" s="7">
        <v>4692</v>
      </c>
      <c r="F1047" s="7">
        <v>24</v>
      </c>
      <c r="G1047" s="1">
        <v>433.2</v>
      </c>
      <c r="H1047" s="34">
        <f>Tabela1[[#This Row],[PESO UNI]]*Tabela1[[#This Row],[QTE]]</f>
        <v>433.2</v>
      </c>
      <c r="I1047" s="7" t="s">
        <v>5570</v>
      </c>
      <c r="J1047" s="8" t="s">
        <v>4834</v>
      </c>
      <c r="K1047" s="8" t="s">
        <v>4320</v>
      </c>
      <c r="L1047" s="9" t="s">
        <v>3291</v>
      </c>
      <c r="M1047" s="10">
        <v>46259</v>
      </c>
      <c r="N1047" s="8" t="s">
        <v>38</v>
      </c>
      <c r="O1047" s="12"/>
      <c r="P1047" s="13"/>
      <c r="Q1047" s="14">
        <f>Tabela1[[#This Row],[QTDE/ Fabricação]]-Tabela1[[#This Row],[QTE]]</f>
        <v>-1</v>
      </c>
      <c r="R1047" s="18">
        <f t="shared" si="209"/>
        <v>433.2</v>
      </c>
      <c r="S1047" s="18">
        <f t="shared" si="210"/>
        <v>433.2</v>
      </c>
      <c r="T1047" s="19">
        <f t="shared" si="211"/>
        <v>0</v>
      </c>
      <c r="U1047" s="16">
        <f>IFERROR(SUMIF('LISTA DE EMBARQUE'!B:B,MICRO!E:E,'LISTA DE EMBARQUE'!G:G),"")</f>
        <v>1</v>
      </c>
      <c r="V1047" s="12">
        <f>IFERROR(VLOOKUP(Tabela1[[#This Row],[COD.MDE]],'LISTA DE EMBARQUE'!B:L,11,0),"")</f>
        <v>4</v>
      </c>
      <c r="W1047" s="13">
        <f>IFERROR(VLOOKUP(Tabela1[[#This Row],[COD.MDE]],'LISTA DE EMBARQUE'!B:M,12,0),"")</f>
        <v>46314</v>
      </c>
      <c r="X1047" s="14">
        <f>IFERROR(Tabela1[[#This Row],[QIANTIDADE EXPEDIDA]]*Tabela1[[#This Row],[PESO UNI]],"")</f>
        <v>433.2</v>
      </c>
      <c r="Y1047" s="14">
        <f t="shared" si="212"/>
        <v>0</v>
      </c>
      <c r="Z1047" s="20">
        <f>Tabela1[[#This Row],[PESO TOTAL]]-Tabela1[[#This Row],[Peso Expedido]]</f>
        <v>0</v>
      </c>
      <c r="AA1047" s="17">
        <v>1</v>
      </c>
      <c r="AB1047" s="33"/>
      <c r="AC1047" s="33">
        <v>1</v>
      </c>
      <c r="AD1047" s="33">
        <v>1</v>
      </c>
      <c r="AE1047" s="33">
        <v>1</v>
      </c>
      <c r="AF1047" s="33">
        <v>1</v>
      </c>
      <c r="AG1047" s="33">
        <v>1</v>
      </c>
      <c r="AH1047" s="33"/>
      <c r="AI1047" s="33"/>
      <c r="AJ1047"/>
      <c r="AK1047"/>
      <c r="AL1047"/>
      <c r="AM1047"/>
      <c r="AN1047"/>
      <c r="AO1047"/>
      <c r="AP1047"/>
      <c r="AQ1047" s="22"/>
      <c r="AR1047" s="24"/>
      <c r="AS1047" s="37"/>
      <c r="AT1047" s="37"/>
      <c r="AU1047" s="37"/>
      <c r="AV1047" s="37"/>
      <c r="AW1047" s="37"/>
    </row>
    <row r="1048" spans="1:49" ht="15.75" hidden="1" customHeight="1" x14ac:dyDescent="0.25">
      <c r="A1048" s="1" t="s">
        <v>5304</v>
      </c>
      <c r="B1048" s="21" t="s">
        <v>5305</v>
      </c>
      <c r="C1048" s="1">
        <v>1</v>
      </c>
      <c r="D1048" s="1" t="s">
        <v>5306</v>
      </c>
      <c r="E1048" s="7">
        <v>4693</v>
      </c>
      <c r="F1048" s="7">
        <v>23</v>
      </c>
      <c r="G1048" s="1">
        <v>425.4</v>
      </c>
      <c r="H1048" s="34">
        <f>Tabela1[[#This Row],[PESO UNI]]*Tabela1[[#This Row],[QTE]]</f>
        <v>425.4</v>
      </c>
      <c r="I1048" s="7" t="s">
        <v>5696</v>
      </c>
      <c r="J1048" s="8" t="s">
        <v>4834</v>
      </c>
      <c r="K1048" s="8" t="s">
        <v>4320</v>
      </c>
      <c r="L1048" s="9" t="s">
        <v>3291</v>
      </c>
      <c r="M1048" s="10">
        <v>46259</v>
      </c>
      <c r="N1048" s="8" t="s">
        <v>38</v>
      </c>
      <c r="O1048" s="12"/>
      <c r="P1048" s="13"/>
      <c r="Q1048" s="14">
        <f>Tabela1[[#This Row],[QTDE/ Fabricação]]-Tabela1[[#This Row],[QTE]]</f>
        <v>-1</v>
      </c>
      <c r="R1048" s="18">
        <f t="shared" si="209"/>
        <v>425.4</v>
      </c>
      <c r="S1048" s="18">
        <f t="shared" si="210"/>
        <v>425.4</v>
      </c>
      <c r="T1048" s="19">
        <f t="shared" si="211"/>
        <v>0</v>
      </c>
      <c r="U1048" s="16">
        <f>IFERROR(SUMIF('LISTA DE EMBARQUE'!B:B,MICRO!E:E,'LISTA DE EMBARQUE'!G:G),"")</f>
        <v>1</v>
      </c>
      <c r="V1048" s="12">
        <f>IFERROR(VLOOKUP(Tabela1[[#This Row],[COD.MDE]],'LISTA DE EMBARQUE'!B:L,11,0),"")</f>
        <v>1</v>
      </c>
      <c r="W1048" s="13">
        <f>IFERROR(VLOOKUP(Tabela1[[#This Row],[COD.MDE]],'LISTA DE EMBARQUE'!B:M,12,0),"")</f>
        <v>46309</v>
      </c>
      <c r="X1048" s="14">
        <f>IFERROR(Tabela1[[#This Row],[QIANTIDADE EXPEDIDA]]*Tabela1[[#This Row],[PESO UNI]],"")</f>
        <v>425.4</v>
      </c>
      <c r="Y1048" s="14">
        <f t="shared" si="212"/>
        <v>0</v>
      </c>
      <c r="Z1048" s="20">
        <f>Tabela1[[#This Row],[PESO TOTAL]]-Tabela1[[#This Row],[Peso Expedido]]</f>
        <v>0</v>
      </c>
      <c r="AA1048" s="17">
        <v>1</v>
      </c>
      <c r="AB1048" s="33"/>
      <c r="AC1048" s="33">
        <v>1</v>
      </c>
      <c r="AD1048" s="33">
        <v>1</v>
      </c>
      <c r="AE1048" s="33">
        <v>1</v>
      </c>
      <c r="AF1048" s="33">
        <v>1</v>
      </c>
      <c r="AG1048" s="33">
        <v>1</v>
      </c>
      <c r="AH1048" s="33">
        <v>1</v>
      </c>
      <c r="AI1048" s="33" t="s">
        <v>4412</v>
      </c>
      <c r="AJ1048"/>
      <c r="AK1048"/>
      <c r="AL1048"/>
      <c r="AM1048"/>
      <c r="AN1048"/>
      <c r="AO1048"/>
      <c r="AP1048"/>
      <c r="AQ1048" s="22"/>
      <c r="AR1048" s="24"/>
      <c r="AS1048" s="37"/>
      <c r="AT1048" s="37"/>
      <c r="AU1048" s="37"/>
      <c r="AV1048" s="37"/>
      <c r="AW1048" s="37"/>
    </row>
    <row r="1049" spans="1:49" ht="15.75" hidden="1" customHeight="1" x14ac:dyDescent="0.25">
      <c r="A1049" s="1" t="s">
        <v>5307</v>
      </c>
      <c r="B1049" s="21" t="s">
        <v>5308</v>
      </c>
      <c r="C1049" s="1">
        <v>1</v>
      </c>
      <c r="D1049" s="1" t="s">
        <v>5309</v>
      </c>
      <c r="E1049" s="7">
        <v>4694</v>
      </c>
      <c r="F1049" s="7">
        <v>23</v>
      </c>
      <c r="G1049" s="1">
        <v>586.79999999999995</v>
      </c>
      <c r="H1049" s="34">
        <f>Tabela1[[#This Row],[PESO UNI]]*Tabela1[[#This Row],[QTE]]</f>
        <v>586.79999999999995</v>
      </c>
      <c r="I1049" s="7" t="s">
        <v>5697</v>
      </c>
      <c r="J1049" s="8" t="s">
        <v>4834</v>
      </c>
      <c r="K1049" s="8" t="s">
        <v>4320</v>
      </c>
      <c r="L1049" s="9" t="s">
        <v>3291</v>
      </c>
      <c r="M1049" s="10">
        <v>46259</v>
      </c>
      <c r="N1049" s="8" t="s">
        <v>38</v>
      </c>
      <c r="O1049" s="12"/>
      <c r="P1049" s="13"/>
      <c r="Q1049" s="14">
        <f>Tabela1[[#This Row],[QTDE/ Fabricação]]-Tabela1[[#This Row],[QTE]]</f>
        <v>-1</v>
      </c>
      <c r="R1049" s="18">
        <f t="shared" si="209"/>
        <v>586.79999999999995</v>
      </c>
      <c r="S1049" s="18">
        <f t="shared" si="210"/>
        <v>586.79999999999995</v>
      </c>
      <c r="T1049" s="19">
        <f t="shared" si="211"/>
        <v>0</v>
      </c>
      <c r="U1049" s="16">
        <f>IFERROR(SUMIF('LISTA DE EMBARQUE'!B:B,MICRO!E:E,'LISTA DE EMBARQUE'!G:G),"")</f>
        <v>1</v>
      </c>
      <c r="V1049" s="12">
        <f>IFERROR(VLOOKUP(Tabela1[[#This Row],[COD.MDE]],'LISTA DE EMBARQUE'!B:L,11,0),"")</f>
        <v>1</v>
      </c>
      <c r="W1049" s="13">
        <f>IFERROR(VLOOKUP(Tabela1[[#This Row],[COD.MDE]],'LISTA DE EMBARQUE'!B:M,12,0),"")</f>
        <v>46309</v>
      </c>
      <c r="X1049" s="14">
        <f>IFERROR(Tabela1[[#This Row],[QIANTIDADE EXPEDIDA]]*Tabela1[[#This Row],[PESO UNI]],"")</f>
        <v>586.79999999999995</v>
      </c>
      <c r="Y1049" s="14">
        <f t="shared" si="212"/>
        <v>0</v>
      </c>
      <c r="Z1049" s="20">
        <f>Tabela1[[#This Row],[PESO TOTAL]]-Tabela1[[#This Row],[Peso Expedido]]</f>
        <v>0</v>
      </c>
      <c r="AA1049" s="17">
        <v>1</v>
      </c>
      <c r="AB1049" s="33"/>
      <c r="AC1049" s="33">
        <v>1</v>
      </c>
      <c r="AD1049" s="33">
        <v>1</v>
      </c>
      <c r="AE1049" s="33">
        <v>1</v>
      </c>
      <c r="AF1049" s="33">
        <v>1</v>
      </c>
      <c r="AG1049" s="33">
        <v>1</v>
      </c>
      <c r="AH1049" s="33">
        <v>1</v>
      </c>
      <c r="AI1049" s="33" t="s">
        <v>4412</v>
      </c>
      <c r="AJ1049"/>
      <c r="AK1049"/>
      <c r="AL1049"/>
      <c r="AM1049"/>
      <c r="AN1049"/>
      <c r="AO1049"/>
      <c r="AP1049"/>
      <c r="AQ1049" s="22"/>
      <c r="AR1049" s="24"/>
      <c r="AS1049" s="37"/>
      <c r="AT1049" s="37"/>
      <c r="AU1049" s="37"/>
      <c r="AV1049" s="37"/>
      <c r="AW1049" s="37"/>
    </row>
    <row r="1050" spans="1:49" ht="15.75" hidden="1" customHeight="1" x14ac:dyDescent="0.25">
      <c r="A1050" s="1" t="s">
        <v>5310</v>
      </c>
      <c r="B1050" s="21" t="s">
        <v>5311</v>
      </c>
      <c r="C1050" s="1">
        <v>1</v>
      </c>
      <c r="D1050" s="1" t="s">
        <v>5312</v>
      </c>
      <c r="E1050" s="7">
        <v>4695</v>
      </c>
      <c r="F1050" s="7">
        <v>25</v>
      </c>
      <c r="G1050" s="1">
        <v>319.39999999999998</v>
      </c>
      <c r="H1050" s="34">
        <f>Tabela1[[#This Row],[PESO UNI]]*Tabela1[[#This Row],[QTE]]</f>
        <v>319.39999999999998</v>
      </c>
      <c r="I1050" s="7" t="s">
        <v>5569</v>
      </c>
      <c r="J1050" s="8" t="s">
        <v>4834</v>
      </c>
      <c r="K1050" s="8" t="s">
        <v>4320</v>
      </c>
      <c r="L1050" s="9" t="s">
        <v>3291</v>
      </c>
      <c r="M1050" s="10">
        <v>46259</v>
      </c>
      <c r="N1050" s="8" t="s">
        <v>38</v>
      </c>
      <c r="O1050" s="12"/>
      <c r="P1050" s="13"/>
      <c r="Q1050" s="14">
        <f>Tabela1[[#This Row],[QTDE/ Fabricação]]-Tabela1[[#This Row],[QTE]]</f>
        <v>-1</v>
      </c>
      <c r="R1050" s="18">
        <f t="shared" ref="R1050:R1051" si="213">IFERROR(H1050*((AA1050*0.25)+(AC1050*0.25)+(AD1050*0.225)+(AE1050*0.225)+(AF1050*0.05)),"")</f>
        <v>319.39999999999998</v>
      </c>
      <c r="S1050" s="18">
        <f t="shared" ref="S1050:S1051" si="214">IFERROR(H1050*AG1050,"")</f>
        <v>287.45999999999998</v>
      </c>
      <c r="T1050" s="19">
        <f t="shared" ref="T1050:T1051" si="215">IFERROR(S1050-H1050,"")</f>
        <v>-31.939999999999998</v>
      </c>
      <c r="U1050" s="16">
        <f>IFERROR(SUMIF('LISTA DE EMBARQUE'!B:B,MICRO!E:E,'LISTA DE EMBARQUE'!G:G),"")</f>
        <v>0</v>
      </c>
      <c r="V1050" s="12" t="str">
        <f>IFERROR(VLOOKUP(Tabela1[[#This Row],[COD.MDE]],'LISTA DE EMBARQUE'!B:L,11,0),"")</f>
        <v/>
      </c>
      <c r="W1050" s="13" t="str">
        <f>IFERROR(VLOOKUP(Tabela1[[#This Row],[COD.MDE]],'LISTA DE EMBARQUE'!B:M,12,0),"")</f>
        <v/>
      </c>
      <c r="X1050" s="14">
        <f>IFERROR(Tabela1[[#This Row],[QIANTIDADE EXPEDIDA]]*Tabela1[[#This Row],[PESO UNI]],"")</f>
        <v>0</v>
      </c>
      <c r="Y1050" s="14">
        <f t="shared" ref="Y1050:Y1051" si="216">U1050-C1050</f>
        <v>-1</v>
      </c>
      <c r="Z1050" s="20">
        <f>Tabela1[[#This Row],[PESO TOTAL]]-Tabela1[[#This Row],[Peso Expedido]]</f>
        <v>319.39999999999998</v>
      </c>
      <c r="AA1050" s="17">
        <v>1</v>
      </c>
      <c r="AB1050" s="33"/>
      <c r="AC1050" s="33">
        <v>1</v>
      </c>
      <c r="AD1050" s="33">
        <v>1</v>
      </c>
      <c r="AE1050" s="33">
        <v>1</v>
      </c>
      <c r="AF1050" s="33">
        <v>1</v>
      </c>
      <c r="AG1050" s="33">
        <v>0.9</v>
      </c>
      <c r="AH1050" s="33"/>
      <c r="AI1050" s="33"/>
      <c r="AJ1050"/>
      <c r="AK1050"/>
      <c r="AL1050"/>
      <c r="AM1050"/>
      <c r="AN1050"/>
      <c r="AO1050"/>
      <c r="AP1050"/>
      <c r="AQ1050" s="22"/>
      <c r="AR1050" s="24"/>
      <c r="AS1050" s="37"/>
      <c r="AT1050" s="37"/>
      <c r="AU1050" s="37"/>
      <c r="AV1050" s="37"/>
      <c r="AW1050" s="37"/>
    </row>
    <row r="1051" spans="1:49" ht="15.75" hidden="1" customHeight="1" x14ac:dyDescent="0.25">
      <c r="A1051" s="1" t="s">
        <v>5310</v>
      </c>
      <c r="B1051" s="21" t="s">
        <v>5311</v>
      </c>
      <c r="C1051" s="1">
        <v>2</v>
      </c>
      <c r="D1051" s="1" t="s">
        <v>5313</v>
      </c>
      <c r="E1051" s="7">
        <v>4696</v>
      </c>
      <c r="F1051" s="7">
        <v>25</v>
      </c>
      <c r="G1051" s="1">
        <v>62.1</v>
      </c>
      <c r="H1051" s="34">
        <f>Tabela1[[#This Row],[PESO UNI]]*Tabela1[[#This Row],[QTE]]</f>
        <v>124.2</v>
      </c>
      <c r="I1051" s="7" t="s">
        <v>5569</v>
      </c>
      <c r="J1051" s="8" t="s">
        <v>4834</v>
      </c>
      <c r="K1051" s="8" t="s">
        <v>4320</v>
      </c>
      <c r="L1051" s="9" t="s">
        <v>3291</v>
      </c>
      <c r="M1051" s="10">
        <v>46259</v>
      </c>
      <c r="N1051" s="8" t="s">
        <v>38</v>
      </c>
      <c r="O1051" s="12"/>
      <c r="P1051" s="13"/>
      <c r="Q1051" s="14">
        <f>Tabela1[[#This Row],[QTDE/ Fabricação]]-Tabela1[[#This Row],[QTE]]</f>
        <v>-2</v>
      </c>
      <c r="R1051" s="18">
        <f t="shared" si="213"/>
        <v>124.2</v>
      </c>
      <c r="S1051" s="18">
        <f t="shared" si="214"/>
        <v>111.78</v>
      </c>
      <c r="T1051" s="19">
        <f t="shared" si="215"/>
        <v>-12.420000000000002</v>
      </c>
      <c r="U1051" s="16">
        <f>IFERROR(SUMIF('LISTA DE EMBARQUE'!B:B,MICRO!E:E,'LISTA DE EMBARQUE'!G:G),"")</f>
        <v>0</v>
      </c>
      <c r="V1051" s="12" t="str">
        <f>IFERROR(VLOOKUP(Tabela1[[#This Row],[COD.MDE]],'LISTA DE EMBARQUE'!B:L,11,0),"")</f>
        <v/>
      </c>
      <c r="W1051" s="13" t="str">
        <f>IFERROR(VLOOKUP(Tabela1[[#This Row],[COD.MDE]],'LISTA DE EMBARQUE'!B:M,12,0),"")</f>
        <v/>
      </c>
      <c r="X1051" s="14">
        <f>IFERROR(Tabela1[[#This Row],[QIANTIDADE EXPEDIDA]]*Tabela1[[#This Row],[PESO UNI]],"")</f>
        <v>0</v>
      </c>
      <c r="Y1051" s="14">
        <f t="shared" si="216"/>
        <v>-2</v>
      </c>
      <c r="Z1051" s="20">
        <f>Tabela1[[#This Row],[PESO TOTAL]]-Tabela1[[#This Row],[Peso Expedido]]</f>
        <v>124.2</v>
      </c>
      <c r="AA1051" s="17">
        <v>1</v>
      </c>
      <c r="AB1051" s="33"/>
      <c r="AC1051" s="33">
        <v>1</v>
      </c>
      <c r="AD1051" s="33">
        <v>1</v>
      </c>
      <c r="AE1051" s="33">
        <v>1</v>
      </c>
      <c r="AF1051" s="33">
        <v>1</v>
      </c>
      <c r="AG1051" s="33">
        <v>0.9</v>
      </c>
      <c r="AH1051" s="33"/>
      <c r="AI1051" s="33"/>
      <c r="AJ1051"/>
      <c r="AK1051"/>
      <c r="AL1051"/>
      <c r="AM1051"/>
      <c r="AN1051"/>
      <c r="AO1051"/>
      <c r="AP1051"/>
      <c r="AQ1051" s="22"/>
      <c r="AR1051" s="24"/>
      <c r="AS1051" s="37"/>
      <c r="AT1051" s="37"/>
      <c r="AU1051" s="37"/>
      <c r="AV1051" s="37"/>
      <c r="AW1051" s="37"/>
    </row>
    <row r="1052" spans="1:49" ht="15.75" hidden="1" customHeight="1" x14ac:dyDescent="0.25">
      <c r="A1052" s="1" t="s">
        <v>5310</v>
      </c>
      <c r="B1052" s="21" t="s">
        <v>5311</v>
      </c>
      <c r="C1052" s="1">
        <v>2</v>
      </c>
      <c r="D1052" s="1" t="s">
        <v>5314</v>
      </c>
      <c r="E1052" s="7">
        <v>4697</v>
      </c>
      <c r="F1052" s="7">
        <v>25</v>
      </c>
      <c r="G1052" s="1">
        <v>9.5</v>
      </c>
      <c r="H1052" s="34">
        <f>Tabela1[[#This Row],[PESO UNI]]*Tabela1[[#This Row],[QTE]]</f>
        <v>19</v>
      </c>
      <c r="I1052" s="7" t="s">
        <v>5569</v>
      </c>
      <c r="J1052" s="8" t="s">
        <v>4834</v>
      </c>
      <c r="K1052" s="8" t="s">
        <v>4320</v>
      </c>
      <c r="L1052" s="9" t="s">
        <v>3291</v>
      </c>
      <c r="M1052" s="10">
        <v>46259</v>
      </c>
      <c r="N1052" s="8" t="s">
        <v>38</v>
      </c>
      <c r="O1052" s="12"/>
      <c r="P1052" s="13"/>
      <c r="Q1052" s="14">
        <f>Tabela1[[#This Row],[QTDE/ Fabricação]]-Tabela1[[#This Row],[QTE]]</f>
        <v>-2</v>
      </c>
      <c r="R1052" s="18">
        <f t="shared" ref="R1052:R1068" si="217">IFERROR(H1052*((AA1052*0.25)+(AC1052*0.25)+(AD1052*0.225)+(AE1052*0.225)+(AF1052*0.05)),"")</f>
        <v>19</v>
      </c>
      <c r="S1052" s="18">
        <f t="shared" ref="S1052:S1068" si="218">IFERROR(H1052*AG1052,"")</f>
        <v>17.100000000000001</v>
      </c>
      <c r="T1052" s="19">
        <f t="shared" ref="T1052:T1068" si="219">IFERROR(S1052-H1052,"")</f>
        <v>-1.8999999999999986</v>
      </c>
      <c r="U1052" s="16">
        <f>IFERROR(SUMIF('LISTA DE EMBARQUE'!B:B,MICRO!E:E,'LISTA DE EMBARQUE'!G:G),"")</f>
        <v>0</v>
      </c>
      <c r="V1052" s="12" t="str">
        <f>IFERROR(VLOOKUP(Tabela1[[#This Row],[COD.MDE]],'LISTA DE EMBARQUE'!B:L,11,0),"")</f>
        <v/>
      </c>
      <c r="W1052" s="13" t="str">
        <f>IFERROR(VLOOKUP(Tabela1[[#This Row],[COD.MDE]],'LISTA DE EMBARQUE'!B:M,12,0),"")</f>
        <v/>
      </c>
      <c r="X1052" s="14">
        <f>IFERROR(Tabela1[[#This Row],[QIANTIDADE EXPEDIDA]]*Tabela1[[#This Row],[PESO UNI]],"")</f>
        <v>0</v>
      </c>
      <c r="Y1052" s="14">
        <f t="shared" ref="Y1052:Y1068" si="220">U1052-C1052</f>
        <v>-2</v>
      </c>
      <c r="Z1052" s="20">
        <f>Tabela1[[#This Row],[PESO TOTAL]]-Tabela1[[#This Row],[Peso Expedido]]</f>
        <v>19</v>
      </c>
      <c r="AA1052" s="17">
        <v>1</v>
      </c>
      <c r="AB1052" s="33"/>
      <c r="AC1052" s="33">
        <v>1</v>
      </c>
      <c r="AD1052" s="33">
        <v>1</v>
      </c>
      <c r="AE1052" s="33">
        <v>1</v>
      </c>
      <c r="AF1052" s="33">
        <v>1</v>
      </c>
      <c r="AG1052" s="33">
        <v>0.9</v>
      </c>
      <c r="AH1052" s="33"/>
      <c r="AI1052" s="33"/>
      <c r="AJ1052"/>
      <c r="AK1052"/>
      <c r="AL1052"/>
      <c r="AM1052"/>
      <c r="AN1052"/>
      <c r="AO1052"/>
      <c r="AP1052"/>
      <c r="AQ1052" s="22"/>
      <c r="AR1052" s="24"/>
      <c r="AS1052" s="37"/>
      <c r="AT1052" s="37"/>
      <c r="AU1052" s="37"/>
      <c r="AV1052" s="37"/>
      <c r="AW1052" s="37"/>
    </row>
    <row r="1053" spans="1:49" ht="15.75" hidden="1" customHeight="1" x14ac:dyDescent="0.25">
      <c r="A1053" s="1" t="s">
        <v>5315</v>
      </c>
      <c r="B1053" s="21" t="s">
        <v>5316</v>
      </c>
      <c r="C1053" s="1">
        <v>6</v>
      </c>
      <c r="D1053" s="1" t="s">
        <v>5317</v>
      </c>
      <c r="E1053" s="7">
        <v>4698</v>
      </c>
      <c r="F1053" s="7">
        <v>26</v>
      </c>
      <c r="G1053" s="1">
        <v>49.6</v>
      </c>
      <c r="H1053" s="34">
        <f>Tabela1[[#This Row],[PESO UNI]]*Tabela1[[#This Row],[QTE]]</f>
        <v>297.60000000000002</v>
      </c>
      <c r="I1053" s="7" t="s">
        <v>5907</v>
      </c>
      <c r="J1053" s="8" t="s">
        <v>4834</v>
      </c>
      <c r="K1053" s="8" t="s">
        <v>4320</v>
      </c>
      <c r="L1053" s="9" t="s">
        <v>3291</v>
      </c>
      <c r="M1053" s="10">
        <v>46259</v>
      </c>
      <c r="N1053" s="8" t="s">
        <v>38</v>
      </c>
      <c r="O1053" s="12"/>
      <c r="P1053" s="13"/>
      <c r="Q1053" s="14">
        <f>Tabela1[[#This Row],[QTDE/ Fabricação]]-Tabela1[[#This Row],[QTE]]</f>
        <v>-6</v>
      </c>
      <c r="R1053" s="18">
        <f t="shared" si="217"/>
        <v>297.60000000000002</v>
      </c>
      <c r="S1053" s="18">
        <f t="shared" si="218"/>
        <v>297.60000000000002</v>
      </c>
      <c r="T1053" s="19">
        <f t="shared" si="219"/>
        <v>0</v>
      </c>
      <c r="U1053" s="16">
        <f>IFERROR(SUMIF('LISTA DE EMBARQUE'!B:B,MICRO!E:E,'LISTA DE EMBARQUE'!G:G),"")</f>
        <v>0</v>
      </c>
      <c r="V1053" s="12" t="str">
        <f>IFERROR(VLOOKUP(Tabela1[[#This Row],[COD.MDE]],'LISTA DE EMBARQUE'!B:L,11,0),"")</f>
        <v/>
      </c>
      <c r="W1053" s="13" t="str">
        <f>IFERROR(VLOOKUP(Tabela1[[#This Row],[COD.MDE]],'LISTA DE EMBARQUE'!B:M,12,0),"")</f>
        <v/>
      </c>
      <c r="X1053" s="14">
        <f>IFERROR(Tabela1[[#This Row],[QIANTIDADE EXPEDIDA]]*Tabela1[[#This Row],[PESO UNI]],"")</f>
        <v>0</v>
      </c>
      <c r="Y1053" s="14">
        <f t="shared" si="220"/>
        <v>-6</v>
      </c>
      <c r="Z1053" s="20">
        <f>Tabela1[[#This Row],[PESO TOTAL]]-Tabela1[[#This Row],[Peso Expedido]]</f>
        <v>297.60000000000002</v>
      </c>
      <c r="AA1053" s="17">
        <v>1</v>
      </c>
      <c r="AB1053" s="33"/>
      <c r="AC1053" s="33">
        <v>1</v>
      </c>
      <c r="AD1053" s="33">
        <v>1</v>
      </c>
      <c r="AE1053" s="33">
        <v>1</v>
      </c>
      <c r="AF1053" s="33">
        <v>1</v>
      </c>
      <c r="AG1053" s="33">
        <v>1</v>
      </c>
      <c r="AH1053" s="33"/>
      <c r="AI1053" s="33"/>
      <c r="AJ1053"/>
      <c r="AK1053"/>
      <c r="AL1053"/>
      <c r="AM1053"/>
      <c r="AN1053"/>
      <c r="AO1053"/>
      <c r="AP1053"/>
      <c r="AQ1053" s="22"/>
      <c r="AR1053" s="24"/>
      <c r="AS1053" s="37"/>
      <c r="AT1053" s="37"/>
      <c r="AU1053" s="37"/>
      <c r="AV1053" s="37"/>
      <c r="AW1053" s="37"/>
    </row>
    <row r="1054" spans="1:49" ht="15.75" hidden="1" customHeight="1" x14ac:dyDescent="0.25">
      <c r="A1054" s="1" t="s">
        <v>5315</v>
      </c>
      <c r="B1054" s="21" t="s">
        <v>5316</v>
      </c>
      <c r="C1054" s="1">
        <v>6</v>
      </c>
      <c r="D1054" s="1" t="s">
        <v>5318</v>
      </c>
      <c r="E1054" s="7">
        <v>4699</v>
      </c>
      <c r="F1054" s="7">
        <v>26</v>
      </c>
      <c r="G1054" s="1">
        <v>49.6</v>
      </c>
      <c r="H1054" s="34">
        <f>Tabela1[[#This Row],[PESO UNI]]*Tabela1[[#This Row],[QTE]]</f>
        <v>297.60000000000002</v>
      </c>
      <c r="I1054" s="7" t="s">
        <v>5907</v>
      </c>
      <c r="J1054" s="8" t="s">
        <v>4834</v>
      </c>
      <c r="K1054" s="8" t="s">
        <v>4320</v>
      </c>
      <c r="L1054" s="9" t="s">
        <v>3291</v>
      </c>
      <c r="M1054" s="10">
        <v>46259</v>
      </c>
      <c r="N1054" s="8" t="s">
        <v>38</v>
      </c>
      <c r="O1054" s="12"/>
      <c r="P1054" s="13"/>
      <c r="Q1054" s="14">
        <f>Tabela1[[#This Row],[QTDE/ Fabricação]]-Tabela1[[#This Row],[QTE]]</f>
        <v>-6</v>
      </c>
      <c r="R1054" s="18">
        <f t="shared" si="217"/>
        <v>297.60000000000002</v>
      </c>
      <c r="S1054" s="18">
        <f t="shared" si="218"/>
        <v>297.60000000000002</v>
      </c>
      <c r="T1054" s="19">
        <f t="shared" si="219"/>
        <v>0</v>
      </c>
      <c r="U1054" s="16">
        <f>IFERROR(SUMIF('LISTA DE EMBARQUE'!B:B,MICRO!E:E,'LISTA DE EMBARQUE'!G:G),"")</f>
        <v>0</v>
      </c>
      <c r="V1054" s="12" t="str">
        <f>IFERROR(VLOOKUP(Tabela1[[#This Row],[COD.MDE]],'LISTA DE EMBARQUE'!B:L,11,0),"")</f>
        <v/>
      </c>
      <c r="W1054" s="13" t="str">
        <f>IFERROR(VLOOKUP(Tabela1[[#This Row],[COD.MDE]],'LISTA DE EMBARQUE'!B:M,12,0),"")</f>
        <v/>
      </c>
      <c r="X1054" s="14">
        <f>IFERROR(Tabela1[[#This Row],[QIANTIDADE EXPEDIDA]]*Tabela1[[#This Row],[PESO UNI]],"")</f>
        <v>0</v>
      </c>
      <c r="Y1054" s="14">
        <f t="shared" si="220"/>
        <v>-6</v>
      </c>
      <c r="Z1054" s="20">
        <f>Tabela1[[#This Row],[PESO TOTAL]]-Tabela1[[#This Row],[Peso Expedido]]</f>
        <v>297.60000000000002</v>
      </c>
      <c r="AA1054" s="17">
        <v>1</v>
      </c>
      <c r="AB1054" s="33"/>
      <c r="AC1054" s="33">
        <v>1</v>
      </c>
      <c r="AD1054" s="33">
        <v>1</v>
      </c>
      <c r="AE1054" s="33">
        <v>1</v>
      </c>
      <c r="AF1054" s="33">
        <v>1</v>
      </c>
      <c r="AG1054" s="33">
        <v>1</v>
      </c>
      <c r="AH1054" s="33"/>
      <c r="AI1054" s="33"/>
      <c r="AJ1054"/>
      <c r="AK1054"/>
      <c r="AL1054"/>
      <c r="AM1054"/>
      <c r="AN1054"/>
      <c r="AO1054"/>
      <c r="AP1054"/>
      <c r="AQ1054" s="22"/>
      <c r="AR1054" s="24"/>
      <c r="AS1054" s="37"/>
      <c r="AT1054" s="37"/>
      <c r="AU1054" s="37"/>
      <c r="AV1054" s="37"/>
      <c r="AW1054" s="37"/>
    </row>
    <row r="1055" spans="1:49" ht="15.75" hidden="1" customHeight="1" x14ac:dyDescent="0.25">
      <c r="A1055" s="1" t="s">
        <v>5315</v>
      </c>
      <c r="B1055" s="21" t="s">
        <v>5316</v>
      </c>
      <c r="C1055" s="1">
        <v>1</v>
      </c>
      <c r="D1055" s="1" t="s">
        <v>5319</v>
      </c>
      <c r="E1055" s="7">
        <v>4700</v>
      </c>
      <c r="F1055" s="7">
        <v>26</v>
      </c>
      <c r="G1055" s="1">
        <v>13.7</v>
      </c>
      <c r="H1055" s="34">
        <f>Tabela1[[#This Row],[PESO UNI]]*Tabela1[[#This Row],[QTE]]</f>
        <v>13.7</v>
      </c>
      <c r="I1055" s="7" t="s">
        <v>5907</v>
      </c>
      <c r="J1055" s="8" t="s">
        <v>4834</v>
      </c>
      <c r="K1055" s="8" t="s">
        <v>4320</v>
      </c>
      <c r="L1055" s="9" t="s">
        <v>3291</v>
      </c>
      <c r="M1055" s="10">
        <v>46259</v>
      </c>
      <c r="N1055" s="8" t="s">
        <v>38</v>
      </c>
      <c r="O1055" s="12"/>
      <c r="P1055" s="13"/>
      <c r="Q1055" s="14">
        <f>Tabela1[[#This Row],[QTDE/ Fabricação]]-Tabela1[[#This Row],[QTE]]</f>
        <v>-1</v>
      </c>
      <c r="R1055" s="18">
        <f t="shared" si="217"/>
        <v>13.7</v>
      </c>
      <c r="S1055" s="18">
        <f t="shared" si="218"/>
        <v>13.7</v>
      </c>
      <c r="T1055" s="19">
        <f t="shared" si="219"/>
        <v>0</v>
      </c>
      <c r="U1055" s="16">
        <f>IFERROR(SUMIF('LISTA DE EMBARQUE'!B:B,MICRO!E:E,'LISTA DE EMBARQUE'!G:G),"")</f>
        <v>1</v>
      </c>
      <c r="V1055" s="12">
        <f>IFERROR(VLOOKUP(Tabela1[[#This Row],[COD.MDE]],'LISTA DE EMBARQUE'!B:L,11,0),"")</f>
        <v>1</v>
      </c>
      <c r="W1055" s="13">
        <f>IFERROR(VLOOKUP(Tabela1[[#This Row],[COD.MDE]],'LISTA DE EMBARQUE'!B:M,12,0),"")</f>
        <v>46309</v>
      </c>
      <c r="X1055" s="14">
        <f>IFERROR(Tabela1[[#This Row],[QIANTIDADE EXPEDIDA]]*Tabela1[[#This Row],[PESO UNI]],"")</f>
        <v>13.7</v>
      </c>
      <c r="Y1055" s="14">
        <f t="shared" si="220"/>
        <v>0</v>
      </c>
      <c r="Z1055" s="20">
        <f>Tabela1[[#This Row],[PESO TOTAL]]-Tabela1[[#This Row],[Peso Expedido]]</f>
        <v>0</v>
      </c>
      <c r="AA1055" s="17">
        <v>1</v>
      </c>
      <c r="AB1055" s="33"/>
      <c r="AC1055" s="33">
        <v>1</v>
      </c>
      <c r="AD1055" s="33">
        <v>1</v>
      </c>
      <c r="AE1055" s="33">
        <v>1</v>
      </c>
      <c r="AF1055" s="33">
        <v>1</v>
      </c>
      <c r="AG1055" s="33">
        <v>1</v>
      </c>
      <c r="AH1055" s="33">
        <v>1</v>
      </c>
      <c r="AI1055" s="33" t="s">
        <v>4412</v>
      </c>
      <c r="AJ1055"/>
      <c r="AK1055"/>
      <c r="AL1055"/>
      <c r="AM1055"/>
      <c r="AN1055"/>
      <c r="AO1055"/>
      <c r="AP1055"/>
      <c r="AQ1055" s="22"/>
      <c r="AR1055" s="24"/>
      <c r="AS1055" s="37"/>
      <c r="AT1055" s="37"/>
      <c r="AU1055" s="37"/>
      <c r="AV1055" s="37"/>
      <c r="AW1055" s="37"/>
    </row>
    <row r="1056" spans="1:49" ht="15.75" hidden="1" customHeight="1" x14ac:dyDescent="0.25">
      <c r="A1056" s="1" t="s">
        <v>5315</v>
      </c>
      <c r="B1056" s="21" t="s">
        <v>5316</v>
      </c>
      <c r="C1056" s="1">
        <v>12</v>
      </c>
      <c r="D1056" s="1" t="s">
        <v>5320</v>
      </c>
      <c r="E1056" s="7">
        <v>4701</v>
      </c>
      <c r="F1056" s="7">
        <v>26</v>
      </c>
      <c r="G1056" s="1">
        <v>7</v>
      </c>
      <c r="H1056" s="34">
        <f>Tabela1[[#This Row],[PESO UNI]]*Tabela1[[#This Row],[QTE]]</f>
        <v>84</v>
      </c>
      <c r="I1056" s="7" t="s">
        <v>5907</v>
      </c>
      <c r="J1056" s="8" t="s">
        <v>4834</v>
      </c>
      <c r="K1056" s="8" t="s">
        <v>4320</v>
      </c>
      <c r="L1056" s="9" t="s">
        <v>3291</v>
      </c>
      <c r="M1056" s="10">
        <v>46259</v>
      </c>
      <c r="N1056" s="8" t="s">
        <v>38</v>
      </c>
      <c r="O1056" s="12"/>
      <c r="P1056" s="13"/>
      <c r="Q1056" s="14">
        <f>Tabela1[[#This Row],[QTDE/ Fabricação]]-Tabela1[[#This Row],[QTE]]</f>
        <v>-12</v>
      </c>
      <c r="R1056" s="18">
        <f t="shared" si="217"/>
        <v>84</v>
      </c>
      <c r="S1056" s="18">
        <f t="shared" si="218"/>
        <v>84</v>
      </c>
      <c r="T1056" s="19">
        <f t="shared" si="219"/>
        <v>0</v>
      </c>
      <c r="U1056" s="16">
        <f>IFERROR(SUMIF('LISTA DE EMBARQUE'!B:B,MICRO!E:E,'LISTA DE EMBARQUE'!G:G),"")</f>
        <v>12</v>
      </c>
      <c r="V1056" s="12">
        <f>IFERROR(VLOOKUP(Tabela1[[#This Row],[COD.MDE]],'LISTA DE EMBARQUE'!B:L,11,0),"")</f>
        <v>1</v>
      </c>
      <c r="W1056" s="13">
        <f>IFERROR(VLOOKUP(Tabela1[[#This Row],[COD.MDE]],'LISTA DE EMBARQUE'!B:M,12,0),"")</f>
        <v>46309</v>
      </c>
      <c r="X1056" s="14">
        <f>IFERROR(Tabela1[[#This Row],[QIANTIDADE EXPEDIDA]]*Tabela1[[#This Row],[PESO UNI]],"")</f>
        <v>84</v>
      </c>
      <c r="Y1056" s="14">
        <f t="shared" si="220"/>
        <v>0</v>
      </c>
      <c r="Z1056" s="20">
        <f>Tabela1[[#This Row],[PESO TOTAL]]-Tabela1[[#This Row],[Peso Expedido]]</f>
        <v>0</v>
      </c>
      <c r="AA1056" s="17">
        <v>1</v>
      </c>
      <c r="AB1056" s="33"/>
      <c r="AC1056" s="33">
        <v>1</v>
      </c>
      <c r="AD1056" s="33">
        <v>1</v>
      </c>
      <c r="AE1056" s="33">
        <v>1</v>
      </c>
      <c r="AF1056" s="33">
        <v>1</v>
      </c>
      <c r="AG1056" s="33">
        <v>1</v>
      </c>
      <c r="AH1056" s="33">
        <v>1</v>
      </c>
      <c r="AI1056" s="33" t="s">
        <v>4412</v>
      </c>
      <c r="AJ1056"/>
      <c r="AK1056"/>
      <c r="AL1056"/>
      <c r="AM1056"/>
      <c r="AN1056"/>
      <c r="AO1056"/>
      <c r="AP1056"/>
      <c r="AQ1056" s="22"/>
      <c r="AR1056" s="24"/>
      <c r="AS1056" s="37"/>
      <c r="AT1056" s="37"/>
      <c r="AU1056" s="37"/>
      <c r="AV1056" s="37"/>
      <c r="AW1056" s="37"/>
    </row>
    <row r="1057" spans="1:49" ht="15.75" hidden="1" customHeight="1" x14ac:dyDescent="0.25">
      <c r="A1057" s="1" t="s">
        <v>5315</v>
      </c>
      <c r="B1057" s="21" t="s">
        <v>5316</v>
      </c>
      <c r="C1057" s="1">
        <v>12</v>
      </c>
      <c r="D1057" s="1" t="s">
        <v>5321</v>
      </c>
      <c r="E1057" s="7">
        <v>4702</v>
      </c>
      <c r="F1057" s="7">
        <v>26</v>
      </c>
      <c r="G1057" s="1">
        <v>7</v>
      </c>
      <c r="H1057" s="34">
        <f>Tabela1[[#This Row],[PESO UNI]]*Tabela1[[#This Row],[QTE]]</f>
        <v>84</v>
      </c>
      <c r="I1057" s="7" t="s">
        <v>5907</v>
      </c>
      <c r="J1057" s="8" t="s">
        <v>4834</v>
      </c>
      <c r="K1057" s="8" t="s">
        <v>4320</v>
      </c>
      <c r="L1057" s="9" t="s">
        <v>3291</v>
      </c>
      <c r="M1057" s="10">
        <v>46259</v>
      </c>
      <c r="N1057" s="8" t="s">
        <v>38</v>
      </c>
      <c r="O1057" s="12"/>
      <c r="P1057" s="13"/>
      <c r="Q1057" s="14">
        <f>Tabela1[[#This Row],[QTDE/ Fabricação]]-Tabela1[[#This Row],[QTE]]</f>
        <v>-12</v>
      </c>
      <c r="R1057" s="18">
        <f t="shared" si="217"/>
        <v>84</v>
      </c>
      <c r="S1057" s="18">
        <f t="shared" si="218"/>
        <v>84</v>
      </c>
      <c r="T1057" s="19">
        <f t="shared" si="219"/>
        <v>0</v>
      </c>
      <c r="U1057" s="16">
        <f>IFERROR(SUMIF('LISTA DE EMBARQUE'!B:B,MICRO!E:E,'LISTA DE EMBARQUE'!G:G),"")</f>
        <v>12</v>
      </c>
      <c r="V1057" s="12">
        <f>IFERROR(VLOOKUP(Tabela1[[#This Row],[COD.MDE]],'LISTA DE EMBARQUE'!B:L,11,0),"")</f>
        <v>1</v>
      </c>
      <c r="W1057" s="13">
        <f>IFERROR(VLOOKUP(Tabela1[[#This Row],[COD.MDE]],'LISTA DE EMBARQUE'!B:M,12,0),"")</f>
        <v>46309</v>
      </c>
      <c r="X1057" s="14">
        <f>IFERROR(Tabela1[[#This Row],[QIANTIDADE EXPEDIDA]]*Tabela1[[#This Row],[PESO UNI]],"")</f>
        <v>84</v>
      </c>
      <c r="Y1057" s="14">
        <f t="shared" si="220"/>
        <v>0</v>
      </c>
      <c r="Z1057" s="20">
        <f>Tabela1[[#This Row],[PESO TOTAL]]-Tabela1[[#This Row],[Peso Expedido]]</f>
        <v>0</v>
      </c>
      <c r="AA1057" s="17">
        <v>1</v>
      </c>
      <c r="AB1057" s="33"/>
      <c r="AC1057" s="33">
        <v>1</v>
      </c>
      <c r="AD1057" s="33">
        <v>1</v>
      </c>
      <c r="AE1057" s="33">
        <v>1</v>
      </c>
      <c r="AF1057" s="33">
        <v>1</v>
      </c>
      <c r="AG1057" s="33">
        <v>1</v>
      </c>
      <c r="AH1057" s="33">
        <v>1</v>
      </c>
      <c r="AI1057" s="33" t="s">
        <v>4412</v>
      </c>
      <c r="AJ1057"/>
      <c r="AK1057"/>
      <c r="AL1057"/>
      <c r="AM1057"/>
      <c r="AN1057"/>
      <c r="AO1057"/>
      <c r="AP1057"/>
      <c r="AQ1057" s="22"/>
      <c r="AR1057" s="24"/>
      <c r="AS1057" s="37"/>
      <c r="AT1057" s="37"/>
      <c r="AU1057" s="37"/>
      <c r="AV1057" s="37"/>
      <c r="AW1057" s="37"/>
    </row>
    <row r="1058" spans="1:49" ht="15.75" hidden="1" customHeight="1" x14ac:dyDescent="0.25">
      <c r="A1058" s="1" t="s">
        <v>5315</v>
      </c>
      <c r="B1058" s="21" t="s">
        <v>5316</v>
      </c>
      <c r="C1058" s="1">
        <v>24</v>
      </c>
      <c r="D1058" s="1" t="s">
        <v>5322</v>
      </c>
      <c r="E1058" s="7">
        <v>4703</v>
      </c>
      <c r="F1058" s="7">
        <v>26</v>
      </c>
      <c r="G1058" s="1">
        <v>0.6</v>
      </c>
      <c r="H1058" s="34">
        <f>Tabela1[[#This Row],[PESO UNI]]*Tabela1[[#This Row],[QTE]]</f>
        <v>14.399999999999999</v>
      </c>
      <c r="I1058" s="7" t="s">
        <v>5907</v>
      </c>
      <c r="J1058" s="8" t="s">
        <v>4834</v>
      </c>
      <c r="K1058" s="8" t="s">
        <v>4320</v>
      </c>
      <c r="L1058" s="9" t="s">
        <v>3291</v>
      </c>
      <c r="M1058" s="10">
        <v>46259</v>
      </c>
      <c r="N1058" s="8" t="s">
        <v>38</v>
      </c>
      <c r="O1058" s="12"/>
      <c r="P1058" s="13"/>
      <c r="Q1058" s="14">
        <f>Tabela1[[#This Row],[QTDE/ Fabricação]]-Tabela1[[#This Row],[QTE]]</f>
        <v>-24</v>
      </c>
      <c r="R1058" s="18">
        <f t="shared" si="217"/>
        <v>14.399999999999999</v>
      </c>
      <c r="S1058" s="18">
        <f t="shared" si="218"/>
        <v>14.399999999999999</v>
      </c>
      <c r="T1058" s="19">
        <f t="shared" si="219"/>
        <v>0</v>
      </c>
      <c r="U1058" s="16">
        <f>IFERROR(SUMIF('LISTA DE EMBARQUE'!B:B,MICRO!E:E,'LISTA DE EMBARQUE'!G:G),"")</f>
        <v>0</v>
      </c>
      <c r="V1058" s="12" t="str">
        <f>IFERROR(VLOOKUP(Tabela1[[#This Row],[COD.MDE]],'LISTA DE EMBARQUE'!B:L,11,0),"")</f>
        <v/>
      </c>
      <c r="W1058" s="13" t="str">
        <f>IFERROR(VLOOKUP(Tabela1[[#This Row],[COD.MDE]],'LISTA DE EMBARQUE'!B:M,12,0),"")</f>
        <v/>
      </c>
      <c r="X1058" s="14">
        <f>IFERROR(Tabela1[[#This Row],[QIANTIDADE EXPEDIDA]]*Tabela1[[#This Row],[PESO UNI]],"")</f>
        <v>0</v>
      </c>
      <c r="Y1058" s="14">
        <f t="shared" si="220"/>
        <v>-24</v>
      </c>
      <c r="Z1058" s="20">
        <f>Tabela1[[#This Row],[PESO TOTAL]]-Tabela1[[#This Row],[Peso Expedido]]</f>
        <v>14.399999999999999</v>
      </c>
      <c r="AA1058" s="17">
        <v>1</v>
      </c>
      <c r="AB1058" s="33"/>
      <c r="AC1058" s="33">
        <v>1</v>
      </c>
      <c r="AD1058" s="33">
        <v>1</v>
      </c>
      <c r="AE1058" s="33">
        <v>1</v>
      </c>
      <c r="AF1058" s="33">
        <v>1</v>
      </c>
      <c r="AG1058" s="33">
        <v>1</v>
      </c>
      <c r="AH1058" s="33"/>
      <c r="AI1058" s="33"/>
      <c r="AJ1058"/>
      <c r="AK1058"/>
      <c r="AL1058"/>
      <c r="AM1058"/>
      <c r="AN1058"/>
      <c r="AO1058"/>
      <c r="AP1058"/>
      <c r="AQ1058" s="22"/>
      <c r="AR1058" s="24"/>
      <c r="AS1058" s="37"/>
      <c r="AT1058" s="37"/>
      <c r="AU1058" s="37"/>
      <c r="AV1058" s="37"/>
      <c r="AW1058" s="37"/>
    </row>
    <row r="1059" spans="1:49" ht="15.75" hidden="1" customHeight="1" x14ac:dyDescent="0.25">
      <c r="A1059" s="1" t="s">
        <v>5315</v>
      </c>
      <c r="B1059" s="21" t="s">
        <v>5316</v>
      </c>
      <c r="C1059" s="1">
        <v>12</v>
      </c>
      <c r="D1059" s="1" t="s">
        <v>5325</v>
      </c>
      <c r="E1059" s="7">
        <v>4704</v>
      </c>
      <c r="F1059" s="7">
        <v>26</v>
      </c>
      <c r="G1059" s="1">
        <v>1.7</v>
      </c>
      <c r="H1059" s="34">
        <f>Tabela1[[#This Row],[PESO UNI]]*Tabela1[[#This Row],[QTE]]</f>
        <v>20.399999999999999</v>
      </c>
      <c r="I1059" s="7" t="s">
        <v>5907</v>
      </c>
      <c r="J1059" s="8" t="s">
        <v>4834</v>
      </c>
      <c r="K1059" s="8" t="s">
        <v>4320</v>
      </c>
      <c r="L1059" s="9" t="s">
        <v>3291</v>
      </c>
      <c r="M1059" s="10">
        <v>46259</v>
      </c>
      <c r="N1059" s="8" t="s">
        <v>38</v>
      </c>
      <c r="O1059" s="12"/>
      <c r="P1059" s="13"/>
      <c r="Q1059" s="14">
        <f>Tabela1[[#This Row],[QTDE/ Fabricação]]-Tabela1[[#This Row],[QTE]]</f>
        <v>-12</v>
      </c>
      <c r="R1059" s="18">
        <f t="shared" si="217"/>
        <v>20.399999999999999</v>
      </c>
      <c r="S1059" s="18">
        <f t="shared" si="218"/>
        <v>20.399999999999999</v>
      </c>
      <c r="T1059" s="19">
        <f t="shared" si="219"/>
        <v>0</v>
      </c>
      <c r="U1059" s="16">
        <f>IFERROR(SUMIF('LISTA DE EMBARQUE'!B:B,MICRO!E:E,'LISTA DE EMBARQUE'!G:G),"")</f>
        <v>12</v>
      </c>
      <c r="V1059" s="12">
        <f>IFERROR(VLOOKUP(Tabela1[[#This Row],[COD.MDE]],'LISTA DE EMBARQUE'!B:L,11,0),"")</f>
        <v>1</v>
      </c>
      <c r="W1059" s="13">
        <f>IFERROR(VLOOKUP(Tabela1[[#This Row],[COD.MDE]],'LISTA DE EMBARQUE'!B:M,12,0),"")</f>
        <v>46309</v>
      </c>
      <c r="X1059" s="14">
        <f>IFERROR(Tabela1[[#This Row],[QIANTIDADE EXPEDIDA]]*Tabela1[[#This Row],[PESO UNI]],"")</f>
        <v>20.399999999999999</v>
      </c>
      <c r="Y1059" s="14">
        <f t="shared" si="220"/>
        <v>0</v>
      </c>
      <c r="Z1059" s="20">
        <f>Tabela1[[#This Row],[PESO TOTAL]]-Tabela1[[#This Row],[Peso Expedido]]</f>
        <v>0</v>
      </c>
      <c r="AA1059" s="17">
        <v>1</v>
      </c>
      <c r="AB1059" s="33"/>
      <c r="AC1059" s="33">
        <v>1</v>
      </c>
      <c r="AD1059" s="33">
        <v>1</v>
      </c>
      <c r="AE1059" s="33">
        <v>1</v>
      </c>
      <c r="AF1059" s="33">
        <v>1</v>
      </c>
      <c r="AG1059" s="33">
        <v>1</v>
      </c>
      <c r="AH1059" s="33">
        <v>1</v>
      </c>
      <c r="AI1059" s="33" t="s">
        <v>4412</v>
      </c>
      <c r="AJ1059"/>
      <c r="AK1059"/>
      <c r="AL1059"/>
      <c r="AM1059"/>
      <c r="AN1059"/>
      <c r="AO1059"/>
      <c r="AP1059"/>
      <c r="AQ1059" s="22"/>
      <c r="AR1059" s="24"/>
      <c r="AS1059" s="37"/>
      <c r="AT1059" s="37"/>
      <c r="AU1059" s="37"/>
      <c r="AV1059" s="37"/>
      <c r="AW1059" s="37"/>
    </row>
    <row r="1060" spans="1:49" ht="15.75" hidden="1" customHeight="1" x14ac:dyDescent="0.25">
      <c r="A1060" s="1" t="s">
        <v>5315</v>
      </c>
      <c r="B1060" s="21" t="s">
        <v>5316</v>
      </c>
      <c r="C1060" s="1">
        <v>24</v>
      </c>
      <c r="D1060" s="1" t="s">
        <v>5324</v>
      </c>
      <c r="E1060" s="7">
        <v>4705</v>
      </c>
      <c r="F1060" s="7">
        <v>26</v>
      </c>
      <c r="G1060" s="1">
        <v>1.5</v>
      </c>
      <c r="H1060" s="34">
        <f>Tabela1[[#This Row],[PESO UNI]]*Tabela1[[#This Row],[QTE]]</f>
        <v>36</v>
      </c>
      <c r="I1060" s="7" t="s">
        <v>5907</v>
      </c>
      <c r="J1060" s="8" t="s">
        <v>4834</v>
      </c>
      <c r="K1060" s="8" t="s">
        <v>4320</v>
      </c>
      <c r="L1060" s="9" t="s">
        <v>3291</v>
      </c>
      <c r="M1060" s="10">
        <v>46259</v>
      </c>
      <c r="N1060" s="8" t="s">
        <v>38</v>
      </c>
      <c r="O1060" s="12"/>
      <c r="P1060" s="13"/>
      <c r="Q1060" s="14">
        <f>Tabela1[[#This Row],[QTDE/ Fabricação]]-Tabela1[[#This Row],[QTE]]</f>
        <v>-24</v>
      </c>
      <c r="R1060" s="18">
        <f t="shared" si="217"/>
        <v>36</v>
      </c>
      <c r="S1060" s="18">
        <f t="shared" si="218"/>
        <v>36</v>
      </c>
      <c r="T1060" s="19">
        <f t="shared" si="219"/>
        <v>0</v>
      </c>
      <c r="U1060" s="16">
        <f>IFERROR(SUMIF('LISTA DE EMBARQUE'!B:B,MICRO!E:E,'LISTA DE EMBARQUE'!G:G),"")</f>
        <v>24</v>
      </c>
      <c r="V1060" s="12">
        <f>IFERROR(VLOOKUP(Tabela1[[#This Row],[COD.MDE]],'LISTA DE EMBARQUE'!B:L,11,0),"")</f>
        <v>1</v>
      </c>
      <c r="W1060" s="13">
        <f>IFERROR(VLOOKUP(Tabela1[[#This Row],[COD.MDE]],'LISTA DE EMBARQUE'!B:M,12,0),"")</f>
        <v>46309</v>
      </c>
      <c r="X1060" s="14">
        <f>IFERROR(Tabela1[[#This Row],[QIANTIDADE EXPEDIDA]]*Tabela1[[#This Row],[PESO UNI]],"")</f>
        <v>36</v>
      </c>
      <c r="Y1060" s="14">
        <f t="shared" si="220"/>
        <v>0</v>
      </c>
      <c r="Z1060" s="20">
        <f>Tabela1[[#This Row],[PESO TOTAL]]-Tabela1[[#This Row],[Peso Expedido]]</f>
        <v>0</v>
      </c>
      <c r="AA1060" s="17">
        <v>1</v>
      </c>
      <c r="AB1060" s="33"/>
      <c r="AC1060" s="33">
        <v>1</v>
      </c>
      <c r="AD1060" s="33">
        <v>1</v>
      </c>
      <c r="AE1060" s="33">
        <v>1</v>
      </c>
      <c r="AF1060" s="33">
        <v>1</v>
      </c>
      <c r="AG1060" s="33">
        <v>1</v>
      </c>
      <c r="AH1060" s="33">
        <v>1</v>
      </c>
      <c r="AI1060" s="33" t="s">
        <v>4412</v>
      </c>
      <c r="AJ1060"/>
      <c r="AK1060"/>
      <c r="AL1060"/>
      <c r="AM1060"/>
      <c r="AN1060"/>
      <c r="AO1060"/>
      <c r="AP1060"/>
      <c r="AQ1060" s="22"/>
      <c r="AR1060" s="24"/>
      <c r="AS1060" s="37"/>
      <c r="AT1060" s="37"/>
      <c r="AU1060" s="37"/>
      <c r="AV1060" s="37"/>
      <c r="AW1060" s="37"/>
    </row>
    <row r="1061" spans="1:49" ht="15.75" hidden="1" customHeight="1" x14ac:dyDescent="0.25">
      <c r="A1061" s="1" t="s">
        <v>5315</v>
      </c>
      <c r="B1061" s="21" t="s">
        <v>5316</v>
      </c>
      <c r="C1061" s="1">
        <v>1</v>
      </c>
      <c r="D1061" s="1" t="s">
        <v>5323</v>
      </c>
      <c r="E1061" s="7">
        <v>4706</v>
      </c>
      <c r="F1061" s="7">
        <v>26</v>
      </c>
      <c r="G1061" s="1">
        <v>1.3</v>
      </c>
      <c r="H1061" s="34">
        <f>Tabela1[[#This Row],[PESO UNI]]*Tabela1[[#This Row],[QTE]]</f>
        <v>1.3</v>
      </c>
      <c r="I1061" s="7" t="s">
        <v>5907</v>
      </c>
      <c r="J1061" s="8" t="s">
        <v>4834</v>
      </c>
      <c r="K1061" s="8" t="s">
        <v>4320</v>
      </c>
      <c r="L1061" s="9" t="s">
        <v>3291</v>
      </c>
      <c r="M1061" s="10">
        <v>46259</v>
      </c>
      <c r="N1061" s="8" t="s">
        <v>38</v>
      </c>
      <c r="O1061" s="12"/>
      <c r="P1061" s="13"/>
      <c r="Q1061" s="14">
        <f>Tabela1[[#This Row],[QTDE/ Fabricação]]-Tabela1[[#This Row],[QTE]]</f>
        <v>-1</v>
      </c>
      <c r="R1061" s="18">
        <f t="shared" si="217"/>
        <v>1.3</v>
      </c>
      <c r="S1061" s="18">
        <f t="shared" si="218"/>
        <v>1.3</v>
      </c>
      <c r="T1061" s="19">
        <f t="shared" si="219"/>
        <v>0</v>
      </c>
      <c r="U1061" s="16">
        <f>IFERROR(SUMIF('LISTA DE EMBARQUE'!B:B,MICRO!E:E,'LISTA DE EMBARQUE'!G:G),"")</f>
        <v>1</v>
      </c>
      <c r="V1061" s="12">
        <f>IFERROR(VLOOKUP(Tabela1[[#This Row],[COD.MDE]],'LISTA DE EMBARQUE'!B:L,11,0),"")</f>
        <v>1</v>
      </c>
      <c r="W1061" s="13">
        <f>IFERROR(VLOOKUP(Tabela1[[#This Row],[COD.MDE]],'LISTA DE EMBARQUE'!B:M,12,0),"")</f>
        <v>46309</v>
      </c>
      <c r="X1061" s="14">
        <f>IFERROR(Tabela1[[#This Row],[QIANTIDADE EXPEDIDA]]*Tabela1[[#This Row],[PESO UNI]],"")</f>
        <v>1.3</v>
      </c>
      <c r="Y1061" s="14">
        <f t="shared" si="220"/>
        <v>0</v>
      </c>
      <c r="Z1061" s="20">
        <f>Tabela1[[#This Row],[PESO TOTAL]]-Tabela1[[#This Row],[Peso Expedido]]</f>
        <v>0</v>
      </c>
      <c r="AA1061" s="17">
        <v>1</v>
      </c>
      <c r="AB1061" s="33"/>
      <c r="AC1061" s="33">
        <v>1</v>
      </c>
      <c r="AD1061" s="33">
        <v>1</v>
      </c>
      <c r="AE1061" s="33">
        <v>1</v>
      </c>
      <c r="AF1061" s="33">
        <v>1</v>
      </c>
      <c r="AG1061" s="33">
        <v>1</v>
      </c>
      <c r="AH1061" s="33">
        <v>1</v>
      </c>
      <c r="AI1061" s="33" t="s">
        <v>4412</v>
      </c>
      <c r="AJ1061"/>
      <c r="AK1061"/>
      <c r="AL1061"/>
      <c r="AM1061"/>
      <c r="AN1061"/>
      <c r="AO1061"/>
      <c r="AP1061"/>
      <c r="AQ1061" s="22"/>
      <c r="AR1061" s="24"/>
      <c r="AS1061" s="37"/>
      <c r="AT1061" s="37"/>
      <c r="AU1061" s="37"/>
      <c r="AV1061" s="37"/>
      <c r="AW1061" s="37"/>
    </row>
    <row r="1062" spans="1:49" ht="15.75" hidden="1" customHeight="1" x14ac:dyDescent="0.25">
      <c r="A1062" s="1" t="s">
        <v>5328</v>
      </c>
      <c r="B1062" s="21"/>
      <c r="C1062" s="1">
        <v>2</v>
      </c>
      <c r="D1062" s="1" t="s">
        <v>5329</v>
      </c>
      <c r="E1062" s="7">
        <v>4707</v>
      </c>
      <c r="F1062" s="7">
        <v>22</v>
      </c>
      <c r="G1062" s="1">
        <v>562</v>
      </c>
      <c r="H1062" s="34">
        <f>Tabela1[[#This Row],[PESO UNI]]*Tabela1[[#This Row],[QTE]]</f>
        <v>1124</v>
      </c>
      <c r="I1062" s="7" t="s">
        <v>5393</v>
      </c>
      <c r="J1062" s="8" t="s">
        <v>4834</v>
      </c>
      <c r="K1062" s="8" t="s">
        <v>22</v>
      </c>
      <c r="L1062" s="9" t="s">
        <v>3291</v>
      </c>
      <c r="M1062" s="10">
        <v>46259</v>
      </c>
      <c r="N1062" s="8" t="s">
        <v>38</v>
      </c>
      <c r="O1062" s="12"/>
      <c r="P1062" s="13"/>
      <c r="Q1062" s="14">
        <f>Tabela1[[#This Row],[QTDE/ Fabricação]]-Tabela1[[#This Row],[QTE]]</f>
        <v>-2</v>
      </c>
      <c r="R1062" s="18">
        <f t="shared" si="217"/>
        <v>562</v>
      </c>
      <c r="S1062" s="18">
        <f t="shared" si="218"/>
        <v>0</v>
      </c>
      <c r="T1062" s="19">
        <f t="shared" si="219"/>
        <v>-1124</v>
      </c>
      <c r="U1062" s="16">
        <f>IFERROR(SUMIF('LISTA DE EMBARQUE'!B:B,MICRO!E:E,'LISTA DE EMBARQUE'!G:G),"")</f>
        <v>0</v>
      </c>
      <c r="V1062" s="12" t="str">
        <f>IFERROR(VLOOKUP(Tabela1[[#This Row],[COD.MDE]],'LISTA DE EMBARQUE'!B:L,11,0),"")</f>
        <v/>
      </c>
      <c r="W1062" s="13" t="str">
        <f>IFERROR(VLOOKUP(Tabela1[[#This Row],[COD.MDE]],'LISTA DE EMBARQUE'!B:M,12,0),"")</f>
        <v/>
      </c>
      <c r="X1062" s="14">
        <f>IFERROR(Tabela1[[#This Row],[QIANTIDADE EXPEDIDA]]*Tabela1[[#This Row],[PESO UNI]],"")</f>
        <v>0</v>
      </c>
      <c r="Y1062" s="14">
        <f t="shared" si="220"/>
        <v>-2</v>
      </c>
      <c r="Z1062" s="20">
        <f>Tabela1[[#This Row],[PESO TOTAL]]-Tabela1[[#This Row],[Peso Expedido]]</f>
        <v>1124</v>
      </c>
      <c r="AA1062" s="17">
        <v>0.5</v>
      </c>
      <c r="AB1062" s="33"/>
      <c r="AC1062" s="33">
        <v>0.5</v>
      </c>
      <c r="AD1062" s="33">
        <v>0.5</v>
      </c>
      <c r="AE1062" s="33">
        <v>0.5</v>
      </c>
      <c r="AF1062" s="33">
        <v>0.5</v>
      </c>
      <c r="AG1062" s="33"/>
      <c r="AH1062" s="33"/>
      <c r="AI1062" s="33"/>
      <c r="AJ1062"/>
      <c r="AK1062"/>
      <c r="AL1062"/>
      <c r="AM1062"/>
      <c r="AN1062"/>
      <c r="AO1062"/>
      <c r="AP1062"/>
      <c r="AQ1062" s="22"/>
      <c r="AR1062" s="24"/>
      <c r="AS1062" s="37"/>
      <c r="AT1062" s="37"/>
      <c r="AU1062" s="37"/>
      <c r="AV1062" s="37"/>
      <c r="AW1062" s="37"/>
    </row>
    <row r="1063" spans="1:49" ht="15.75" hidden="1" customHeight="1" x14ac:dyDescent="0.25">
      <c r="A1063" s="1" t="s">
        <v>5326</v>
      </c>
      <c r="B1063" s="21" t="s">
        <v>5327</v>
      </c>
      <c r="C1063" s="1">
        <v>1</v>
      </c>
      <c r="D1063" s="1" t="s">
        <v>5330</v>
      </c>
      <c r="E1063" s="7">
        <v>4708</v>
      </c>
      <c r="F1063" s="7">
        <v>27</v>
      </c>
      <c r="G1063" s="1">
        <v>41</v>
      </c>
      <c r="H1063" s="34">
        <f>Tabela1[[#This Row],[PESO UNI]]*Tabela1[[#This Row],[QTE]]</f>
        <v>41</v>
      </c>
      <c r="I1063" s="7" t="s">
        <v>5569</v>
      </c>
      <c r="J1063" s="8" t="s">
        <v>4834</v>
      </c>
      <c r="K1063" s="8" t="s">
        <v>4320</v>
      </c>
      <c r="L1063" s="9" t="s">
        <v>3291</v>
      </c>
      <c r="M1063" s="10">
        <v>46259</v>
      </c>
      <c r="N1063" s="8" t="s">
        <v>38</v>
      </c>
      <c r="O1063" s="12"/>
      <c r="P1063" s="13"/>
      <c r="Q1063" s="14">
        <f>Tabela1[[#This Row],[QTDE/ Fabricação]]-Tabela1[[#This Row],[QTE]]</f>
        <v>-1</v>
      </c>
      <c r="R1063" s="18">
        <f t="shared" si="217"/>
        <v>41</v>
      </c>
      <c r="S1063" s="18">
        <f t="shared" si="218"/>
        <v>41</v>
      </c>
      <c r="T1063" s="19">
        <f t="shared" si="219"/>
        <v>0</v>
      </c>
      <c r="U1063" s="16">
        <f>IFERROR(SUMIF('LISTA DE EMBARQUE'!B:B,MICRO!E:E,'LISTA DE EMBARQUE'!G:G),"")</f>
        <v>0</v>
      </c>
      <c r="V1063" s="12" t="str">
        <f>IFERROR(VLOOKUP(Tabela1[[#This Row],[COD.MDE]],'LISTA DE EMBARQUE'!B:L,11,0),"")</f>
        <v/>
      </c>
      <c r="W1063" s="13" t="str">
        <f>IFERROR(VLOOKUP(Tabela1[[#This Row],[COD.MDE]],'LISTA DE EMBARQUE'!B:M,12,0),"")</f>
        <v/>
      </c>
      <c r="X1063" s="14">
        <f>IFERROR(Tabela1[[#This Row],[QIANTIDADE EXPEDIDA]]*Tabela1[[#This Row],[PESO UNI]],"")</f>
        <v>0</v>
      </c>
      <c r="Y1063" s="14">
        <f t="shared" si="220"/>
        <v>-1</v>
      </c>
      <c r="Z1063" s="20">
        <f>Tabela1[[#This Row],[PESO TOTAL]]-Tabela1[[#This Row],[Peso Expedido]]</f>
        <v>41</v>
      </c>
      <c r="AA1063" s="17">
        <v>1</v>
      </c>
      <c r="AB1063" s="33"/>
      <c r="AC1063" s="33">
        <v>1</v>
      </c>
      <c r="AD1063" s="33">
        <v>1</v>
      </c>
      <c r="AE1063" s="33">
        <v>1</v>
      </c>
      <c r="AF1063" s="33">
        <v>1</v>
      </c>
      <c r="AG1063" s="33">
        <v>1</v>
      </c>
      <c r="AH1063" s="33"/>
      <c r="AI1063" s="33"/>
      <c r="AJ1063"/>
      <c r="AK1063"/>
      <c r="AL1063"/>
      <c r="AM1063"/>
      <c r="AN1063"/>
      <c r="AO1063"/>
      <c r="AP1063"/>
      <c r="AQ1063" s="22"/>
      <c r="AR1063" s="24"/>
      <c r="AS1063" s="37"/>
      <c r="AT1063" s="37"/>
      <c r="AU1063" s="37"/>
      <c r="AV1063" s="37"/>
      <c r="AW1063" s="37"/>
    </row>
    <row r="1064" spans="1:49" ht="15.75" hidden="1" customHeight="1" x14ac:dyDescent="0.25">
      <c r="A1064" s="1" t="s">
        <v>5326</v>
      </c>
      <c r="B1064" s="21" t="s">
        <v>5327</v>
      </c>
      <c r="C1064" s="1">
        <v>2</v>
      </c>
      <c r="D1064" s="1" t="s">
        <v>5331</v>
      </c>
      <c r="E1064" s="7">
        <v>4709</v>
      </c>
      <c r="F1064" s="7">
        <v>27</v>
      </c>
      <c r="G1064" s="1">
        <v>5.2</v>
      </c>
      <c r="H1064" s="34">
        <f>Tabela1[[#This Row],[PESO UNI]]*Tabela1[[#This Row],[QTE]]</f>
        <v>10.4</v>
      </c>
      <c r="I1064" s="7" t="s">
        <v>5569</v>
      </c>
      <c r="J1064" s="8" t="s">
        <v>4834</v>
      </c>
      <c r="K1064" s="8" t="s">
        <v>4320</v>
      </c>
      <c r="L1064" s="9" t="s">
        <v>3291</v>
      </c>
      <c r="M1064" s="10">
        <v>46259</v>
      </c>
      <c r="N1064" s="8" t="s">
        <v>38</v>
      </c>
      <c r="O1064" s="12"/>
      <c r="P1064" s="13"/>
      <c r="Q1064" s="14">
        <f>Tabela1[[#This Row],[QTDE/ Fabricação]]-Tabela1[[#This Row],[QTE]]</f>
        <v>-2</v>
      </c>
      <c r="R1064" s="18">
        <f t="shared" si="217"/>
        <v>10.4</v>
      </c>
      <c r="S1064" s="18">
        <f t="shared" si="218"/>
        <v>10.4</v>
      </c>
      <c r="T1064" s="19">
        <f t="shared" si="219"/>
        <v>0</v>
      </c>
      <c r="U1064" s="16">
        <f>IFERROR(SUMIF('LISTA DE EMBARQUE'!B:B,MICRO!E:E,'LISTA DE EMBARQUE'!G:G),"")</f>
        <v>0</v>
      </c>
      <c r="V1064" s="12" t="str">
        <f>IFERROR(VLOOKUP(Tabela1[[#This Row],[COD.MDE]],'LISTA DE EMBARQUE'!B:L,11,0),"")</f>
        <v/>
      </c>
      <c r="W1064" s="13" t="str">
        <f>IFERROR(VLOOKUP(Tabela1[[#This Row],[COD.MDE]],'LISTA DE EMBARQUE'!B:M,12,0),"")</f>
        <v/>
      </c>
      <c r="X1064" s="14">
        <f>IFERROR(Tabela1[[#This Row],[QIANTIDADE EXPEDIDA]]*Tabela1[[#This Row],[PESO UNI]],"")</f>
        <v>0</v>
      </c>
      <c r="Y1064" s="14">
        <f t="shared" si="220"/>
        <v>-2</v>
      </c>
      <c r="Z1064" s="20">
        <f>Tabela1[[#This Row],[PESO TOTAL]]-Tabela1[[#This Row],[Peso Expedido]]</f>
        <v>10.4</v>
      </c>
      <c r="AA1064" s="17">
        <v>1</v>
      </c>
      <c r="AB1064" s="33"/>
      <c r="AC1064" s="33">
        <v>1</v>
      </c>
      <c r="AD1064" s="33">
        <v>1</v>
      </c>
      <c r="AE1064" s="33">
        <v>1</v>
      </c>
      <c r="AF1064" s="33">
        <v>1</v>
      </c>
      <c r="AG1064" s="33">
        <v>1</v>
      </c>
      <c r="AH1064" s="33"/>
      <c r="AI1064" s="33"/>
      <c r="AJ1064"/>
      <c r="AK1064"/>
      <c r="AL1064"/>
      <c r="AM1064"/>
      <c r="AN1064"/>
      <c r="AO1064"/>
      <c r="AP1064"/>
      <c r="AQ1064" s="22"/>
      <c r="AR1064" s="24"/>
      <c r="AS1064" s="37"/>
      <c r="AT1064" s="37"/>
      <c r="AU1064" s="37"/>
      <c r="AV1064" s="37"/>
      <c r="AW1064" s="37"/>
    </row>
    <row r="1065" spans="1:49" ht="15.75" hidden="1" customHeight="1" x14ac:dyDescent="0.25">
      <c r="A1065" s="1" t="s">
        <v>5326</v>
      </c>
      <c r="B1065" s="21" t="s">
        <v>5327</v>
      </c>
      <c r="C1065" s="1">
        <v>1</v>
      </c>
      <c r="D1065" s="1" t="s">
        <v>5332</v>
      </c>
      <c r="E1065" s="7">
        <v>4710</v>
      </c>
      <c r="F1065" s="7">
        <v>27</v>
      </c>
      <c r="G1065" s="1">
        <v>12.7</v>
      </c>
      <c r="H1065" s="34">
        <f>Tabela1[[#This Row],[PESO UNI]]*Tabela1[[#This Row],[QTE]]</f>
        <v>12.7</v>
      </c>
      <c r="I1065" s="7" t="s">
        <v>5569</v>
      </c>
      <c r="J1065" s="8" t="s">
        <v>4834</v>
      </c>
      <c r="K1065" s="8" t="s">
        <v>4320</v>
      </c>
      <c r="L1065" s="9" t="s">
        <v>3291</v>
      </c>
      <c r="M1065" s="10">
        <v>46259</v>
      </c>
      <c r="N1065" s="8" t="s">
        <v>38</v>
      </c>
      <c r="O1065" s="12"/>
      <c r="P1065" s="13"/>
      <c r="Q1065" s="14">
        <f>Tabela1[[#This Row],[QTDE/ Fabricação]]-Tabela1[[#This Row],[QTE]]</f>
        <v>-1</v>
      </c>
      <c r="R1065" s="18">
        <f t="shared" si="217"/>
        <v>12.7</v>
      </c>
      <c r="S1065" s="18">
        <f t="shared" si="218"/>
        <v>12.7</v>
      </c>
      <c r="T1065" s="19">
        <f t="shared" si="219"/>
        <v>0</v>
      </c>
      <c r="U1065" s="16">
        <f>IFERROR(SUMIF('LISTA DE EMBARQUE'!B:B,MICRO!E:E,'LISTA DE EMBARQUE'!G:G),"")</f>
        <v>0</v>
      </c>
      <c r="V1065" s="12" t="str">
        <f>IFERROR(VLOOKUP(Tabela1[[#This Row],[COD.MDE]],'LISTA DE EMBARQUE'!B:L,11,0),"")</f>
        <v/>
      </c>
      <c r="W1065" s="13" t="str">
        <f>IFERROR(VLOOKUP(Tabela1[[#This Row],[COD.MDE]],'LISTA DE EMBARQUE'!B:M,12,0),"")</f>
        <v/>
      </c>
      <c r="X1065" s="14">
        <f>IFERROR(Tabela1[[#This Row],[QIANTIDADE EXPEDIDA]]*Tabela1[[#This Row],[PESO UNI]],"")</f>
        <v>0</v>
      </c>
      <c r="Y1065" s="14">
        <f t="shared" si="220"/>
        <v>-1</v>
      </c>
      <c r="Z1065" s="20">
        <f>Tabela1[[#This Row],[PESO TOTAL]]-Tabela1[[#This Row],[Peso Expedido]]</f>
        <v>12.7</v>
      </c>
      <c r="AA1065" s="17">
        <v>1</v>
      </c>
      <c r="AB1065" s="33"/>
      <c r="AC1065" s="33">
        <v>1</v>
      </c>
      <c r="AD1065" s="33">
        <v>1</v>
      </c>
      <c r="AE1065" s="33">
        <v>1</v>
      </c>
      <c r="AF1065" s="33">
        <v>1</v>
      </c>
      <c r="AG1065" s="33">
        <v>1</v>
      </c>
      <c r="AH1065" s="33"/>
      <c r="AI1065" s="33"/>
      <c r="AJ1065"/>
      <c r="AK1065"/>
      <c r="AL1065"/>
      <c r="AM1065"/>
      <c r="AN1065"/>
      <c r="AO1065"/>
      <c r="AP1065"/>
      <c r="AQ1065" s="22"/>
      <c r="AR1065" s="24"/>
      <c r="AS1065" s="37"/>
      <c r="AT1065" s="37"/>
      <c r="AU1065" s="37"/>
      <c r="AV1065" s="37"/>
      <c r="AW1065" s="37"/>
    </row>
    <row r="1066" spans="1:49" ht="15.75" hidden="1" customHeight="1" x14ac:dyDescent="0.25">
      <c r="A1066" s="1" t="s">
        <v>5326</v>
      </c>
      <c r="B1066" s="21" t="s">
        <v>5327</v>
      </c>
      <c r="C1066" s="1">
        <v>4</v>
      </c>
      <c r="D1066" s="1" t="s">
        <v>5333</v>
      </c>
      <c r="E1066" s="7">
        <v>4711</v>
      </c>
      <c r="F1066" s="7">
        <v>27</v>
      </c>
      <c r="G1066" s="1">
        <v>0.8</v>
      </c>
      <c r="H1066" s="34">
        <f>Tabela1[[#This Row],[PESO UNI]]*Tabela1[[#This Row],[QTE]]</f>
        <v>3.2</v>
      </c>
      <c r="I1066" s="7" t="s">
        <v>5569</v>
      </c>
      <c r="J1066" s="8" t="s">
        <v>4834</v>
      </c>
      <c r="K1066" s="8" t="s">
        <v>4320</v>
      </c>
      <c r="L1066" s="9" t="s">
        <v>3291</v>
      </c>
      <c r="M1066" s="10">
        <v>46259</v>
      </c>
      <c r="N1066" s="8" t="s">
        <v>38</v>
      </c>
      <c r="O1066" s="12"/>
      <c r="P1066" s="13"/>
      <c r="Q1066" s="14">
        <f>Tabela1[[#This Row],[QTDE/ Fabricação]]-Tabela1[[#This Row],[QTE]]</f>
        <v>-4</v>
      </c>
      <c r="R1066" s="18">
        <f t="shared" si="217"/>
        <v>3.2</v>
      </c>
      <c r="S1066" s="18">
        <f t="shared" si="218"/>
        <v>3.2</v>
      </c>
      <c r="T1066" s="19">
        <f t="shared" si="219"/>
        <v>0</v>
      </c>
      <c r="U1066" s="16">
        <f>IFERROR(SUMIF('LISTA DE EMBARQUE'!B:B,MICRO!E:E,'LISTA DE EMBARQUE'!G:G),"")</f>
        <v>0</v>
      </c>
      <c r="V1066" s="12" t="str">
        <f>IFERROR(VLOOKUP(Tabela1[[#This Row],[COD.MDE]],'LISTA DE EMBARQUE'!B:L,11,0),"")</f>
        <v/>
      </c>
      <c r="W1066" s="13" t="str">
        <f>IFERROR(VLOOKUP(Tabela1[[#This Row],[COD.MDE]],'LISTA DE EMBARQUE'!B:M,12,0),"")</f>
        <v/>
      </c>
      <c r="X1066" s="14">
        <f>IFERROR(Tabela1[[#This Row],[QIANTIDADE EXPEDIDA]]*Tabela1[[#This Row],[PESO UNI]],"")</f>
        <v>0</v>
      </c>
      <c r="Y1066" s="14">
        <f t="shared" si="220"/>
        <v>-4</v>
      </c>
      <c r="Z1066" s="20">
        <f>Tabela1[[#This Row],[PESO TOTAL]]-Tabela1[[#This Row],[Peso Expedido]]</f>
        <v>3.2</v>
      </c>
      <c r="AA1066" s="17">
        <v>1</v>
      </c>
      <c r="AB1066" s="33"/>
      <c r="AC1066" s="33">
        <v>1</v>
      </c>
      <c r="AD1066" s="33">
        <v>1</v>
      </c>
      <c r="AE1066" s="33">
        <v>1</v>
      </c>
      <c r="AF1066" s="33">
        <v>1</v>
      </c>
      <c r="AG1066" s="33">
        <v>1</v>
      </c>
      <c r="AH1066" s="33"/>
      <c r="AI1066" s="33"/>
      <c r="AJ1066"/>
      <c r="AK1066"/>
      <c r="AL1066"/>
      <c r="AM1066"/>
      <c r="AN1066"/>
      <c r="AO1066"/>
      <c r="AP1066"/>
      <c r="AQ1066" s="22"/>
      <c r="AR1066" s="24"/>
      <c r="AS1066" s="37"/>
      <c r="AT1066" s="37"/>
      <c r="AU1066" s="37"/>
      <c r="AV1066" s="37"/>
      <c r="AW1066" s="37"/>
    </row>
    <row r="1067" spans="1:49" ht="15.75" hidden="1" customHeight="1" x14ac:dyDescent="0.25">
      <c r="A1067" s="1" t="s">
        <v>5326</v>
      </c>
      <c r="B1067" s="21" t="s">
        <v>5327</v>
      </c>
      <c r="C1067" s="1">
        <v>2</v>
      </c>
      <c r="D1067" s="1" t="s">
        <v>5334</v>
      </c>
      <c r="E1067" s="7">
        <v>4712</v>
      </c>
      <c r="F1067" s="7">
        <v>27</v>
      </c>
      <c r="G1067" s="1">
        <v>0.4</v>
      </c>
      <c r="H1067" s="34">
        <f>Tabela1[[#This Row],[PESO UNI]]*Tabela1[[#This Row],[QTE]]</f>
        <v>0.8</v>
      </c>
      <c r="I1067" s="7" t="s">
        <v>5569</v>
      </c>
      <c r="J1067" s="8" t="s">
        <v>4834</v>
      </c>
      <c r="K1067" s="8" t="s">
        <v>4320</v>
      </c>
      <c r="L1067" s="9" t="s">
        <v>3291</v>
      </c>
      <c r="M1067" s="10">
        <v>46259</v>
      </c>
      <c r="N1067" s="8" t="s">
        <v>38</v>
      </c>
      <c r="O1067" s="12"/>
      <c r="P1067" s="13"/>
      <c r="Q1067" s="14">
        <f>Tabela1[[#This Row],[QTDE/ Fabricação]]-Tabela1[[#This Row],[QTE]]</f>
        <v>-2</v>
      </c>
      <c r="R1067" s="18">
        <f t="shared" si="217"/>
        <v>0.8</v>
      </c>
      <c r="S1067" s="18">
        <f t="shared" si="218"/>
        <v>0.8</v>
      </c>
      <c r="T1067" s="19">
        <f t="shared" si="219"/>
        <v>0</v>
      </c>
      <c r="U1067" s="16">
        <f>IFERROR(SUMIF('LISTA DE EMBARQUE'!B:B,MICRO!E:E,'LISTA DE EMBARQUE'!G:G),"")</f>
        <v>0</v>
      </c>
      <c r="V1067" s="12" t="str">
        <f>IFERROR(VLOOKUP(Tabela1[[#This Row],[COD.MDE]],'LISTA DE EMBARQUE'!B:L,11,0),"")</f>
        <v/>
      </c>
      <c r="W1067" s="13" t="str">
        <f>IFERROR(VLOOKUP(Tabela1[[#This Row],[COD.MDE]],'LISTA DE EMBARQUE'!B:M,12,0),"")</f>
        <v/>
      </c>
      <c r="X1067" s="14">
        <f>IFERROR(Tabela1[[#This Row],[QIANTIDADE EXPEDIDA]]*Tabela1[[#This Row],[PESO UNI]],"")</f>
        <v>0</v>
      </c>
      <c r="Y1067" s="14">
        <f t="shared" si="220"/>
        <v>-2</v>
      </c>
      <c r="Z1067" s="20">
        <f>Tabela1[[#This Row],[PESO TOTAL]]-Tabela1[[#This Row],[Peso Expedido]]</f>
        <v>0.8</v>
      </c>
      <c r="AA1067" s="17">
        <v>1</v>
      </c>
      <c r="AB1067" s="33"/>
      <c r="AC1067" s="33">
        <v>1</v>
      </c>
      <c r="AD1067" s="33">
        <v>1</v>
      </c>
      <c r="AE1067" s="33">
        <v>1</v>
      </c>
      <c r="AF1067" s="33">
        <v>1</v>
      </c>
      <c r="AG1067" s="33">
        <v>1</v>
      </c>
      <c r="AH1067" s="33"/>
      <c r="AI1067" s="33"/>
      <c r="AJ1067"/>
      <c r="AK1067"/>
      <c r="AL1067"/>
      <c r="AM1067"/>
      <c r="AN1067"/>
      <c r="AO1067"/>
      <c r="AP1067"/>
      <c r="AQ1067" s="22"/>
      <c r="AR1067" s="24"/>
      <c r="AS1067" s="37"/>
      <c r="AT1067" s="37"/>
      <c r="AU1067" s="37"/>
      <c r="AV1067" s="37"/>
      <c r="AW1067" s="37"/>
    </row>
    <row r="1068" spans="1:49" ht="15.75" hidden="1" customHeight="1" x14ac:dyDescent="0.25">
      <c r="A1068" s="1" t="s">
        <v>5326</v>
      </c>
      <c r="B1068" s="21" t="s">
        <v>5327</v>
      </c>
      <c r="C1068" s="1">
        <v>4</v>
      </c>
      <c r="D1068" s="1" t="s">
        <v>5335</v>
      </c>
      <c r="E1068" s="7">
        <v>4713</v>
      </c>
      <c r="F1068" s="7">
        <v>27</v>
      </c>
      <c r="G1068" s="1">
        <v>0.4</v>
      </c>
      <c r="H1068" s="34">
        <f>Tabela1[[#This Row],[PESO UNI]]*Tabela1[[#This Row],[QTE]]</f>
        <v>1.6</v>
      </c>
      <c r="I1068" s="7" t="s">
        <v>5569</v>
      </c>
      <c r="J1068" s="8" t="s">
        <v>4834</v>
      </c>
      <c r="K1068" s="8" t="s">
        <v>4320</v>
      </c>
      <c r="L1068" s="9" t="s">
        <v>3291</v>
      </c>
      <c r="M1068" s="10">
        <v>46259</v>
      </c>
      <c r="N1068" s="8" t="s">
        <v>38</v>
      </c>
      <c r="O1068" s="12"/>
      <c r="P1068" s="13"/>
      <c r="Q1068" s="14">
        <f>Tabela1[[#This Row],[QTDE/ Fabricação]]-Tabela1[[#This Row],[QTE]]</f>
        <v>-4</v>
      </c>
      <c r="R1068" s="18">
        <f t="shared" si="217"/>
        <v>1.6</v>
      </c>
      <c r="S1068" s="18">
        <f t="shared" si="218"/>
        <v>1.6</v>
      </c>
      <c r="T1068" s="19">
        <f t="shared" si="219"/>
        <v>0</v>
      </c>
      <c r="U1068" s="16">
        <f>IFERROR(SUMIF('LISTA DE EMBARQUE'!B:B,MICRO!E:E,'LISTA DE EMBARQUE'!G:G),"")</f>
        <v>0</v>
      </c>
      <c r="V1068" s="12" t="str">
        <f>IFERROR(VLOOKUP(Tabela1[[#This Row],[COD.MDE]],'LISTA DE EMBARQUE'!B:L,11,0),"")</f>
        <v/>
      </c>
      <c r="W1068" s="13" t="str">
        <f>IFERROR(VLOOKUP(Tabela1[[#This Row],[COD.MDE]],'LISTA DE EMBARQUE'!B:M,12,0),"")</f>
        <v/>
      </c>
      <c r="X1068" s="14">
        <f>IFERROR(Tabela1[[#This Row],[QIANTIDADE EXPEDIDA]]*Tabela1[[#This Row],[PESO UNI]],"")</f>
        <v>0</v>
      </c>
      <c r="Y1068" s="14">
        <f t="shared" si="220"/>
        <v>-4</v>
      </c>
      <c r="Z1068" s="20">
        <f>Tabela1[[#This Row],[PESO TOTAL]]-Tabela1[[#This Row],[Peso Expedido]]</f>
        <v>1.6</v>
      </c>
      <c r="AA1068" s="17">
        <v>1</v>
      </c>
      <c r="AB1068" s="33"/>
      <c r="AC1068" s="33">
        <v>1</v>
      </c>
      <c r="AD1068" s="33">
        <v>1</v>
      </c>
      <c r="AE1068" s="33">
        <v>1</v>
      </c>
      <c r="AF1068" s="33">
        <v>1</v>
      </c>
      <c r="AG1068" s="33">
        <v>1</v>
      </c>
      <c r="AH1068" s="33"/>
      <c r="AI1068" s="33"/>
      <c r="AJ1068"/>
      <c r="AK1068"/>
      <c r="AL1068"/>
      <c r="AM1068"/>
      <c r="AN1068"/>
      <c r="AO1068"/>
      <c r="AP1068"/>
      <c r="AQ1068" s="22"/>
      <c r="AR1068" s="24"/>
      <c r="AS1068" s="37"/>
      <c r="AT1068" s="37"/>
      <c r="AU1068" s="37"/>
      <c r="AV1068" s="37"/>
      <c r="AW1068" s="37"/>
    </row>
    <row r="1069" spans="1:49" ht="15.75" hidden="1" customHeight="1" x14ac:dyDescent="0.25">
      <c r="A1069" s="1" t="s">
        <v>5326</v>
      </c>
      <c r="B1069" s="21" t="s">
        <v>5327</v>
      </c>
      <c r="C1069" s="1">
        <v>2</v>
      </c>
      <c r="D1069" s="1" t="s">
        <v>5336</v>
      </c>
      <c r="E1069" s="7">
        <v>4714</v>
      </c>
      <c r="F1069" s="7">
        <v>27</v>
      </c>
      <c r="G1069" s="1">
        <v>0.6</v>
      </c>
      <c r="H1069" s="34">
        <f>Tabela1[[#This Row],[PESO UNI]]*Tabela1[[#This Row],[QTE]]</f>
        <v>1.2</v>
      </c>
      <c r="I1069" s="7" t="s">
        <v>5569</v>
      </c>
      <c r="J1069" s="8" t="s">
        <v>4834</v>
      </c>
      <c r="K1069" s="8" t="s">
        <v>4320</v>
      </c>
      <c r="L1069" s="9" t="s">
        <v>3291</v>
      </c>
      <c r="M1069" s="10">
        <v>46259</v>
      </c>
      <c r="N1069" s="8" t="s">
        <v>38</v>
      </c>
      <c r="O1069" s="12"/>
      <c r="P1069" s="13"/>
      <c r="Q1069" s="14">
        <f>Tabela1[[#This Row],[QTDE/ Fabricação]]-Tabela1[[#This Row],[QTE]]</f>
        <v>-2</v>
      </c>
      <c r="R1069" s="18">
        <f t="shared" ref="R1069:R1098" si="221">IFERROR(H1069*((AA1069*0.25)+(AC1069*0.25)+(AD1069*0.225)+(AE1069*0.225)+(AF1069*0.05)),"")</f>
        <v>1.2</v>
      </c>
      <c r="S1069" s="18">
        <f t="shared" ref="S1069:S1098" si="222">IFERROR(H1069*AG1069,"")</f>
        <v>1.2</v>
      </c>
      <c r="T1069" s="19">
        <f t="shared" ref="T1069:T1098" si="223">IFERROR(S1069-H1069,"")</f>
        <v>0</v>
      </c>
      <c r="U1069" s="16">
        <f>IFERROR(SUMIF('LISTA DE EMBARQUE'!B:B,MICRO!E:E,'LISTA DE EMBARQUE'!G:G),"")</f>
        <v>0</v>
      </c>
      <c r="V1069" s="12" t="str">
        <f>IFERROR(VLOOKUP(Tabela1[[#This Row],[COD.MDE]],'LISTA DE EMBARQUE'!B:L,11,0),"")</f>
        <v/>
      </c>
      <c r="W1069" s="13" t="str">
        <f>IFERROR(VLOOKUP(Tabela1[[#This Row],[COD.MDE]],'LISTA DE EMBARQUE'!B:M,12,0),"")</f>
        <v/>
      </c>
      <c r="X1069" s="14">
        <f>IFERROR(Tabela1[[#This Row],[QIANTIDADE EXPEDIDA]]*Tabela1[[#This Row],[PESO UNI]],"")</f>
        <v>0</v>
      </c>
      <c r="Y1069" s="14">
        <f t="shared" ref="Y1069:Y1098" si="224">U1069-C1069</f>
        <v>-2</v>
      </c>
      <c r="Z1069" s="20">
        <f>Tabela1[[#This Row],[PESO TOTAL]]-Tabela1[[#This Row],[Peso Expedido]]</f>
        <v>1.2</v>
      </c>
      <c r="AA1069" s="17">
        <v>1</v>
      </c>
      <c r="AB1069" s="33"/>
      <c r="AC1069" s="33">
        <v>1</v>
      </c>
      <c r="AD1069" s="33">
        <v>1</v>
      </c>
      <c r="AE1069" s="33">
        <v>1</v>
      </c>
      <c r="AF1069" s="33">
        <v>1</v>
      </c>
      <c r="AG1069" s="33">
        <v>1</v>
      </c>
      <c r="AH1069" s="33"/>
      <c r="AI1069" s="33"/>
      <c r="AJ1069"/>
      <c r="AK1069"/>
      <c r="AL1069"/>
      <c r="AM1069"/>
      <c r="AN1069"/>
      <c r="AO1069"/>
      <c r="AP1069"/>
      <c r="AQ1069" s="22"/>
      <c r="AR1069" s="24"/>
      <c r="AS1069" s="37"/>
      <c r="AT1069" s="37"/>
      <c r="AU1069" s="37"/>
      <c r="AV1069" s="37"/>
      <c r="AW1069" s="37"/>
    </row>
    <row r="1070" spans="1:49" ht="15.75" hidden="1" customHeight="1" x14ac:dyDescent="0.25">
      <c r="A1070" s="1" t="s">
        <v>5326</v>
      </c>
      <c r="B1070" s="21" t="s">
        <v>5327</v>
      </c>
      <c r="C1070" s="1">
        <v>1</v>
      </c>
      <c r="D1070" s="1" t="s">
        <v>5337</v>
      </c>
      <c r="E1070" s="7">
        <v>4715</v>
      </c>
      <c r="F1070" s="7">
        <v>27</v>
      </c>
      <c r="G1070" s="1">
        <v>104</v>
      </c>
      <c r="H1070" s="34">
        <f>Tabela1[[#This Row],[PESO UNI]]*Tabela1[[#This Row],[QTE]]</f>
        <v>104</v>
      </c>
      <c r="I1070" s="7" t="s">
        <v>5569</v>
      </c>
      <c r="J1070" s="8" t="s">
        <v>4834</v>
      </c>
      <c r="K1070" s="8" t="s">
        <v>4320</v>
      </c>
      <c r="L1070" s="9" t="s">
        <v>3291</v>
      </c>
      <c r="M1070" s="10">
        <v>46259</v>
      </c>
      <c r="N1070" s="8" t="s">
        <v>38</v>
      </c>
      <c r="O1070" s="12"/>
      <c r="P1070" s="13"/>
      <c r="Q1070" s="14">
        <f>Tabela1[[#This Row],[QTDE/ Fabricação]]-Tabela1[[#This Row],[QTE]]</f>
        <v>-1</v>
      </c>
      <c r="R1070" s="18">
        <f t="shared" si="221"/>
        <v>104</v>
      </c>
      <c r="S1070" s="18">
        <f t="shared" si="222"/>
        <v>104</v>
      </c>
      <c r="T1070" s="19">
        <f t="shared" si="223"/>
        <v>0</v>
      </c>
      <c r="U1070" s="16">
        <f>IFERROR(SUMIF('LISTA DE EMBARQUE'!B:B,MICRO!E:E,'LISTA DE EMBARQUE'!G:G),"")</f>
        <v>0</v>
      </c>
      <c r="V1070" s="12" t="str">
        <f>IFERROR(VLOOKUP(Tabela1[[#This Row],[COD.MDE]],'LISTA DE EMBARQUE'!B:L,11,0),"")</f>
        <v/>
      </c>
      <c r="W1070" s="13" t="str">
        <f>IFERROR(VLOOKUP(Tabela1[[#This Row],[COD.MDE]],'LISTA DE EMBARQUE'!B:M,12,0),"")</f>
        <v/>
      </c>
      <c r="X1070" s="14">
        <f>IFERROR(Tabela1[[#This Row],[QIANTIDADE EXPEDIDA]]*Tabela1[[#This Row],[PESO UNI]],"")</f>
        <v>0</v>
      </c>
      <c r="Y1070" s="14">
        <f t="shared" si="224"/>
        <v>-1</v>
      </c>
      <c r="Z1070" s="20">
        <f>Tabela1[[#This Row],[PESO TOTAL]]-Tabela1[[#This Row],[Peso Expedido]]</f>
        <v>104</v>
      </c>
      <c r="AA1070" s="17">
        <v>1</v>
      </c>
      <c r="AB1070" s="33"/>
      <c r="AC1070" s="33">
        <v>1</v>
      </c>
      <c r="AD1070" s="33">
        <v>1</v>
      </c>
      <c r="AE1070" s="33">
        <v>1</v>
      </c>
      <c r="AF1070" s="33">
        <v>1</v>
      </c>
      <c r="AG1070" s="33">
        <v>1</v>
      </c>
      <c r="AH1070" s="33"/>
      <c r="AI1070" s="33"/>
      <c r="AJ1070"/>
      <c r="AK1070"/>
      <c r="AL1070"/>
      <c r="AM1070"/>
      <c r="AN1070"/>
      <c r="AO1070"/>
      <c r="AP1070"/>
      <c r="AQ1070" s="22"/>
      <c r="AR1070" s="24"/>
      <c r="AS1070" s="37"/>
      <c r="AT1070" s="37"/>
      <c r="AU1070" s="37"/>
      <c r="AV1070" s="37"/>
      <c r="AW1070" s="37"/>
    </row>
    <row r="1071" spans="1:49" ht="15.75" hidden="1" customHeight="1" x14ac:dyDescent="0.25">
      <c r="A1071" s="1" t="s">
        <v>5338</v>
      </c>
      <c r="B1071" s="21" t="s">
        <v>5339</v>
      </c>
      <c r="C1071" s="1">
        <v>1</v>
      </c>
      <c r="D1071" s="1" t="s">
        <v>5340</v>
      </c>
      <c r="E1071" s="7">
        <v>4716</v>
      </c>
      <c r="F1071" s="7">
        <v>28</v>
      </c>
      <c r="G1071" s="1">
        <v>254.3</v>
      </c>
      <c r="H1071" s="34">
        <f>Tabela1[[#This Row],[PESO UNI]]*Tabela1[[#This Row],[QTE]]</f>
        <v>254.3</v>
      </c>
      <c r="I1071" s="7" t="s">
        <v>5569</v>
      </c>
      <c r="J1071" s="8" t="s">
        <v>4834</v>
      </c>
      <c r="K1071" s="8" t="s">
        <v>4320</v>
      </c>
      <c r="L1071" s="9" t="s">
        <v>3291</v>
      </c>
      <c r="M1071" s="10">
        <v>46259</v>
      </c>
      <c r="N1071" s="8" t="s">
        <v>38</v>
      </c>
      <c r="O1071" s="12"/>
      <c r="P1071" s="13"/>
      <c r="Q1071" s="14">
        <f>Tabela1[[#This Row],[QTDE/ Fabricação]]-Tabela1[[#This Row],[QTE]]</f>
        <v>-1</v>
      </c>
      <c r="R1071" s="18">
        <f t="shared" si="221"/>
        <v>254.3</v>
      </c>
      <c r="S1071" s="18">
        <f t="shared" si="222"/>
        <v>254.3</v>
      </c>
      <c r="T1071" s="19">
        <f t="shared" si="223"/>
        <v>0</v>
      </c>
      <c r="U1071" s="16">
        <f>IFERROR(SUMIF('LISTA DE EMBARQUE'!B:B,MICRO!E:E,'LISTA DE EMBARQUE'!G:G),"")</f>
        <v>0</v>
      </c>
      <c r="V1071" s="12" t="str">
        <f>IFERROR(VLOOKUP(Tabela1[[#This Row],[COD.MDE]],'LISTA DE EMBARQUE'!B:L,11,0),"")</f>
        <v/>
      </c>
      <c r="W1071" s="13" t="str">
        <f>IFERROR(VLOOKUP(Tabela1[[#This Row],[COD.MDE]],'LISTA DE EMBARQUE'!B:M,12,0),"")</f>
        <v/>
      </c>
      <c r="X1071" s="14">
        <f>IFERROR(Tabela1[[#This Row],[QIANTIDADE EXPEDIDA]]*Tabela1[[#This Row],[PESO UNI]],"")</f>
        <v>0</v>
      </c>
      <c r="Y1071" s="14">
        <f t="shared" si="224"/>
        <v>-1</v>
      </c>
      <c r="Z1071" s="20">
        <f>Tabela1[[#This Row],[PESO TOTAL]]-Tabela1[[#This Row],[Peso Expedido]]</f>
        <v>254.3</v>
      </c>
      <c r="AA1071" s="17">
        <v>1</v>
      </c>
      <c r="AB1071" s="33"/>
      <c r="AC1071" s="33">
        <v>1</v>
      </c>
      <c r="AD1071" s="33">
        <v>1</v>
      </c>
      <c r="AE1071" s="33">
        <v>1</v>
      </c>
      <c r="AF1071" s="33">
        <v>1</v>
      </c>
      <c r="AG1071" s="33">
        <v>1</v>
      </c>
      <c r="AH1071" s="33"/>
      <c r="AI1071" s="33"/>
      <c r="AJ1071"/>
      <c r="AK1071"/>
      <c r="AL1071"/>
      <c r="AM1071"/>
      <c r="AN1071"/>
      <c r="AO1071"/>
      <c r="AP1071"/>
      <c r="AQ1071" s="22"/>
      <c r="AR1071" s="24"/>
      <c r="AS1071" s="37"/>
      <c r="AT1071" s="37"/>
      <c r="AU1071" s="37"/>
      <c r="AV1071" s="37"/>
      <c r="AW1071" s="37"/>
    </row>
    <row r="1072" spans="1:49" ht="15.75" hidden="1" customHeight="1" x14ac:dyDescent="0.25">
      <c r="A1072" s="1" t="s">
        <v>5338</v>
      </c>
      <c r="B1072" s="21" t="s">
        <v>5339</v>
      </c>
      <c r="C1072" s="1">
        <v>1</v>
      </c>
      <c r="D1072" s="1" t="s">
        <v>5341</v>
      </c>
      <c r="E1072" s="7">
        <v>4717</v>
      </c>
      <c r="F1072" s="7">
        <v>28</v>
      </c>
      <c r="G1072" s="1">
        <v>155.5</v>
      </c>
      <c r="H1072" s="34">
        <f>Tabela1[[#This Row],[PESO UNI]]*Tabela1[[#This Row],[QTE]]</f>
        <v>155.5</v>
      </c>
      <c r="I1072" s="7" t="s">
        <v>5569</v>
      </c>
      <c r="J1072" s="8" t="s">
        <v>4834</v>
      </c>
      <c r="K1072" s="8" t="s">
        <v>4320</v>
      </c>
      <c r="L1072" s="9" t="s">
        <v>3291</v>
      </c>
      <c r="M1072" s="10">
        <v>46259</v>
      </c>
      <c r="N1072" s="8" t="s">
        <v>38</v>
      </c>
      <c r="O1072" s="12"/>
      <c r="P1072" s="13"/>
      <c r="Q1072" s="14">
        <f>Tabela1[[#This Row],[QTDE/ Fabricação]]-Tabela1[[#This Row],[QTE]]</f>
        <v>-1</v>
      </c>
      <c r="R1072" s="18">
        <f t="shared" si="221"/>
        <v>155.5</v>
      </c>
      <c r="S1072" s="18">
        <f t="shared" si="222"/>
        <v>155.5</v>
      </c>
      <c r="T1072" s="19">
        <f t="shared" si="223"/>
        <v>0</v>
      </c>
      <c r="U1072" s="16">
        <f>IFERROR(SUMIF('LISTA DE EMBARQUE'!B:B,MICRO!E:E,'LISTA DE EMBARQUE'!G:G),"")</f>
        <v>0</v>
      </c>
      <c r="V1072" s="12" t="str">
        <f>IFERROR(VLOOKUP(Tabela1[[#This Row],[COD.MDE]],'LISTA DE EMBARQUE'!B:L,11,0),"")</f>
        <v/>
      </c>
      <c r="W1072" s="13" t="str">
        <f>IFERROR(VLOOKUP(Tabela1[[#This Row],[COD.MDE]],'LISTA DE EMBARQUE'!B:M,12,0),"")</f>
        <v/>
      </c>
      <c r="X1072" s="14">
        <f>IFERROR(Tabela1[[#This Row],[QIANTIDADE EXPEDIDA]]*Tabela1[[#This Row],[PESO UNI]],"")</f>
        <v>0</v>
      </c>
      <c r="Y1072" s="14">
        <f t="shared" si="224"/>
        <v>-1</v>
      </c>
      <c r="Z1072" s="20">
        <f>Tabela1[[#This Row],[PESO TOTAL]]-Tabela1[[#This Row],[Peso Expedido]]</f>
        <v>155.5</v>
      </c>
      <c r="AA1072" s="17">
        <v>1</v>
      </c>
      <c r="AB1072" s="33"/>
      <c r="AC1072" s="33">
        <v>1</v>
      </c>
      <c r="AD1072" s="33">
        <v>1</v>
      </c>
      <c r="AE1072" s="33">
        <v>1</v>
      </c>
      <c r="AF1072" s="33">
        <v>1</v>
      </c>
      <c r="AG1072" s="33">
        <v>1</v>
      </c>
      <c r="AH1072" s="33"/>
      <c r="AI1072" s="33"/>
      <c r="AJ1072"/>
      <c r="AK1072"/>
      <c r="AL1072"/>
      <c r="AM1072"/>
      <c r="AN1072"/>
      <c r="AO1072"/>
      <c r="AP1072"/>
      <c r="AQ1072" s="22"/>
      <c r="AR1072" s="24"/>
      <c r="AS1072" s="37"/>
      <c r="AT1072" s="37"/>
      <c r="AU1072" s="37"/>
      <c r="AV1072" s="37"/>
      <c r="AW1072" s="37"/>
    </row>
    <row r="1073" spans="1:49" ht="15.75" hidden="1" customHeight="1" x14ac:dyDescent="0.25">
      <c r="A1073" s="1" t="s">
        <v>5342</v>
      </c>
      <c r="B1073" s="21" t="s">
        <v>5343</v>
      </c>
      <c r="C1073" s="1">
        <v>1</v>
      </c>
      <c r="D1073" s="1" t="s">
        <v>5344</v>
      </c>
      <c r="E1073" s="7">
        <v>4718</v>
      </c>
      <c r="F1073" s="7">
        <v>29</v>
      </c>
      <c r="G1073" s="1">
        <v>27.4</v>
      </c>
      <c r="H1073" s="34">
        <f>Tabela1[[#This Row],[PESO UNI]]*Tabela1[[#This Row],[QTE]]</f>
        <v>27.4</v>
      </c>
      <c r="I1073" s="7" t="s">
        <v>5569</v>
      </c>
      <c r="J1073" s="8" t="s">
        <v>4834</v>
      </c>
      <c r="K1073" s="8" t="s">
        <v>4320</v>
      </c>
      <c r="L1073" s="9" t="s">
        <v>3291</v>
      </c>
      <c r="M1073" s="10">
        <v>46259</v>
      </c>
      <c r="N1073" s="8" t="s">
        <v>38</v>
      </c>
      <c r="O1073" s="12"/>
      <c r="P1073" s="13"/>
      <c r="Q1073" s="14">
        <f>Tabela1[[#This Row],[QTDE/ Fabricação]]-Tabela1[[#This Row],[QTE]]</f>
        <v>-1</v>
      </c>
      <c r="R1073" s="18">
        <f t="shared" si="221"/>
        <v>27.4</v>
      </c>
      <c r="S1073" s="18">
        <f t="shared" si="222"/>
        <v>27.4</v>
      </c>
      <c r="T1073" s="19">
        <f t="shared" si="223"/>
        <v>0</v>
      </c>
      <c r="U1073" s="16">
        <f>IFERROR(SUMIF('LISTA DE EMBARQUE'!B:B,MICRO!E:E,'LISTA DE EMBARQUE'!G:G),"")</f>
        <v>0</v>
      </c>
      <c r="V1073" s="12" t="str">
        <f>IFERROR(VLOOKUP(Tabela1[[#This Row],[COD.MDE]],'LISTA DE EMBARQUE'!B:L,11,0),"")</f>
        <v/>
      </c>
      <c r="W1073" s="13" t="str">
        <f>IFERROR(VLOOKUP(Tabela1[[#This Row],[COD.MDE]],'LISTA DE EMBARQUE'!B:M,12,0),"")</f>
        <v/>
      </c>
      <c r="X1073" s="14">
        <f>IFERROR(Tabela1[[#This Row],[QIANTIDADE EXPEDIDA]]*Tabela1[[#This Row],[PESO UNI]],"")</f>
        <v>0</v>
      </c>
      <c r="Y1073" s="14">
        <f t="shared" si="224"/>
        <v>-1</v>
      </c>
      <c r="Z1073" s="20">
        <f>Tabela1[[#This Row],[PESO TOTAL]]-Tabela1[[#This Row],[Peso Expedido]]</f>
        <v>27.4</v>
      </c>
      <c r="AA1073" s="17">
        <v>1</v>
      </c>
      <c r="AB1073" s="33"/>
      <c r="AC1073" s="33">
        <v>1</v>
      </c>
      <c r="AD1073" s="33">
        <v>1</v>
      </c>
      <c r="AE1073" s="33">
        <v>1</v>
      </c>
      <c r="AF1073" s="33">
        <v>1</v>
      </c>
      <c r="AG1073" s="33">
        <v>1</v>
      </c>
      <c r="AH1073" s="33"/>
      <c r="AI1073" s="33"/>
      <c r="AJ1073"/>
      <c r="AK1073"/>
      <c r="AL1073"/>
      <c r="AM1073"/>
      <c r="AN1073"/>
      <c r="AO1073"/>
      <c r="AP1073"/>
      <c r="AQ1073" s="22"/>
      <c r="AR1073" s="24"/>
      <c r="AS1073" s="37"/>
      <c r="AT1073" s="37"/>
      <c r="AU1073" s="37"/>
      <c r="AV1073" s="37"/>
      <c r="AW1073" s="37"/>
    </row>
    <row r="1074" spans="1:49" ht="15.75" hidden="1" customHeight="1" x14ac:dyDescent="0.25">
      <c r="A1074" s="1" t="s">
        <v>5342</v>
      </c>
      <c r="B1074" s="21" t="s">
        <v>5343</v>
      </c>
      <c r="C1074" s="1">
        <v>1</v>
      </c>
      <c r="D1074" s="1" t="s">
        <v>5345</v>
      </c>
      <c r="E1074" s="7">
        <v>4719</v>
      </c>
      <c r="F1074" s="7">
        <v>29</v>
      </c>
      <c r="G1074" s="1">
        <v>13.2</v>
      </c>
      <c r="H1074" s="34">
        <f>Tabela1[[#This Row],[PESO UNI]]*Tabela1[[#This Row],[QTE]]</f>
        <v>13.2</v>
      </c>
      <c r="I1074" s="7" t="s">
        <v>5569</v>
      </c>
      <c r="J1074" s="8" t="s">
        <v>4834</v>
      </c>
      <c r="K1074" s="8" t="s">
        <v>4320</v>
      </c>
      <c r="L1074" s="9" t="s">
        <v>3291</v>
      </c>
      <c r="M1074" s="10">
        <v>46259</v>
      </c>
      <c r="N1074" s="8" t="s">
        <v>38</v>
      </c>
      <c r="O1074" s="12"/>
      <c r="P1074" s="13"/>
      <c r="Q1074" s="14">
        <f>Tabela1[[#This Row],[QTDE/ Fabricação]]-Tabela1[[#This Row],[QTE]]</f>
        <v>-1</v>
      </c>
      <c r="R1074" s="18">
        <f t="shared" si="221"/>
        <v>13.2</v>
      </c>
      <c r="S1074" s="18">
        <f t="shared" si="222"/>
        <v>13.2</v>
      </c>
      <c r="T1074" s="19">
        <f t="shared" si="223"/>
        <v>0</v>
      </c>
      <c r="U1074" s="16">
        <f>IFERROR(SUMIF('LISTA DE EMBARQUE'!B:B,MICRO!E:E,'LISTA DE EMBARQUE'!G:G),"")</f>
        <v>0</v>
      </c>
      <c r="V1074" s="12" t="str">
        <f>IFERROR(VLOOKUP(Tabela1[[#This Row],[COD.MDE]],'LISTA DE EMBARQUE'!B:L,11,0),"")</f>
        <v/>
      </c>
      <c r="W1074" s="13" t="str">
        <f>IFERROR(VLOOKUP(Tabela1[[#This Row],[COD.MDE]],'LISTA DE EMBARQUE'!B:M,12,0),"")</f>
        <v/>
      </c>
      <c r="X1074" s="14">
        <f>IFERROR(Tabela1[[#This Row],[QIANTIDADE EXPEDIDA]]*Tabela1[[#This Row],[PESO UNI]],"")</f>
        <v>0</v>
      </c>
      <c r="Y1074" s="14">
        <f t="shared" si="224"/>
        <v>-1</v>
      </c>
      <c r="Z1074" s="20">
        <f>Tabela1[[#This Row],[PESO TOTAL]]-Tabela1[[#This Row],[Peso Expedido]]</f>
        <v>13.2</v>
      </c>
      <c r="AA1074" s="17">
        <v>1</v>
      </c>
      <c r="AB1074" s="33"/>
      <c r="AC1074" s="33">
        <v>1</v>
      </c>
      <c r="AD1074" s="33">
        <v>1</v>
      </c>
      <c r="AE1074" s="33">
        <v>1</v>
      </c>
      <c r="AF1074" s="33">
        <v>1</v>
      </c>
      <c r="AG1074" s="33">
        <v>1</v>
      </c>
      <c r="AH1074" s="33"/>
      <c r="AI1074" s="33"/>
      <c r="AJ1074"/>
      <c r="AK1074"/>
      <c r="AL1074"/>
      <c r="AM1074"/>
      <c r="AN1074"/>
      <c r="AO1074"/>
      <c r="AP1074"/>
      <c r="AQ1074" s="22"/>
      <c r="AR1074" s="24"/>
      <c r="AS1074" s="37"/>
      <c r="AT1074" s="37"/>
      <c r="AU1074" s="37"/>
      <c r="AV1074" s="37"/>
      <c r="AW1074" s="37"/>
    </row>
    <row r="1075" spans="1:49" ht="15.75" hidden="1" customHeight="1" x14ac:dyDescent="0.25">
      <c r="A1075" s="1" t="s">
        <v>5342</v>
      </c>
      <c r="B1075" s="21" t="s">
        <v>5343</v>
      </c>
      <c r="C1075" s="1">
        <v>1</v>
      </c>
      <c r="D1075" s="1" t="s">
        <v>5346</v>
      </c>
      <c r="E1075" s="7">
        <v>4720</v>
      </c>
      <c r="F1075" s="7">
        <v>29</v>
      </c>
      <c r="G1075" s="1">
        <v>9.6</v>
      </c>
      <c r="H1075" s="34">
        <f>Tabela1[[#This Row],[PESO UNI]]*Tabela1[[#This Row],[QTE]]</f>
        <v>9.6</v>
      </c>
      <c r="I1075" s="7" t="s">
        <v>5569</v>
      </c>
      <c r="J1075" s="8" t="s">
        <v>4834</v>
      </c>
      <c r="K1075" s="8" t="s">
        <v>4320</v>
      </c>
      <c r="L1075" s="9" t="s">
        <v>3291</v>
      </c>
      <c r="M1075" s="10">
        <v>46259</v>
      </c>
      <c r="N1075" s="8" t="s">
        <v>38</v>
      </c>
      <c r="O1075" s="12"/>
      <c r="P1075" s="13"/>
      <c r="Q1075" s="14">
        <f>Tabela1[[#This Row],[QTDE/ Fabricação]]-Tabela1[[#This Row],[QTE]]</f>
        <v>-1</v>
      </c>
      <c r="R1075" s="18">
        <f t="shared" si="221"/>
        <v>9.6</v>
      </c>
      <c r="S1075" s="18">
        <f t="shared" si="222"/>
        <v>9.6</v>
      </c>
      <c r="T1075" s="19">
        <f t="shared" si="223"/>
        <v>0</v>
      </c>
      <c r="U1075" s="16">
        <f>IFERROR(SUMIF('LISTA DE EMBARQUE'!B:B,MICRO!E:E,'LISTA DE EMBARQUE'!G:G),"")</f>
        <v>0</v>
      </c>
      <c r="V1075" s="12" t="str">
        <f>IFERROR(VLOOKUP(Tabela1[[#This Row],[COD.MDE]],'LISTA DE EMBARQUE'!B:L,11,0),"")</f>
        <v/>
      </c>
      <c r="W1075" s="13" t="str">
        <f>IFERROR(VLOOKUP(Tabela1[[#This Row],[COD.MDE]],'LISTA DE EMBARQUE'!B:M,12,0),"")</f>
        <v/>
      </c>
      <c r="X1075" s="14">
        <f>IFERROR(Tabela1[[#This Row],[QIANTIDADE EXPEDIDA]]*Tabela1[[#This Row],[PESO UNI]],"")</f>
        <v>0</v>
      </c>
      <c r="Y1075" s="14">
        <f t="shared" si="224"/>
        <v>-1</v>
      </c>
      <c r="Z1075" s="20">
        <f>Tabela1[[#This Row],[PESO TOTAL]]-Tabela1[[#This Row],[Peso Expedido]]</f>
        <v>9.6</v>
      </c>
      <c r="AA1075" s="17">
        <v>1</v>
      </c>
      <c r="AB1075" s="33"/>
      <c r="AC1075" s="33">
        <v>1</v>
      </c>
      <c r="AD1075" s="33">
        <v>1</v>
      </c>
      <c r="AE1075" s="33">
        <v>1</v>
      </c>
      <c r="AF1075" s="33">
        <v>1</v>
      </c>
      <c r="AG1075" s="33">
        <v>1</v>
      </c>
      <c r="AH1075" s="33"/>
      <c r="AI1075" s="33"/>
      <c r="AJ1075"/>
      <c r="AK1075"/>
      <c r="AL1075"/>
      <c r="AM1075"/>
      <c r="AN1075"/>
      <c r="AO1075"/>
      <c r="AP1075"/>
      <c r="AQ1075" s="22"/>
      <c r="AR1075" s="24"/>
      <c r="AS1075" s="37"/>
      <c r="AT1075" s="37"/>
      <c r="AU1075" s="37"/>
      <c r="AV1075" s="37"/>
      <c r="AW1075" s="37"/>
    </row>
    <row r="1076" spans="1:49" ht="15.75" hidden="1" customHeight="1" x14ac:dyDescent="0.25">
      <c r="A1076" s="1" t="s">
        <v>5342</v>
      </c>
      <c r="B1076" s="21" t="s">
        <v>5343</v>
      </c>
      <c r="C1076" s="1">
        <v>1</v>
      </c>
      <c r="D1076" s="1" t="s">
        <v>5347</v>
      </c>
      <c r="E1076" s="7">
        <v>4721</v>
      </c>
      <c r="F1076" s="7">
        <v>29</v>
      </c>
      <c r="G1076" s="1">
        <v>20.2</v>
      </c>
      <c r="H1076" s="34">
        <f>Tabela1[[#This Row],[PESO UNI]]*Tabela1[[#This Row],[QTE]]</f>
        <v>20.2</v>
      </c>
      <c r="I1076" s="7" t="s">
        <v>5569</v>
      </c>
      <c r="J1076" s="8" t="s">
        <v>4834</v>
      </c>
      <c r="K1076" s="8" t="s">
        <v>4320</v>
      </c>
      <c r="L1076" s="9" t="s">
        <v>3291</v>
      </c>
      <c r="M1076" s="10">
        <v>46259</v>
      </c>
      <c r="N1076" s="8" t="s">
        <v>38</v>
      </c>
      <c r="O1076" s="12"/>
      <c r="P1076" s="13"/>
      <c r="Q1076" s="14">
        <f>Tabela1[[#This Row],[QTDE/ Fabricação]]-Tabela1[[#This Row],[QTE]]</f>
        <v>-1</v>
      </c>
      <c r="R1076" s="18">
        <f t="shared" si="221"/>
        <v>20.2</v>
      </c>
      <c r="S1076" s="18">
        <f t="shared" si="222"/>
        <v>20.2</v>
      </c>
      <c r="T1076" s="19">
        <f t="shared" si="223"/>
        <v>0</v>
      </c>
      <c r="U1076" s="16">
        <f>IFERROR(SUMIF('LISTA DE EMBARQUE'!B:B,MICRO!E:E,'LISTA DE EMBARQUE'!G:G),"")</f>
        <v>0</v>
      </c>
      <c r="V1076" s="12" t="str">
        <f>IFERROR(VLOOKUP(Tabela1[[#This Row],[COD.MDE]],'LISTA DE EMBARQUE'!B:L,11,0),"")</f>
        <v/>
      </c>
      <c r="W1076" s="13" t="str">
        <f>IFERROR(VLOOKUP(Tabela1[[#This Row],[COD.MDE]],'LISTA DE EMBARQUE'!B:M,12,0),"")</f>
        <v/>
      </c>
      <c r="X1076" s="14">
        <f>IFERROR(Tabela1[[#This Row],[QIANTIDADE EXPEDIDA]]*Tabela1[[#This Row],[PESO UNI]],"")</f>
        <v>0</v>
      </c>
      <c r="Y1076" s="14">
        <f t="shared" si="224"/>
        <v>-1</v>
      </c>
      <c r="Z1076" s="20">
        <f>Tabela1[[#This Row],[PESO TOTAL]]-Tabela1[[#This Row],[Peso Expedido]]</f>
        <v>20.2</v>
      </c>
      <c r="AA1076" s="17">
        <v>1</v>
      </c>
      <c r="AB1076" s="33"/>
      <c r="AC1076" s="33">
        <v>1</v>
      </c>
      <c r="AD1076" s="33">
        <v>1</v>
      </c>
      <c r="AE1076" s="33">
        <v>1</v>
      </c>
      <c r="AF1076" s="33">
        <v>1</v>
      </c>
      <c r="AG1076" s="33">
        <v>1</v>
      </c>
      <c r="AH1076" s="33"/>
      <c r="AI1076" s="33"/>
      <c r="AJ1076"/>
      <c r="AK1076"/>
      <c r="AL1076"/>
      <c r="AM1076"/>
      <c r="AN1076"/>
      <c r="AO1076"/>
      <c r="AP1076"/>
      <c r="AQ1076" s="22"/>
      <c r="AR1076" s="24"/>
      <c r="AS1076" s="37"/>
      <c r="AT1076" s="37"/>
      <c r="AU1076" s="37"/>
      <c r="AV1076" s="37"/>
      <c r="AW1076" s="37"/>
    </row>
    <row r="1077" spans="1:49" ht="15.75" hidden="1" customHeight="1" x14ac:dyDescent="0.25">
      <c r="A1077" s="1" t="s">
        <v>5342</v>
      </c>
      <c r="B1077" s="21" t="s">
        <v>5343</v>
      </c>
      <c r="C1077" s="1">
        <v>1</v>
      </c>
      <c r="D1077" s="1" t="s">
        <v>5348</v>
      </c>
      <c r="E1077" s="7">
        <v>4722</v>
      </c>
      <c r="F1077" s="7">
        <v>29</v>
      </c>
      <c r="G1077" s="1">
        <v>11</v>
      </c>
      <c r="H1077" s="34">
        <f>Tabela1[[#This Row],[PESO UNI]]*Tabela1[[#This Row],[QTE]]</f>
        <v>11</v>
      </c>
      <c r="I1077" s="7" t="s">
        <v>5569</v>
      </c>
      <c r="J1077" s="8" t="s">
        <v>4834</v>
      </c>
      <c r="K1077" s="8" t="s">
        <v>4320</v>
      </c>
      <c r="L1077" s="9" t="s">
        <v>3291</v>
      </c>
      <c r="M1077" s="10">
        <v>46259</v>
      </c>
      <c r="N1077" s="8" t="s">
        <v>38</v>
      </c>
      <c r="O1077" s="12"/>
      <c r="P1077" s="13"/>
      <c r="Q1077" s="14">
        <f>Tabela1[[#This Row],[QTDE/ Fabricação]]-Tabela1[[#This Row],[QTE]]</f>
        <v>-1</v>
      </c>
      <c r="R1077" s="18">
        <f t="shared" si="221"/>
        <v>11</v>
      </c>
      <c r="S1077" s="18">
        <f t="shared" si="222"/>
        <v>11</v>
      </c>
      <c r="T1077" s="19">
        <f t="shared" si="223"/>
        <v>0</v>
      </c>
      <c r="U1077" s="16">
        <f>IFERROR(SUMIF('LISTA DE EMBARQUE'!B:B,MICRO!E:E,'LISTA DE EMBARQUE'!G:G),"")</f>
        <v>0</v>
      </c>
      <c r="V1077" s="12" t="str">
        <f>IFERROR(VLOOKUP(Tabela1[[#This Row],[COD.MDE]],'LISTA DE EMBARQUE'!B:L,11,0),"")</f>
        <v/>
      </c>
      <c r="W1077" s="13" t="str">
        <f>IFERROR(VLOOKUP(Tabela1[[#This Row],[COD.MDE]],'LISTA DE EMBARQUE'!B:M,12,0),"")</f>
        <v/>
      </c>
      <c r="X1077" s="14">
        <f>IFERROR(Tabela1[[#This Row],[QIANTIDADE EXPEDIDA]]*Tabela1[[#This Row],[PESO UNI]],"")</f>
        <v>0</v>
      </c>
      <c r="Y1077" s="14">
        <f t="shared" si="224"/>
        <v>-1</v>
      </c>
      <c r="Z1077" s="20">
        <f>Tabela1[[#This Row],[PESO TOTAL]]-Tabela1[[#This Row],[Peso Expedido]]</f>
        <v>11</v>
      </c>
      <c r="AA1077" s="17">
        <v>1</v>
      </c>
      <c r="AB1077" s="33"/>
      <c r="AC1077" s="33">
        <v>1</v>
      </c>
      <c r="AD1077" s="33">
        <v>1</v>
      </c>
      <c r="AE1077" s="33">
        <v>1</v>
      </c>
      <c r="AF1077" s="33">
        <v>1</v>
      </c>
      <c r="AG1077" s="33">
        <v>1</v>
      </c>
      <c r="AH1077" s="33"/>
      <c r="AI1077" s="33"/>
      <c r="AJ1077"/>
      <c r="AK1077"/>
      <c r="AL1077"/>
      <c r="AM1077"/>
      <c r="AN1077"/>
      <c r="AO1077"/>
      <c r="AP1077"/>
      <c r="AQ1077" s="22"/>
      <c r="AR1077" s="24"/>
      <c r="AS1077" s="37"/>
      <c r="AT1077" s="37"/>
      <c r="AU1077" s="37"/>
      <c r="AV1077" s="37"/>
      <c r="AW1077" s="37"/>
    </row>
    <row r="1078" spans="1:49" ht="15.75" hidden="1" customHeight="1" x14ac:dyDescent="0.25">
      <c r="A1078" s="1" t="s">
        <v>5342</v>
      </c>
      <c r="B1078" s="21" t="s">
        <v>5343</v>
      </c>
      <c r="C1078" s="1">
        <v>1</v>
      </c>
      <c r="D1078" s="1" t="s">
        <v>5349</v>
      </c>
      <c r="E1078" s="7">
        <v>4723</v>
      </c>
      <c r="F1078" s="7">
        <v>29</v>
      </c>
      <c r="G1078" s="1">
        <v>36.200000000000003</v>
      </c>
      <c r="H1078" s="34">
        <f>Tabela1[[#This Row],[PESO UNI]]*Tabela1[[#This Row],[QTE]]</f>
        <v>36.200000000000003</v>
      </c>
      <c r="I1078" s="7" t="s">
        <v>5569</v>
      </c>
      <c r="J1078" s="8" t="s">
        <v>4834</v>
      </c>
      <c r="K1078" s="8" t="s">
        <v>4320</v>
      </c>
      <c r="L1078" s="9" t="s">
        <v>3291</v>
      </c>
      <c r="M1078" s="10">
        <v>46259</v>
      </c>
      <c r="N1078" s="8" t="s">
        <v>38</v>
      </c>
      <c r="O1078" s="12"/>
      <c r="P1078" s="13"/>
      <c r="Q1078" s="14">
        <f>Tabela1[[#This Row],[QTDE/ Fabricação]]-Tabela1[[#This Row],[QTE]]</f>
        <v>-1</v>
      </c>
      <c r="R1078" s="18">
        <f t="shared" si="221"/>
        <v>36.200000000000003</v>
      </c>
      <c r="S1078" s="18">
        <f t="shared" si="222"/>
        <v>36.200000000000003</v>
      </c>
      <c r="T1078" s="19">
        <f t="shared" si="223"/>
        <v>0</v>
      </c>
      <c r="U1078" s="16">
        <f>IFERROR(SUMIF('LISTA DE EMBARQUE'!B:B,MICRO!E:E,'LISTA DE EMBARQUE'!G:G),"")</f>
        <v>0</v>
      </c>
      <c r="V1078" s="12" t="str">
        <f>IFERROR(VLOOKUP(Tabela1[[#This Row],[COD.MDE]],'LISTA DE EMBARQUE'!B:L,11,0),"")</f>
        <v/>
      </c>
      <c r="W1078" s="13" t="str">
        <f>IFERROR(VLOOKUP(Tabela1[[#This Row],[COD.MDE]],'LISTA DE EMBARQUE'!B:M,12,0),"")</f>
        <v/>
      </c>
      <c r="X1078" s="14">
        <f>IFERROR(Tabela1[[#This Row],[QIANTIDADE EXPEDIDA]]*Tabela1[[#This Row],[PESO UNI]],"")</f>
        <v>0</v>
      </c>
      <c r="Y1078" s="14">
        <f t="shared" si="224"/>
        <v>-1</v>
      </c>
      <c r="Z1078" s="20">
        <f>Tabela1[[#This Row],[PESO TOTAL]]-Tabela1[[#This Row],[Peso Expedido]]</f>
        <v>36.200000000000003</v>
      </c>
      <c r="AA1078" s="17">
        <v>1</v>
      </c>
      <c r="AB1078" s="33"/>
      <c r="AC1078" s="33">
        <v>1</v>
      </c>
      <c r="AD1078" s="33">
        <v>1</v>
      </c>
      <c r="AE1078" s="33">
        <v>1</v>
      </c>
      <c r="AF1078" s="33">
        <v>1</v>
      </c>
      <c r="AG1078" s="33">
        <v>1</v>
      </c>
      <c r="AH1078" s="33"/>
      <c r="AI1078" s="33"/>
      <c r="AJ1078"/>
      <c r="AK1078"/>
      <c r="AL1078"/>
      <c r="AM1078"/>
      <c r="AN1078"/>
      <c r="AO1078"/>
      <c r="AP1078"/>
      <c r="AQ1078" s="22"/>
      <c r="AR1078" s="24"/>
      <c r="AS1078" s="37"/>
      <c r="AT1078" s="37"/>
      <c r="AU1078" s="37"/>
      <c r="AV1078" s="37"/>
      <c r="AW1078" s="37"/>
    </row>
    <row r="1079" spans="1:49" ht="15.75" hidden="1" customHeight="1" x14ac:dyDescent="0.25">
      <c r="A1079" s="1" t="s">
        <v>5342</v>
      </c>
      <c r="B1079" s="21" t="s">
        <v>5343</v>
      </c>
      <c r="C1079" s="1">
        <v>1</v>
      </c>
      <c r="D1079" s="1" t="s">
        <v>5350</v>
      </c>
      <c r="E1079" s="7">
        <v>4724</v>
      </c>
      <c r="F1079" s="7">
        <v>29</v>
      </c>
      <c r="G1079" s="1">
        <v>0.4</v>
      </c>
      <c r="H1079" s="34">
        <f>Tabela1[[#This Row],[PESO UNI]]*Tabela1[[#This Row],[QTE]]</f>
        <v>0.4</v>
      </c>
      <c r="I1079" s="7" t="s">
        <v>5569</v>
      </c>
      <c r="J1079" s="8" t="s">
        <v>4834</v>
      </c>
      <c r="K1079" s="8" t="s">
        <v>4320</v>
      </c>
      <c r="L1079" s="9" t="s">
        <v>3291</v>
      </c>
      <c r="M1079" s="10">
        <v>46259</v>
      </c>
      <c r="N1079" s="8" t="s">
        <v>38</v>
      </c>
      <c r="O1079" s="12"/>
      <c r="P1079" s="13"/>
      <c r="Q1079" s="14">
        <f>Tabela1[[#This Row],[QTDE/ Fabricação]]-Tabela1[[#This Row],[QTE]]</f>
        <v>-1</v>
      </c>
      <c r="R1079" s="18">
        <f t="shared" si="221"/>
        <v>0.4</v>
      </c>
      <c r="S1079" s="18">
        <f t="shared" si="222"/>
        <v>0.4</v>
      </c>
      <c r="T1079" s="19">
        <f t="shared" si="223"/>
        <v>0</v>
      </c>
      <c r="U1079" s="16">
        <f>IFERROR(SUMIF('LISTA DE EMBARQUE'!B:B,MICRO!E:E,'LISTA DE EMBARQUE'!G:G),"")</f>
        <v>0</v>
      </c>
      <c r="V1079" s="12" t="str">
        <f>IFERROR(VLOOKUP(Tabela1[[#This Row],[COD.MDE]],'LISTA DE EMBARQUE'!B:L,11,0),"")</f>
        <v/>
      </c>
      <c r="W1079" s="13" t="str">
        <f>IFERROR(VLOOKUP(Tabela1[[#This Row],[COD.MDE]],'LISTA DE EMBARQUE'!B:M,12,0),"")</f>
        <v/>
      </c>
      <c r="X1079" s="14">
        <f>IFERROR(Tabela1[[#This Row],[QIANTIDADE EXPEDIDA]]*Tabela1[[#This Row],[PESO UNI]],"")</f>
        <v>0</v>
      </c>
      <c r="Y1079" s="14">
        <f t="shared" si="224"/>
        <v>-1</v>
      </c>
      <c r="Z1079" s="20">
        <f>Tabela1[[#This Row],[PESO TOTAL]]-Tabela1[[#This Row],[Peso Expedido]]</f>
        <v>0.4</v>
      </c>
      <c r="AA1079" s="17">
        <v>1</v>
      </c>
      <c r="AB1079" s="33"/>
      <c r="AC1079" s="33">
        <v>1</v>
      </c>
      <c r="AD1079" s="33">
        <v>1</v>
      </c>
      <c r="AE1079" s="33">
        <v>1</v>
      </c>
      <c r="AF1079" s="33">
        <v>1</v>
      </c>
      <c r="AG1079" s="33">
        <v>1</v>
      </c>
      <c r="AH1079" s="33"/>
      <c r="AI1079" s="33"/>
      <c r="AJ1079"/>
      <c r="AK1079"/>
      <c r="AL1079"/>
      <c r="AM1079"/>
      <c r="AN1079"/>
      <c r="AO1079"/>
      <c r="AP1079"/>
      <c r="AQ1079" s="22"/>
      <c r="AR1079" s="24"/>
      <c r="AS1079" s="37"/>
      <c r="AT1079" s="37"/>
      <c r="AU1079" s="37"/>
      <c r="AV1079" s="37"/>
      <c r="AW1079" s="37"/>
    </row>
    <row r="1080" spans="1:49" ht="15.75" hidden="1" customHeight="1" x14ac:dyDescent="0.25">
      <c r="A1080" s="1" t="s">
        <v>5351</v>
      </c>
      <c r="B1080" s="21" t="s">
        <v>5352</v>
      </c>
      <c r="C1080" s="1">
        <v>1</v>
      </c>
      <c r="D1080" s="1" t="s">
        <v>5353</v>
      </c>
      <c r="E1080" s="7">
        <v>4725</v>
      </c>
      <c r="F1080" s="7">
        <v>30</v>
      </c>
      <c r="G1080" s="1">
        <v>91</v>
      </c>
      <c r="H1080" s="34">
        <f>Tabela1[[#This Row],[PESO UNI]]*Tabela1[[#This Row],[QTE]]</f>
        <v>91</v>
      </c>
      <c r="I1080" s="7" t="s">
        <v>5569</v>
      </c>
      <c r="J1080" s="8" t="s">
        <v>4834</v>
      </c>
      <c r="K1080" s="8" t="s">
        <v>4320</v>
      </c>
      <c r="L1080" s="9" t="s">
        <v>3291</v>
      </c>
      <c r="M1080" s="10">
        <v>46259</v>
      </c>
      <c r="N1080" s="8" t="s">
        <v>38</v>
      </c>
      <c r="O1080" s="12"/>
      <c r="P1080" s="13"/>
      <c r="Q1080" s="14">
        <f>Tabela1[[#This Row],[QTDE/ Fabricação]]-Tabela1[[#This Row],[QTE]]</f>
        <v>-1</v>
      </c>
      <c r="R1080" s="18">
        <f t="shared" si="221"/>
        <v>91</v>
      </c>
      <c r="S1080" s="18">
        <f t="shared" si="222"/>
        <v>91</v>
      </c>
      <c r="T1080" s="19">
        <f t="shared" si="223"/>
        <v>0</v>
      </c>
      <c r="U1080" s="16">
        <f>IFERROR(SUMIF('LISTA DE EMBARQUE'!B:B,MICRO!E:E,'LISTA DE EMBARQUE'!G:G),"")</f>
        <v>1</v>
      </c>
      <c r="V1080" s="12">
        <f>IFERROR(VLOOKUP(Tabela1[[#This Row],[COD.MDE]],'LISTA DE EMBARQUE'!B:L,11,0),"")</f>
        <v>1</v>
      </c>
      <c r="W1080" s="13">
        <f>IFERROR(VLOOKUP(Tabela1[[#This Row],[COD.MDE]],'LISTA DE EMBARQUE'!B:M,12,0),"")</f>
        <v>46309</v>
      </c>
      <c r="X1080" s="14">
        <f>IFERROR(Tabela1[[#This Row],[QIANTIDADE EXPEDIDA]]*Tabela1[[#This Row],[PESO UNI]],"")</f>
        <v>91</v>
      </c>
      <c r="Y1080" s="14">
        <f t="shared" si="224"/>
        <v>0</v>
      </c>
      <c r="Z1080" s="20">
        <f>Tabela1[[#This Row],[PESO TOTAL]]-Tabela1[[#This Row],[Peso Expedido]]</f>
        <v>0</v>
      </c>
      <c r="AA1080" s="17">
        <v>1</v>
      </c>
      <c r="AB1080" s="33"/>
      <c r="AC1080" s="33">
        <v>1</v>
      </c>
      <c r="AD1080" s="33">
        <v>1</v>
      </c>
      <c r="AE1080" s="33">
        <v>1</v>
      </c>
      <c r="AF1080" s="33">
        <v>1</v>
      </c>
      <c r="AG1080" s="33">
        <v>1</v>
      </c>
      <c r="AH1080" s="33">
        <v>1</v>
      </c>
      <c r="AI1080" s="33" t="s">
        <v>4412</v>
      </c>
      <c r="AJ1080"/>
      <c r="AK1080"/>
      <c r="AL1080"/>
      <c r="AM1080"/>
      <c r="AN1080"/>
      <c r="AO1080"/>
      <c r="AP1080"/>
      <c r="AQ1080" s="22"/>
      <c r="AR1080" s="24"/>
      <c r="AS1080" s="37"/>
      <c r="AT1080" s="37"/>
      <c r="AU1080" s="37"/>
      <c r="AV1080" s="37"/>
      <c r="AW1080" s="37"/>
    </row>
    <row r="1081" spans="1:49" ht="15.75" hidden="1" customHeight="1" x14ac:dyDescent="0.25">
      <c r="A1081" s="1" t="s">
        <v>5351</v>
      </c>
      <c r="B1081" s="21" t="s">
        <v>5352</v>
      </c>
      <c r="C1081" s="1">
        <v>2</v>
      </c>
      <c r="D1081" s="1" t="s">
        <v>5354</v>
      </c>
      <c r="E1081" s="7">
        <v>4726</v>
      </c>
      <c r="F1081" s="7">
        <v>30</v>
      </c>
      <c r="G1081" s="1">
        <v>13.25</v>
      </c>
      <c r="H1081" s="34">
        <f>Tabela1[[#This Row],[PESO UNI]]*Tabela1[[#This Row],[QTE]]</f>
        <v>26.5</v>
      </c>
      <c r="I1081" s="7" t="s">
        <v>5569</v>
      </c>
      <c r="J1081" s="8" t="s">
        <v>4834</v>
      </c>
      <c r="K1081" s="8" t="s">
        <v>4320</v>
      </c>
      <c r="L1081" s="9" t="s">
        <v>3291</v>
      </c>
      <c r="M1081" s="10">
        <v>46259</v>
      </c>
      <c r="N1081" s="8" t="s">
        <v>38</v>
      </c>
      <c r="O1081" s="12"/>
      <c r="P1081" s="13"/>
      <c r="Q1081" s="14">
        <f>Tabela1[[#This Row],[QTDE/ Fabricação]]-Tabela1[[#This Row],[QTE]]</f>
        <v>-2</v>
      </c>
      <c r="R1081" s="18">
        <f t="shared" si="221"/>
        <v>26.5</v>
      </c>
      <c r="S1081" s="18">
        <f t="shared" si="222"/>
        <v>26.5</v>
      </c>
      <c r="T1081" s="19">
        <f t="shared" si="223"/>
        <v>0</v>
      </c>
      <c r="U1081" s="16">
        <f>IFERROR(SUMIF('LISTA DE EMBARQUE'!B:B,MICRO!E:E,'LISTA DE EMBARQUE'!G:G),"")</f>
        <v>2</v>
      </c>
      <c r="V1081" s="12">
        <f>IFERROR(VLOOKUP(Tabela1[[#This Row],[COD.MDE]],'LISTA DE EMBARQUE'!B:L,11,0),"")</f>
        <v>4</v>
      </c>
      <c r="W1081" s="13">
        <f>IFERROR(VLOOKUP(Tabela1[[#This Row],[COD.MDE]],'LISTA DE EMBARQUE'!B:M,12,0),"")</f>
        <v>46314</v>
      </c>
      <c r="X1081" s="14">
        <f>IFERROR(Tabela1[[#This Row],[QIANTIDADE EXPEDIDA]]*Tabela1[[#This Row],[PESO UNI]],"")</f>
        <v>26.5</v>
      </c>
      <c r="Y1081" s="14">
        <f t="shared" si="224"/>
        <v>0</v>
      </c>
      <c r="Z1081" s="20">
        <f>Tabela1[[#This Row],[PESO TOTAL]]-Tabela1[[#This Row],[Peso Expedido]]</f>
        <v>0</v>
      </c>
      <c r="AA1081" s="17">
        <v>1</v>
      </c>
      <c r="AB1081" s="33"/>
      <c r="AC1081" s="33">
        <v>1</v>
      </c>
      <c r="AD1081" s="33">
        <v>1</v>
      </c>
      <c r="AE1081" s="33">
        <v>1</v>
      </c>
      <c r="AF1081" s="33">
        <v>1</v>
      </c>
      <c r="AG1081" s="33">
        <v>1</v>
      </c>
      <c r="AH1081" s="33"/>
      <c r="AI1081" s="33"/>
      <c r="AJ1081"/>
      <c r="AK1081"/>
      <c r="AL1081"/>
      <c r="AM1081"/>
      <c r="AN1081"/>
      <c r="AO1081"/>
      <c r="AP1081"/>
      <c r="AQ1081" s="22"/>
      <c r="AR1081" s="24"/>
      <c r="AS1081" s="37"/>
      <c r="AT1081" s="37"/>
      <c r="AU1081" s="37"/>
      <c r="AV1081" s="37"/>
      <c r="AW1081" s="37"/>
    </row>
    <row r="1082" spans="1:49" ht="15.75" hidden="1" customHeight="1" x14ac:dyDescent="0.25">
      <c r="A1082" s="1" t="s">
        <v>5351</v>
      </c>
      <c r="B1082" s="21" t="s">
        <v>5352</v>
      </c>
      <c r="C1082" s="1">
        <v>18</v>
      </c>
      <c r="D1082" s="1" t="s">
        <v>5355</v>
      </c>
      <c r="E1082" s="7">
        <v>4727</v>
      </c>
      <c r="F1082" s="7">
        <v>30</v>
      </c>
      <c r="G1082" s="1">
        <v>1.2</v>
      </c>
      <c r="H1082" s="34">
        <f>Tabela1[[#This Row],[PESO UNI]]*Tabela1[[#This Row],[QTE]]</f>
        <v>21.599999999999998</v>
      </c>
      <c r="I1082" s="7" t="s">
        <v>5569</v>
      </c>
      <c r="J1082" s="8" t="s">
        <v>4834</v>
      </c>
      <c r="K1082" s="8" t="s">
        <v>4320</v>
      </c>
      <c r="L1082" s="9" t="s">
        <v>3291</v>
      </c>
      <c r="M1082" s="10">
        <v>46259</v>
      </c>
      <c r="N1082" s="8" t="s">
        <v>38</v>
      </c>
      <c r="O1082" s="12"/>
      <c r="P1082" s="13"/>
      <c r="Q1082" s="14">
        <f>Tabela1[[#This Row],[QTDE/ Fabricação]]-Tabela1[[#This Row],[QTE]]</f>
        <v>-18</v>
      </c>
      <c r="R1082" s="18">
        <f t="shared" si="221"/>
        <v>21.599999999999998</v>
      </c>
      <c r="S1082" s="18">
        <f t="shared" si="222"/>
        <v>21.599999999999998</v>
      </c>
      <c r="T1082" s="19">
        <f t="shared" si="223"/>
        <v>0</v>
      </c>
      <c r="U1082" s="16">
        <f>IFERROR(SUMIF('LISTA DE EMBARQUE'!B:B,MICRO!E:E,'LISTA DE EMBARQUE'!G:G),"")</f>
        <v>18</v>
      </c>
      <c r="V1082" s="12">
        <f>IFERROR(VLOOKUP(Tabela1[[#This Row],[COD.MDE]],'LISTA DE EMBARQUE'!B:L,11,0),"")</f>
        <v>4</v>
      </c>
      <c r="W1082" s="13">
        <f>IFERROR(VLOOKUP(Tabela1[[#This Row],[COD.MDE]],'LISTA DE EMBARQUE'!B:M,12,0),"")</f>
        <v>46314</v>
      </c>
      <c r="X1082" s="14">
        <f>IFERROR(Tabela1[[#This Row],[QIANTIDADE EXPEDIDA]]*Tabela1[[#This Row],[PESO UNI]],"")</f>
        <v>21.599999999999998</v>
      </c>
      <c r="Y1082" s="14">
        <f t="shared" si="224"/>
        <v>0</v>
      </c>
      <c r="Z1082" s="20">
        <f>Tabela1[[#This Row],[PESO TOTAL]]-Tabela1[[#This Row],[Peso Expedido]]</f>
        <v>0</v>
      </c>
      <c r="AA1082" s="17">
        <v>1</v>
      </c>
      <c r="AB1082" s="33"/>
      <c r="AC1082" s="33">
        <v>1</v>
      </c>
      <c r="AD1082" s="33">
        <v>1</v>
      </c>
      <c r="AE1082" s="33">
        <v>1</v>
      </c>
      <c r="AF1082" s="33">
        <v>1</v>
      </c>
      <c r="AG1082" s="33">
        <v>1</v>
      </c>
      <c r="AH1082" s="33"/>
      <c r="AI1082" s="33"/>
      <c r="AJ1082"/>
      <c r="AK1082"/>
      <c r="AL1082"/>
      <c r="AM1082"/>
      <c r="AN1082"/>
      <c r="AO1082"/>
      <c r="AP1082"/>
      <c r="AQ1082" s="22"/>
      <c r="AR1082" s="24"/>
      <c r="AS1082" s="37"/>
      <c r="AT1082" s="37"/>
      <c r="AU1082" s="37"/>
      <c r="AV1082" s="37"/>
      <c r="AW1082" s="37"/>
    </row>
    <row r="1083" spans="1:49" ht="15.75" hidden="1" customHeight="1" x14ac:dyDescent="0.25">
      <c r="A1083" s="1" t="s">
        <v>5351</v>
      </c>
      <c r="B1083" s="21" t="s">
        <v>5352</v>
      </c>
      <c r="C1083" s="1">
        <v>2</v>
      </c>
      <c r="D1083" s="1" t="s">
        <v>5722</v>
      </c>
      <c r="E1083" s="7">
        <v>4913</v>
      </c>
      <c r="F1083" s="7">
        <v>30</v>
      </c>
      <c r="G1083" s="1">
        <v>19.5</v>
      </c>
      <c r="H1083" s="34">
        <f>Tabela1[[#This Row],[PESO UNI]]*Tabela1[[#This Row],[QTE]]</f>
        <v>39</v>
      </c>
      <c r="I1083" s="7" t="s">
        <v>5569</v>
      </c>
      <c r="J1083" s="8" t="s">
        <v>4834</v>
      </c>
      <c r="K1083" s="8" t="s">
        <v>4320</v>
      </c>
      <c r="L1083" s="9" t="s">
        <v>3291</v>
      </c>
      <c r="M1083" s="10">
        <v>46259</v>
      </c>
      <c r="N1083" s="8" t="s">
        <v>38</v>
      </c>
      <c r="O1083" s="12"/>
      <c r="P1083" s="13"/>
      <c r="Q1083" s="14">
        <f>Tabela1[[#This Row],[QTDE/ Fabricação]]-Tabela1[[#This Row],[QTE]]</f>
        <v>-2</v>
      </c>
      <c r="R1083" s="18">
        <f>IFERROR(H1083*((AA1083*0.25)+(AC1083*0.25)+(AD1083*0.225)+(AE1083*0.225)+(AF1083*0.05)),"")</f>
        <v>36.075000000000003</v>
      </c>
      <c r="S1083" s="18">
        <f>IFERROR(H1083*AG1083,"")</f>
        <v>0</v>
      </c>
      <c r="T1083" s="19">
        <f>IFERROR(S1083-H1083,"")</f>
        <v>-39</v>
      </c>
      <c r="U1083" s="16">
        <f>IFERROR(SUMIF('LISTA DE EMBARQUE'!B:B,MICRO!E:E,'LISTA DE EMBARQUE'!G:G),"")</f>
        <v>0</v>
      </c>
      <c r="V1083" s="12" t="str">
        <f>IFERROR(VLOOKUP(Tabela1[[#This Row],[COD.MDE]],'LISTA DE EMBARQUE'!B:L,11,0),"")</f>
        <v/>
      </c>
      <c r="W1083" s="13" t="str">
        <f>IFERROR(VLOOKUP(Tabela1[[#This Row],[COD.MDE]],'LISTA DE EMBARQUE'!B:M,12,0),"")</f>
        <v/>
      </c>
      <c r="X1083" s="14">
        <f>IFERROR(Tabela1[[#This Row],[QIANTIDADE EXPEDIDA]]*Tabela1[[#This Row],[PESO UNI]],"")</f>
        <v>0</v>
      </c>
      <c r="Y1083" s="14">
        <f>U1083-C1083</f>
        <v>-2</v>
      </c>
      <c r="Z1083" s="20">
        <f>Tabela1[[#This Row],[PESO TOTAL]]-Tabela1[[#This Row],[Peso Expedido]]</f>
        <v>39</v>
      </c>
      <c r="AA1083" s="17">
        <v>1</v>
      </c>
      <c r="AB1083" s="33"/>
      <c r="AC1083" s="33">
        <v>0.9</v>
      </c>
      <c r="AD1083" s="33">
        <v>0.9</v>
      </c>
      <c r="AE1083" s="33">
        <v>0.9</v>
      </c>
      <c r="AF1083" s="33">
        <v>0.9</v>
      </c>
      <c r="AG1083" s="33"/>
      <c r="AH1083" s="33"/>
      <c r="AI1083" s="33"/>
      <c r="AJ1083"/>
      <c r="AK1083"/>
      <c r="AL1083"/>
      <c r="AM1083"/>
      <c r="AN1083"/>
      <c r="AO1083"/>
      <c r="AP1083"/>
      <c r="AQ1083" s="22"/>
      <c r="AR1083" s="24"/>
      <c r="AS1083" s="37"/>
      <c r="AT1083" s="37"/>
      <c r="AU1083" s="37"/>
      <c r="AV1083" s="37"/>
      <c r="AW1083" s="37"/>
    </row>
    <row r="1084" spans="1:49" ht="15.75" hidden="1" customHeight="1" x14ac:dyDescent="0.25">
      <c r="A1084" s="1" t="s">
        <v>5351</v>
      </c>
      <c r="B1084" s="21" t="s">
        <v>5352</v>
      </c>
      <c r="C1084" s="1">
        <v>2</v>
      </c>
      <c r="D1084" s="1" t="s">
        <v>5723</v>
      </c>
      <c r="E1084" s="7">
        <v>4914</v>
      </c>
      <c r="F1084" s="7">
        <v>30</v>
      </c>
      <c r="G1084" s="1">
        <v>1.9</v>
      </c>
      <c r="H1084" s="34">
        <f>Tabela1[[#This Row],[PESO UNI]]*Tabela1[[#This Row],[QTE]]</f>
        <v>3.8</v>
      </c>
      <c r="I1084" s="7" t="s">
        <v>5569</v>
      </c>
      <c r="J1084" s="8" t="s">
        <v>4834</v>
      </c>
      <c r="K1084" s="8" t="s">
        <v>4320</v>
      </c>
      <c r="L1084" s="9" t="s">
        <v>3291</v>
      </c>
      <c r="M1084" s="10">
        <v>46259</v>
      </c>
      <c r="N1084" s="8" t="s">
        <v>38</v>
      </c>
      <c r="O1084" s="12"/>
      <c r="P1084" s="13"/>
      <c r="Q1084" s="14">
        <f>Tabela1[[#This Row],[QTDE/ Fabricação]]-Tabela1[[#This Row],[QTE]]</f>
        <v>-2</v>
      </c>
      <c r="R1084" s="18">
        <f>IFERROR(H1084*((AA1084*0.25)+(AC1084*0.25)+(AD1084*0.225)+(AE1084*0.225)+(AF1084*0.05)),"")</f>
        <v>3.8</v>
      </c>
      <c r="S1084" s="18">
        <f>IFERROR(H1084*AG1084,"")</f>
        <v>3.8</v>
      </c>
      <c r="T1084" s="19">
        <f>IFERROR(S1084-H1084,"")</f>
        <v>0</v>
      </c>
      <c r="U1084" s="16">
        <f>IFERROR(SUMIF('LISTA DE EMBARQUE'!B:B,MICRO!E:E,'LISTA DE EMBARQUE'!G:G),"")</f>
        <v>0</v>
      </c>
      <c r="V1084" s="12" t="str">
        <f>IFERROR(VLOOKUP(Tabela1[[#This Row],[COD.MDE]],'LISTA DE EMBARQUE'!B:L,11,0),"")</f>
        <v/>
      </c>
      <c r="W1084" s="13" t="str">
        <f>IFERROR(VLOOKUP(Tabela1[[#This Row],[COD.MDE]],'LISTA DE EMBARQUE'!B:M,12,0),"")</f>
        <v/>
      </c>
      <c r="X1084" s="14">
        <f>IFERROR(Tabela1[[#This Row],[QIANTIDADE EXPEDIDA]]*Tabela1[[#This Row],[PESO UNI]],"")</f>
        <v>0</v>
      </c>
      <c r="Y1084" s="14">
        <f>U1084-C1084</f>
        <v>-2</v>
      </c>
      <c r="Z1084" s="20">
        <f>Tabela1[[#This Row],[PESO TOTAL]]-Tabela1[[#This Row],[Peso Expedido]]</f>
        <v>3.8</v>
      </c>
      <c r="AA1084" s="17">
        <v>1</v>
      </c>
      <c r="AB1084" s="33"/>
      <c r="AC1084" s="33">
        <v>1</v>
      </c>
      <c r="AD1084" s="33">
        <v>1</v>
      </c>
      <c r="AE1084" s="33">
        <v>1</v>
      </c>
      <c r="AF1084" s="33">
        <v>1</v>
      </c>
      <c r="AG1084" s="33">
        <v>1</v>
      </c>
      <c r="AH1084" s="33"/>
      <c r="AI1084" s="33"/>
      <c r="AJ1084"/>
      <c r="AK1084"/>
      <c r="AL1084"/>
      <c r="AM1084"/>
      <c r="AN1084"/>
      <c r="AO1084"/>
      <c r="AP1084"/>
      <c r="AQ1084" s="22"/>
      <c r="AR1084" s="24"/>
      <c r="AS1084" s="37"/>
      <c r="AT1084" s="37"/>
      <c r="AU1084" s="37"/>
      <c r="AV1084" s="37"/>
      <c r="AW1084" s="37"/>
    </row>
    <row r="1085" spans="1:49" ht="15.75" hidden="1" customHeight="1" x14ac:dyDescent="0.25">
      <c r="A1085" s="1" t="s">
        <v>5356</v>
      </c>
      <c r="B1085" s="21" t="s">
        <v>5357</v>
      </c>
      <c r="C1085" s="1">
        <v>2</v>
      </c>
      <c r="D1085" s="1" t="s">
        <v>6376</v>
      </c>
      <c r="E1085" s="7">
        <v>4728</v>
      </c>
      <c r="F1085" s="7">
        <v>31</v>
      </c>
      <c r="G1085" s="1">
        <v>93.6</v>
      </c>
      <c r="H1085" s="34">
        <f>Tabela1[[#This Row],[PESO UNI]]*Tabela1[[#This Row],[QTE]]</f>
        <v>187.2</v>
      </c>
      <c r="I1085" s="7" t="s">
        <v>5569</v>
      </c>
      <c r="J1085" s="8" t="s">
        <v>4834</v>
      </c>
      <c r="K1085" s="8" t="s">
        <v>4320</v>
      </c>
      <c r="L1085" s="9" t="s">
        <v>3291</v>
      </c>
      <c r="M1085" s="10">
        <v>46259</v>
      </c>
      <c r="N1085" s="8" t="s">
        <v>38</v>
      </c>
      <c r="O1085" s="12"/>
      <c r="P1085" s="13"/>
      <c r="Q1085" s="14">
        <f>Tabela1[[#This Row],[QTDE/ Fabricação]]-Tabela1[[#This Row],[QTE]]</f>
        <v>-2</v>
      </c>
      <c r="R1085" s="18">
        <f t="shared" si="221"/>
        <v>187.2</v>
      </c>
      <c r="S1085" s="18">
        <f t="shared" si="222"/>
        <v>187.2</v>
      </c>
      <c r="T1085" s="19">
        <f t="shared" si="223"/>
        <v>0</v>
      </c>
      <c r="U1085" s="16">
        <f>IFERROR(SUMIF('LISTA DE EMBARQUE'!B:B,MICRO!E:E,'LISTA DE EMBARQUE'!G:G),"")</f>
        <v>2</v>
      </c>
      <c r="V1085" s="12">
        <f>IFERROR(VLOOKUP(Tabela1[[#This Row],[COD.MDE]],'LISTA DE EMBARQUE'!B:L,11,0),"")</f>
        <v>4</v>
      </c>
      <c r="W1085" s="13">
        <f>IFERROR(VLOOKUP(Tabela1[[#This Row],[COD.MDE]],'LISTA DE EMBARQUE'!B:M,12,0),"")</f>
        <v>46314</v>
      </c>
      <c r="X1085" s="14">
        <f>IFERROR(Tabela1[[#This Row],[QIANTIDADE EXPEDIDA]]*Tabela1[[#This Row],[PESO UNI]],"")</f>
        <v>187.2</v>
      </c>
      <c r="Y1085" s="14">
        <f t="shared" si="224"/>
        <v>0</v>
      </c>
      <c r="Z1085" s="20">
        <f>Tabela1[[#This Row],[PESO TOTAL]]-Tabela1[[#This Row],[Peso Expedido]]</f>
        <v>0</v>
      </c>
      <c r="AA1085" s="17">
        <v>1</v>
      </c>
      <c r="AB1085" s="33"/>
      <c r="AC1085" s="33">
        <v>1</v>
      </c>
      <c r="AD1085" s="33">
        <v>1</v>
      </c>
      <c r="AE1085" s="33">
        <v>1</v>
      </c>
      <c r="AF1085" s="33">
        <v>1</v>
      </c>
      <c r="AG1085" s="33">
        <v>1</v>
      </c>
      <c r="AH1085" s="33"/>
      <c r="AI1085" s="33"/>
      <c r="AJ1085"/>
      <c r="AK1085"/>
      <c r="AL1085"/>
      <c r="AM1085"/>
      <c r="AN1085"/>
      <c r="AO1085"/>
      <c r="AP1085"/>
      <c r="AQ1085" s="22"/>
      <c r="AR1085" s="24"/>
      <c r="AS1085" s="37"/>
      <c r="AT1085" s="37"/>
      <c r="AU1085" s="37"/>
      <c r="AV1085" s="37"/>
      <c r="AW1085" s="37"/>
    </row>
    <row r="1086" spans="1:49" ht="15.75" hidden="1" customHeight="1" x14ac:dyDescent="0.25">
      <c r="A1086" s="1" t="s">
        <v>5356</v>
      </c>
      <c r="B1086" s="21" t="s">
        <v>5357</v>
      </c>
      <c r="C1086" s="1">
        <v>18</v>
      </c>
      <c r="D1086" s="1" t="s">
        <v>6262</v>
      </c>
      <c r="E1086" s="7">
        <v>4729</v>
      </c>
      <c r="F1086" s="7">
        <v>31</v>
      </c>
      <c r="G1086" s="1">
        <v>36.200000000000003</v>
      </c>
      <c r="H1086" s="34">
        <f>Tabela1[[#This Row],[PESO UNI]]*Tabela1[[#This Row],[QTE]]</f>
        <v>651.6</v>
      </c>
      <c r="I1086" s="7" t="s">
        <v>5569</v>
      </c>
      <c r="J1086" s="8" t="s">
        <v>4834</v>
      </c>
      <c r="K1086" s="8" t="s">
        <v>4320</v>
      </c>
      <c r="L1086" s="9" t="s">
        <v>3291</v>
      </c>
      <c r="M1086" s="10">
        <v>46259</v>
      </c>
      <c r="N1086" s="8" t="s">
        <v>38</v>
      </c>
      <c r="O1086" s="12"/>
      <c r="P1086" s="13"/>
      <c r="Q1086" s="14">
        <f>Tabela1[[#This Row],[QTDE/ Fabricação]]-Tabela1[[#This Row],[QTE]]</f>
        <v>-18</v>
      </c>
      <c r="R1086" s="18">
        <f t="shared" si="221"/>
        <v>651.6</v>
      </c>
      <c r="S1086" s="18">
        <f t="shared" si="222"/>
        <v>651.6</v>
      </c>
      <c r="T1086" s="19">
        <f t="shared" si="223"/>
        <v>0</v>
      </c>
      <c r="U1086" s="16">
        <f>IFERROR(SUMIF('LISTA DE EMBARQUE'!B:B,MICRO!E:E,'LISTA DE EMBARQUE'!G:G),"")</f>
        <v>18</v>
      </c>
      <c r="V1086" s="12">
        <f>IFERROR(VLOOKUP(Tabela1[[#This Row],[COD.MDE]],'LISTA DE EMBARQUE'!B:L,11,0),"")</f>
        <v>2</v>
      </c>
      <c r="W1086" s="13">
        <f>IFERROR(VLOOKUP(Tabela1[[#This Row],[COD.MDE]],'LISTA DE EMBARQUE'!B:M,12,0),"")</f>
        <v>46309</v>
      </c>
      <c r="X1086" s="14">
        <f>IFERROR(Tabela1[[#This Row],[QIANTIDADE EXPEDIDA]]*Tabela1[[#This Row],[PESO UNI]],"")</f>
        <v>651.6</v>
      </c>
      <c r="Y1086" s="14">
        <f t="shared" si="224"/>
        <v>0</v>
      </c>
      <c r="Z1086" s="20">
        <f>Tabela1[[#This Row],[PESO TOTAL]]-Tabela1[[#This Row],[Peso Expedido]]</f>
        <v>0</v>
      </c>
      <c r="AA1086" s="17">
        <v>1</v>
      </c>
      <c r="AB1086" s="33"/>
      <c r="AC1086" s="33">
        <v>1</v>
      </c>
      <c r="AD1086" s="33">
        <v>1</v>
      </c>
      <c r="AE1086" s="33">
        <v>1</v>
      </c>
      <c r="AF1086" s="33">
        <v>1</v>
      </c>
      <c r="AG1086" s="33">
        <v>1</v>
      </c>
      <c r="AH1086" s="33">
        <v>1</v>
      </c>
      <c r="AI1086" s="33" t="s">
        <v>4412</v>
      </c>
      <c r="AJ1086"/>
      <c r="AK1086"/>
      <c r="AL1086"/>
      <c r="AM1086"/>
      <c r="AN1086"/>
      <c r="AO1086"/>
      <c r="AP1086"/>
      <c r="AQ1086" s="22"/>
      <c r="AR1086" s="24"/>
      <c r="AS1086" s="37"/>
      <c r="AT1086" s="37"/>
      <c r="AU1086" s="37"/>
      <c r="AV1086" s="37"/>
      <c r="AW1086" s="37"/>
    </row>
    <row r="1087" spans="1:49" ht="15.75" hidden="1" customHeight="1" x14ac:dyDescent="0.25">
      <c r="A1087" s="1" t="s">
        <v>5358</v>
      </c>
      <c r="B1087" s="21" t="s">
        <v>5359</v>
      </c>
      <c r="C1087" s="1">
        <v>1</v>
      </c>
      <c r="D1087" s="1" t="s">
        <v>5360</v>
      </c>
      <c r="E1087" s="7">
        <v>4730</v>
      </c>
      <c r="F1087" s="7">
        <v>31</v>
      </c>
      <c r="G1087" s="1">
        <v>36</v>
      </c>
      <c r="H1087" s="34">
        <f>Tabela1[[#This Row],[PESO UNI]]*Tabela1[[#This Row],[QTE]]</f>
        <v>36</v>
      </c>
      <c r="I1087" s="7" t="s">
        <v>5569</v>
      </c>
      <c r="J1087" s="8" t="s">
        <v>4834</v>
      </c>
      <c r="K1087" s="8" t="s">
        <v>4320</v>
      </c>
      <c r="L1087" s="9" t="s">
        <v>3291</v>
      </c>
      <c r="M1087" s="10">
        <v>46259</v>
      </c>
      <c r="N1087" s="8" t="s">
        <v>38</v>
      </c>
      <c r="O1087" s="12"/>
      <c r="P1087" s="13"/>
      <c r="Q1087" s="14">
        <f>Tabela1[[#This Row],[QTDE/ Fabricação]]-Tabela1[[#This Row],[QTE]]</f>
        <v>-1</v>
      </c>
      <c r="R1087" s="18">
        <f t="shared" si="221"/>
        <v>36</v>
      </c>
      <c r="S1087" s="18">
        <f t="shared" si="222"/>
        <v>36</v>
      </c>
      <c r="T1087" s="19">
        <f t="shared" si="223"/>
        <v>0</v>
      </c>
      <c r="U1087" s="16">
        <f>IFERROR(SUMIF('LISTA DE EMBARQUE'!B:B,MICRO!E:E,'LISTA DE EMBARQUE'!G:G),"")</f>
        <v>2</v>
      </c>
      <c r="V1087" s="12">
        <f>IFERROR(VLOOKUP(Tabela1[[#This Row],[COD.MDE]],'LISTA DE EMBARQUE'!B:L,11,0),"")</f>
        <v>2</v>
      </c>
      <c r="W1087" s="13">
        <f>IFERROR(VLOOKUP(Tabela1[[#This Row],[COD.MDE]],'LISTA DE EMBARQUE'!B:M,12,0),"")</f>
        <v>46309</v>
      </c>
      <c r="X1087" s="14">
        <f>IFERROR(Tabela1[[#This Row],[QIANTIDADE EXPEDIDA]]*Tabela1[[#This Row],[PESO UNI]],"")</f>
        <v>72</v>
      </c>
      <c r="Y1087" s="14">
        <f t="shared" si="224"/>
        <v>1</v>
      </c>
      <c r="Z1087" s="20">
        <f>Tabela1[[#This Row],[PESO TOTAL]]-Tabela1[[#This Row],[Peso Expedido]]</f>
        <v>-36</v>
      </c>
      <c r="AA1087" s="17">
        <v>1</v>
      </c>
      <c r="AB1087" s="33"/>
      <c r="AC1087" s="33">
        <v>1</v>
      </c>
      <c r="AD1087" s="33">
        <v>1</v>
      </c>
      <c r="AE1087" s="33">
        <v>1</v>
      </c>
      <c r="AF1087" s="33">
        <v>1</v>
      </c>
      <c r="AG1087" s="33">
        <v>1</v>
      </c>
      <c r="AH1087" s="33">
        <v>1</v>
      </c>
      <c r="AI1087" s="33" t="s">
        <v>4412</v>
      </c>
      <c r="AJ1087"/>
      <c r="AK1087"/>
      <c r="AL1087"/>
      <c r="AM1087"/>
      <c r="AN1087"/>
      <c r="AO1087"/>
      <c r="AP1087"/>
      <c r="AQ1087" s="22"/>
      <c r="AR1087" s="24"/>
      <c r="AS1087" s="37"/>
      <c r="AT1087" s="37"/>
      <c r="AU1087" s="37"/>
      <c r="AV1087" s="37"/>
      <c r="AW1087" s="37"/>
    </row>
    <row r="1088" spans="1:49" ht="15.75" hidden="1" customHeight="1" x14ac:dyDescent="0.25">
      <c r="A1088" s="1" t="s">
        <v>5358</v>
      </c>
      <c r="B1088" s="21" t="s">
        <v>5359</v>
      </c>
      <c r="C1088" s="1">
        <v>2</v>
      </c>
      <c r="D1088" s="1" t="s">
        <v>5361</v>
      </c>
      <c r="E1088" s="7">
        <v>4731</v>
      </c>
      <c r="F1088" s="7">
        <v>31</v>
      </c>
      <c r="G1088" s="1">
        <v>79.900000000000006</v>
      </c>
      <c r="H1088" s="34">
        <f>Tabela1[[#This Row],[PESO UNI]]*Tabela1[[#This Row],[QTE]]</f>
        <v>159.80000000000001</v>
      </c>
      <c r="I1088" s="7" t="s">
        <v>5569</v>
      </c>
      <c r="J1088" s="8" t="s">
        <v>4834</v>
      </c>
      <c r="K1088" s="8" t="s">
        <v>4320</v>
      </c>
      <c r="L1088" s="9" t="s">
        <v>3291</v>
      </c>
      <c r="M1088" s="10">
        <v>46259</v>
      </c>
      <c r="N1088" s="8" t="s">
        <v>38</v>
      </c>
      <c r="O1088" s="12"/>
      <c r="P1088" s="13"/>
      <c r="Q1088" s="14">
        <f>Tabela1[[#This Row],[QTDE/ Fabricação]]-Tabela1[[#This Row],[QTE]]</f>
        <v>-2</v>
      </c>
      <c r="R1088" s="18">
        <f t="shared" si="221"/>
        <v>159.80000000000001</v>
      </c>
      <c r="S1088" s="18">
        <f t="shared" si="222"/>
        <v>159.80000000000001</v>
      </c>
      <c r="T1088" s="19">
        <f t="shared" si="223"/>
        <v>0</v>
      </c>
      <c r="U1088" s="16">
        <f>IFERROR(SUMIF('LISTA DE EMBARQUE'!B:B,MICRO!E:E,'LISTA DE EMBARQUE'!G:G),"")</f>
        <v>4</v>
      </c>
      <c r="V1088" s="12">
        <f>IFERROR(VLOOKUP(Tabela1[[#This Row],[COD.MDE]],'LISTA DE EMBARQUE'!B:L,11,0),"")</f>
        <v>3</v>
      </c>
      <c r="W1088" s="13">
        <f>IFERROR(VLOOKUP(Tabela1[[#This Row],[COD.MDE]],'LISTA DE EMBARQUE'!B:M,12,0),"")</f>
        <v>46309</v>
      </c>
      <c r="X1088" s="14">
        <f>IFERROR(Tabela1[[#This Row],[QIANTIDADE EXPEDIDA]]*Tabela1[[#This Row],[PESO UNI]],"")</f>
        <v>319.60000000000002</v>
      </c>
      <c r="Y1088" s="14">
        <f t="shared" si="224"/>
        <v>2</v>
      </c>
      <c r="Z1088" s="20">
        <f>Tabela1[[#This Row],[PESO TOTAL]]-Tabela1[[#This Row],[Peso Expedido]]</f>
        <v>-159.80000000000001</v>
      </c>
      <c r="AA1088" s="17">
        <v>1</v>
      </c>
      <c r="AB1088" s="33"/>
      <c r="AC1088" s="33">
        <v>1</v>
      </c>
      <c r="AD1088" s="33">
        <v>1</v>
      </c>
      <c r="AE1088" s="33">
        <v>1</v>
      </c>
      <c r="AF1088" s="33">
        <v>1</v>
      </c>
      <c r="AG1088" s="33">
        <v>1</v>
      </c>
      <c r="AH1088" s="33">
        <v>1</v>
      </c>
      <c r="AI1088" s="33" t="s">
        <v>4412</v>
      </c>
      <c r="AJ1088"/>
      <c r="AK1088"/>
      <c r="AL1088"/>
      <c r="AM1088"/>
      <c r="AN1088"/>
      <c r="AO1088"/>
      <c r="AP1088"/>
      <c r="AQ1088" s="22"/>
      <c r="AR1088" s="24"/>
      <c r="AS1088" s="37"/>
      <c r="AT1088" s="37"/>
      <c r="AU1088" s="37"/>
      <c r="AV1088" s="37"/>
      <c r="AW1088" s="37"/>
    </row>
    <row r="1089" spans="1:49" ht="15.75" hidden="1" customHeight="1" x14ac:dyDescent="0.25">
      <c r="A1089" s="1" t="s">
        <v>5358</v>
      </c>
      <c r="B1089" s="21" t="s">
        <v>5359</v>
      </c>
      <c r="C1089" s="1">
        <v>4</v>
      </c>
      <c r="D1089" s="1" t="s">
        <v>5362</v>
      </c>
      <c r="E1089" s="7">
        <v>4732</v>
      </c>
      <c r="F1089" s="7">
        <v>31</v>
      </c>
      <c r="G1089" s="1">
        <v>240.9</v>
      </c>
      <c r="H1089" s="34">
        <f>Tabela1[[#This Row],[PESO UNI]]*Tabela1[[#This Row],[QTE]]</f>
        <v>963.6</v>
      </c>
      <c r="I1089" s="7" t="s">
        <v>5569</v>
      </c>
      <c r="J1089" s="8" t="s">
        <v>4834</v>
      </c>
      <c r="K1089" s="8" t="s">
        <v>4320</v>
      </c>
      <c r="L1089" s="9" t="s">
        <v>3291</v>
      </c>
      <c r="M1089" s="10">
        <v>46259</v>
      </c>
      <c r="N1089" s="8" t="s">
        <v>38</v>
      </c>
      <c r="O1089" s="12"/>
      <c r="P1089" s="13"/>
      <c r="Q1089" s="14">
        <f>Tabela1[[#This Row],[QTDE/ Fabricação]]-Tabela1[[#This Row],[QTE]]</f>
        <v>-4</v>
      </c>
      <c r="R1089" s="18">
        <f t="shared" si="221"/>
        <v>963.6</v>
      </c>
      <c r="S1089" s="18">
        <f t="shared" si="222"/>
        <v>963.6</v>
      </c>
      <c r="T1089" s="19">
        <f t="shared" si="223"/>
        <v>0</v>
      </c>
      <c r="U1089" s="16">
        <f>IFERROR(SUMIF('LISTA DE EMBARQUE'!B:B,MICRO!E:E,'LISTA DE EMBARQUE'!G:G),"")</f>
        <v>2</v>
      </c>
      <c r="V1089" s="12">
        <f>IFERROR(VLOOKUP(Tabela1[[#This Row],[COD.MDE]],'LISTA DE EMBARQUE'!B:L,11,0),"")</f>
        <v>2</v>
      </c>
      <c r="W1089" s="13">
        <f>IFERROR(VLOOKUP(Tabela1[[#This Row],[COD.MDE]],'LISTA DE EMBARQUE'!B:M,12,0),"")</f>
        <v>46309</v>
      </c>
      <c r="X1089" s="14">
        <f>IFERROR(Tabela1[[#This Row],[QIANTIDADE EXPEDIDA]]*Tabela1[[#This Row],[PESO UNI]],"")</f>
        <v>481.8</v>
      </c>
      <c r="Y1089" s="14">
        <f t="shared" si="224"/>
        <v>-2</v>
      </c>
      <c r="Z1089" s="20">
        <f>Tabela1[[#This Row],[PESO TOTAL]]-Tabela1[[#This Row],[Peso Expedido]]</f>
        <v>481.8</v>
      </c>
      <c r="AA1089" s="17">
        <v>1</v>
      </c>
      <c r="AB1089" s="33"/>
      <c r="AC1089" s="33">
        <v>1</v>
      </c>
      <c r="AD1089" s="33">
        <v>1</v>
      </c>
      <c r="AE1089" s="33">
        <v>1</v>
      </c>
      <c r="AF1089" s="33">
        <v>1</v>
      </c>
      <c r="AG1089" s="33">
        <v>1</v>
      </c>
      <c r="AH1089" s="33">
        <v>1</v>
      </c>
      <c r="AI1089" s="33" t="s">
        <v>4412</v>
      </c>
      <c r="AJ1089"/>
      <c r="AK1089"/>
      <c r="AL1089"/>
      <c r="AM1089"/>
      <c r="AN1089"/>
      <c r="AO1089"/>
      <c r="AP1089"/>
      <c r="AQ1089" s="22"/>
      <c r="AR1089" s="24"/>
      <c r="AS1089" s="37"/>
      <c r="AT1089" s="37"/>
      <c r="AU1089" s="37"/>
      <c r="AV1089" s="37"/>
      <c r="AW1089" s="37"/>
    </row>
    <row r="1090" spans="1:49" ht="15.75" hidden="1" customHeight="1" x14ac:dyDescent="0.25">
      <c r="A1090" s="1" t="s">
        <v>5358</v>
      </c>
      <c r="B1090" s="21" t="s">
        <v>5359</v>
      </c>
      <c r="C1090" s="1">
        <v>2</v>
      </c>
      <c r="D1090" s="1" t="s">
        <v>5363</v>
      </c>
      <c r="E1090" s="7">
        <v>4733</v>
      </c>
      <c r="F1090" s="7">
        <v>31</v>
      </c>
      <c r="G1090" s="1">
        <v>90.5</v>
      </c>
      <c r="H1090" s="34">
        <f>Tabela1[[#This Row],[PESO UNI]]*Tabela1[[#This Row],[QTE]]</f>
        <v>181</v>
      </c>
      <c r="I1090" s="7" t="s">
        <v>5569</v>
      </c>
      <c r="J1090" s="8" t="s">
        <v>4834</v>
      </c>
      <c r="K1090" s="8" t="s">
        <v>4320</v>
      </c>
      <c r="L1090" s="9" t="s">
        <v>3291</v>
      </c>
      <c r="M1090" s="10">
        <v>46259</v>
      </c>
      <c r="N1090" s="8" t="s">
        <v>38</v>
      </c>
      <c r="O1090" s="12"/>
      <c r="P1090" s="13"/>
      <c r="Q1090" s="14">
        <f>Tabela1[[#This Row],[QTDE/ Fabricação]]-Tabela1[[#This Row],[QTE]]</f>
        <v>-2</v>
      </c>
      <c r="R1090" s="18">
        <f t="shared" si="221"/>
        <v>181</v>
      </c>
      <c r="S1090" s="18">
        <f t="shared" si="222"/>
        <v>181</v>
      </c>
      <c r="T1090" s="19">
        <f t="shared" si="223"/>
        <v>0</v>
      </c>
      <c r="U1090" s="16">
        <f>IFERROR(SUMIF('LISTA DE EMBARQUE'!B:B,MICRO!E:E,'LISTA DE EMBARQUE'!G:G),"")</f>
        <v>2</v>
      </c>
      <c r="V1090" s="12">
        <f>IFERROR(VLOOKUP(Tabela1[[#This Row],[COD.MDE]],'LISTA DE EMBARQUE'!B:L,11,0),"")</f>
        <v>3</v>
      </c>
      <c r="W1090" s="13">
        <f>IFERROR(VLOOKUP(Tabela1[[#This Row],[COD.MDE]],'LISTA DE EMBARQUE'!B:M,12,0),"")</f>
        <v>46309</v>
      </c>
      <c r="X1090" s="14">
        <f>IFERROR(Tabela1[[#This Row],[QIANTIDADE EXPEDIDA]]*Tabela1[[#This Row],[PESO UNI]],"")</f>
        <v>181</v>
      </c>
      <c r="Y1090" s="14">
        <f t="shared" si="224"/>
        <v>0</v>
      </c>
      <c r="Z1090" s="20">
        <f>Tabela1[[#This Row],[PESO TOTAL]]-Tabela1[[#This Row],[Peso Expedido]]</f>
        <v>0</v>
      </c>
      <c r="AA1090" s="17">
        <v>1</v>
      </c>
      <c r="AB1090" s="33"/>
      <c r="AC1090" s="33">
        <v>1</v>
      </c>
      <c r="AD1090" s="33">
        <v>1</v>
      </c>
      <c r="AE1090" s="33">
        <v>1</v>
      </c>
      <c r="AF1090" s="33">
        <v>1</v>
      </c>
      <c r="AG1090" s="33">
        <v>1</v>
      </c>
      <c r="AH1090" s="33">
        <v>1</v>
      </c>
      <c r="AI1090" s="33" t="s">
        <v>4412</v>
      </c>
      <c r="AJ1090"/>
      <c r="AK1090"/>
      <c r="AL1090"/>
      <c r="AM1090"/>
      <c r="AN1090"/>
      <c r="AO1090"/>
      <c r="AP1090"/>
      <c r="AQ1090" s="22"/>
      <c r="AR1090" s="24"/>
      <c r="AS1090" s="37"/>
      <c r="AT1090" s="37"/>
      <c r="AU1090" s="37"/>
      <c r="AV1090" s="37"/>
      <c r="AW1090" s="37"/>
    </row>
    <row r="1091" spans="1:49" ht="15.75" hidden="1" customHeight="1" x14ac:dyDescent="0.25">
      <c r="A1091" s="1" t="s">
        <v>5364</v>
      </c>
      <c r="B1091" s="21" t="s">
        <v>5365</v>
      </c>
      <c r="C1091" s="1">
        <v>4</v>
      </c>
      <c r="D1091" s="1" t="s">
        <v>5366</v>
      </c>
      <c r="E1091" s="7">
        <v>4734</v>
      </c>
      <c r="F1091" s="7">
        <v>31</v>
      </c>
      <c r="G1091" s="1">
        <v>102.4</v>
      </c>
      <c r="H1091" s="34">
        <f>Tabela1[[#This Row],[PESO UNI]]*Tabela1[[#This Row],[QTE]]</f>
        <v>409.6</v>
      </c>
      <c r="I1091" s="7" t="s">
        <v>5569</v>
      </c>
      <c r="J1091" s="8" t="s">
        <v>4834</v>
      </c>
      <c r="K1091" s="8" t="s">
        <v>4320</v>
      </c>
      <c r="L1091" s="9" t="s">
        <v>3291</v>
      </c>
      <c r="M1091" s="10">
        <v>46259</v>
      </c>
      <c r="N1091" s="8" t="s">
        <v>38</v>
      </c>
      <c r="O1091" s="12"/>
      <c r="P1091" s="13"/>
      <c r="Q1091" s="14">
        <f>Tabela1[[#This Row],[QTDE/ Fabricação]]-Tabela1[[#This Row],[QTE]]</f>
        <v>-4</v>
      </c>
      <c r="R1091" s="18">
        <f t="shared" si="221"/>
        <v>409.6</v>
      </c>
      <c r="S1091" s="18">
        <f t="shared" si="222"/>
        <v>409.6</v>
      </c>
      <c r="T1091" s="19">
        <f t="shared" si="223"/>
        <v>0</v>
      </c>
      <c r="U1091" s="16">
        <f>IFERROR(SUMIF('LISTA DE EMBARQUE'!B:B,MICRO!E:E,'LISTA DE EMBARQUE'!G:G),"")</f>
        <v>0</v>
      </c>
      <c r="V1091" s="12" t="str">
        <f>IFERROR(VLOOKUP(Tabela1[[#This Row],[COD.MDE]],'LISTA DE EMBARQUE'!B:L,11,0),"")</f>
        <v/>
      </c>
      <c r="W1091" s="13" t="str">
        <f>IFERROR(VLOOKUP(Tabela1[[#This Row],[COD.MDE]],'LISTA DE EMBARQUE'!B:M,12,0),"")</f>
        <v/>
      </c>
      <c r="X1091" s="14">
        <f>IFERROR(Tabela1[[#This Row],[QIANTIDADE EXPEDIDA]]*Tabela1[[#This Row],[PESO UNI]],"")</f>
        <v>0</v>
      </c>
      <c r="Y1091" s="14">
        <f t="shared" si="224"/>
        <v>-4</v>
      </c>
      <c r="Z1091" s="20">
        <f>Tabela1[[#This Row],[PESO TOTAL]]-Tabela1[[#This Row],[Peso Expedido]]</f>
        <v>409.6</v>
      </c>
      <c r="AA1091" s="17">
        <v>1</v>
      </c>
      <c r="AB1091" s="33"/>
      <c r="AC1091" s="33">
        <v>1</v>
      </c>
      <c r="AD1091" s="33">
        <v>1</v>
      </c>
      <c r="AE1091" s="33">
        <v>1</v>
      </c>
      <c r="AF1091" s="33">
        <v>1</v>
      </c>
      <c r="AG1091" s="33">
        <v>1</v>
      </c>
      <c r="AH1091" s="33"/>
      <c r="AI1091" s="33"/>
      <c r="AJ1091"/>
      <c r="AK1091"/>
      <c r="AL1091"/>
      <c r="AM1091"/>
      <c r="AN1091"/>
      <c r="AO1091"/>
      <c r="AP1091"/>
      <c r="AQ1091" s="22"/>
      <c r="AR1091" s="24"/>
      <c r="AS1091" s="37"/>
      <c r="AT1091" s="37"/>
      <c r="AU1091" s="37"/>
      <c r="AV1091" s="37"/>
      <c r="AW1091" s="37"/>
    </row>
    <row r="1092" spans="1:49" ht="15.75" hidden="1" customHeight="1" x14ac:dyDescent="0.25">
      <c r="A1092" s="1" t="s">
        <v>5364</v>
      </c>
      <c r="B1092" s="21" t="s">
        <v>5365</v>
      </c>
      <c r="C1092" s="1">
        <v>2</v>
      </c>
      <c r="D1092" s="1" t="s">
        <v>5367</v>
      </c>
      <c r="E1092" s="7">
        <v>4735</v>
      </c>
      <c r="F1092" s="7">
        <v>31</v>
      </c>
      <c r="G1092" s="1">
        <v>92.4</v>
      </c>
      <c r="H1092" s="34">
        <f>Tabela1[[#This Row],[PESO UNI]]*Tabela1[[#This Row],[QTE]]</f>
        <v>184.8</v>
      </c>
      <c r="I1092" s="7" t="s">
        <v>5569</v>
      </c>
      <c r="J1092" s="8" t="s">
        <v>4834</v>
      </c>
      <c r="K1092" s="8" t="s">
        <v>4320</v>
      </c>
      <c r="L1092" s="9" t="s">
        <v>3291</v>
      </c>
      <c r="M1092" s="10">
        <v>46259</v>
      </c>
      <c r="N1092" s="8" t="s">
        <v>38</v>
      </c>
      <c r="O1092" s="12"/>
      <c r="P1092" s="13"/>
      <c r="Q1092" s="14">
        <f>Tabela1[[#This Row],[QTDE/ Fabricação]]-Tabela1[[#This Row],[QTE]]</f>
        <v>-2</v>
      </c>
      <c r="R1092" s="18">
        <f t="shared" si="221"/>
        <v>184.8</v>
      </c>
      <c r="S1092" s="18">
        <f t="shared" si="222"/>
        <v>184.8</v>
      </c>
      <c r="T1092" s="19">
        <f t="shared" si="223"/>
        <v>0</v>
      </c>
      <c r="U1092" s="16">
        <f>IFERROR(SUMIF('LISTA DE EMBARQUE'!B:B,MICRO!E:E,'LISTA DE EMBARQUE'!G:G),"")</f>
        <v>4</v>
      </c>
      <c r="V1092" s="12">
        <f>IFERROR(VLOOKUP(Tabela1[[#This Row],[COD.MDE]],'LISTA DE EMBARQUE'!B:L,11,0),"")</f>
        <v>2</v>
      </c>
      <c r="W1092" s="13">
        <f>IFERROR(VLOOKUP(Tabela1[[#This Row],[COD.MDE]],'LISTA DE EMBARQUE'!B:M,12,0),"")</f>
        <v>46309</v>
      </c>
      <c r="X1092" s="14">
        <f>IFERROR(Tabela1[[#This Row],[QIANTIDADE EXPEDIDA]]*Tabela1[[#This Row],[PESO UNI]],"")</f>
        <v>369.6</v>
      </c>
      <c r="Y1092" s="14">
        <f t="shared" si="224"/>
        <v>2</v>
      </c>
      <c r="Z1092" s="20">
        <f>Tabela1[[#This Row],[PESO TOTAL]]-Tabela1[[#This Row],[Peso Expedido]]</f>
        <v>-184.8</v>
      </c>
      <c r="AA1092" s="17">
        <v>1</v>
      </c>
      <c r="AB1092" s="33"/>
      <c r="AC1092" s="33">
        <v>1</v>
      </c>
      <c r="AD1092" s="33">
        <v>1</v>
      </c>
      <c r="AE1092" s="33">
        <v>1</v>
      </c>
      <c r="AF1092" s="33">
        <v>1</v>
      </c>
      <c r="AG1092" s="33">
        <v>1</v>
      </c>
      <c r="AH1092" s="33">
        <v>1</v>
      </c>
      <c r="AI1092" s="33" t="s">
        <v>4412</v>
      </c>
      <c r="AJ1092"/>
      <c r="AK1092"/>
      <c r="AL1092"/>
      <c r="AM1092"/>
      <c r="AN1092"/>
      <c r="AO1092"/>
      <c r="AP1092"/>
      <c r="AQ1092" s="22"/>
      <c r="AR1092" s="24"/>
      <c r="AS1092" s="37"/>
      <c r="AT1092" s="37"/>
      <c r="AU1092" s="37"/>
      <c r="AV1092" s="37"/>
      <c r="AW1092" s="37"/>
    </row>
    <row r="1093" spans="1:49" ht="15.75" hidden="1" customHeight="1" x14ac:dyDescent="0.25">
      <c r="A1093" s="1" t="s">
        <v>5364</v>
      </c>
      <c r="B1093" s="21" t="s">
        <v>5365</v>
      </c>
      <c r="C1093" s="1">
        <v>2</v>
      </c>
      <c r="D1093" s="1" t="s">
        <v>5368</v>
      </c>
      <c r="E1093" s="7">
        <v>4736</v>
      </c>
      <c r="F1093" s="7">
        <v>31</v>
      </c>
      <c r="G1093" s="1">
        <v>49.4</v>
      </c>
      <c r="H1093" s="34">
        <f>Tabela1[[#This Row],[PESO UNI]]*Tabela1[[#This Row],[QTE]]</f>
        <v>98.8</v>
      </c>
      <c r="I1093" s="7" t="s">
        <v>5569</v>
      </c>
      <c r="J1093" s="8" t="s">
        <v>4834</v>
      </c>
      <c r="K1093" s="8" t="s">
        <v>4320</v>
      </c>
      <c r="L1093" s="9" t="s">
        <v>3291</v>
      </c>
      <c r="M1093" s="10">
        <v>46259</v>
      </c>
      <c r="N1093" s="8" t="s">
        <v>38</v>
      </c>
      <c r="O1093" s="12"/>
      <c r="P1093" s="13"/>
      <c r="Q1093" s="14">
        <f>Tabela1[[#This Row],[QTDE/ Fabricação]]-Tabela1[[#This Row],[QTE]]</f>
        <v>-2</v>
      </c>
      <c r="R1093" s="18">
        <f t="shared" si="221"/>
        <v>98.8</v>
      </c>
      <c r="S1093" s="18">
        <f t="shared" si="222"/>
        <v>98.8</v>
      </c>
      <c r="T1093" s="19">
        <f t="shared" si="223"/>
        <v>0</v>
      </c>
      <c r="U1093" s="16">
        <f>IFERROR(SUMIF('LISTA DE EMBARQUE'!B:B,MICRO!E:E,'LISTA DE EMBARQUE'!G:G),"")</f>
        <v>4</v>
      </c>
      <c r="V1093" s="12">
        <f>IFERROR(VLOOKUP(Tabela1[[#This Row],[COD.MDE]],'LISTA DE EMBARQUE'!B:L,11,0),"")</f>
        <v>2</v>
      </c>
      <c r="W1093" s="13">
        <f>IFERROR(VLOOKUP(Tabela1[[#This Row],[COD.MDE]],'LISTA DE EMBARQUE'!B:M,12,0),"")</f>
        <v>46309</v>
      </c>
      <c r="X1093" s="14">
        <f>IFERROR(Tabela1[[#This Row],[QIANTIDADE EXPEDIDA]]*Tabela1[[#This Row],[PESO UNI]],"")</f>
        <v>197.6</v>
      </c>
      <c r="Y1093" s="14">
        <f t="shared" si="224"/>
        <v>2</v>
      </c>
      <c r="Z1093" s="20">
        <f>Tabela1[[#This Row],[PESO TOTAL]]-Tabela1[[#This Row],[Peso Expedido]]</f>
        <v>-98.8</v>
      </c>
      <c r="AA1093" s="17">
        <v>1</v>
      </c>
      <c r="AB1093" s="33"/>
      <c r="AC1093" s="33">
        <v>1</v>
      </c>
      <c r="AD1093" s="33">
        <v>1</v>
      </c>
      <c r="AE1093" s="33">
        <v>1</v>
      </c>
      <c r="AF1093" s="33">
        <v>1</v>
      </c>
      <c r="AG1093" s="33">
        <v>1</v>
      </c>
      <c r="AH1093" s="33">
        <v>1</v>
      </c>
      <c r="AI1093" s="33" t="s">
        <v>4412</v>
      </c>
      <c r="AJ1093"/>
      <c r="AK1093"/>
      <c r="AL1093"/>
      <c r="AM1093"/>
      <c r="AN1093"/>
      <c r="AO1093"/>
      <c r="AP1093"/>
      <c r="AQ1093" s="22"/>
      <c r="AR1093" s="24"/>
      <c r="AS1093" s="37"/>
      <c r="AT1093" s="37"/>
      <c r="AU1093" s="37"/>
      <c r="AV1093" s="37"/>
      <c r="AW1093" s="37"/>
    </row>
    <row r="1094" spans="1:49" ht="15.75" hidden="1" customHeight="1" x14ac:dyDescent="0.25">
      <c r="A1094" s="1" t="s">
        <v>5364</v>
      </c>
      <c r="B1094" s="21" t="s">
        <v>5365</v>
      </c>
      <c r="C1094" s="1">
        <v>1</v>
      </c>
      <c r="D1094" s="1" t="s">
        <v>5369</v>
      </c>
      <c r="E1094" s="7">
        <v>4737</v>
      </c>
      <c r="F1094" s="7">
        <v>31</v>
      </c>
      <c r="G1094" s="1">
        <v>57.6</v>
      </c>
      <c r="H1094" s="34">
        <f>Tabela1[[#This Row],[PESO UNI]]*Tabela1[[#This Row],[QTE]]</f>
        <v>57.6</v>
      </c>
      <c r="I1094" s="7" t="s">
        <v>5569</v>
      </c>
      <c r="J1094" s="8" t="s">
        <v>4834</v>
      </c>
      <c r="K1094" s="8" t="s">
        <v>4320</v>
      </c>
      <c r="L1094" s="9" t="s">
        <v>3291</v>
      </c>
      <c r="M1094" s="10">
        <v>46259</v>
      </c>
      <c r="N1094" s="8" t="s">
        <v>38</v>
      </c>
      <c r="O1094" s="12"/>
      <c r="P1094" s="13"/>
      <c r="Q1094" s="14">
        <f>Tabela1[[#This Row],[QTDE/ Fabricação]]-Tabela1[[#This Row],[QTE]]</f>
        <v>-1</v>
      </c>
      <c r="R1094" s="18">
        <f t="shared" si="221"/>
        <v>57.6</v>
      </c>
      <c r="S1094" s="18">
        <f t="shared" si="222"/>
        <v>57.6</v>
      </c>
      <c r="T1094" s="19">
        <f t="shared" si="223"/>
        <v>0</v>
      </c>
      <c r="U1094" s="16">
        <f>IFERROR(SUMIF('LISTA DE EMBARQUE'!B:B,MICRO!E:E,'LISTA DE EMBARQUE'!G:G),"")</f>
        <v>1</v>
      </c>
      <c r="V1094" s="12">
        <f>IFERROR(VLOOKUP(Tabela1[[#This Row],[COD.MDE]],'LISTA DE EMBARQUE'!B:L,11,0),"")</f>
        <v>3</v>
      </c>
      <c r="W1094" s="13">
        <f>IFERROR(VLOOKUP(Tabela1[[#This Row],[COD.MDE]],'LISTA DE EMBARQUE'!B:M,12,0),"")</f>
        <v>46309</v>
      </c>
      <c r="X1094" s="14">
        <f>IFERROR(Tabela1[[#This Row],[QIANTIDADE EXPEDIDA]]*Tabela1[[#This Row],[PESO UNI]],"")</f>
        <v>57.6</v>
      </c>
      <c r="Y1094" s="14">
        <f t="shared" si="224"/>
        <v>0</v>
      </c>
      <c r="Z1094" s="20">
        <f>Tabela1[[#This Row],[PESO TOTAL]]-Tabela1[[#This Row],[Peso Expedido]]</f>
        <v>0</v>
      </c>
      <c r="AA1094" s="17">
        <v>1</v>
      </c>
      <c r="AB1094" s="33"/>
      <c r="AC1094" s="33">
        <v>1</v>
      </c>
      <c r="AD1094" s="33">
        <v>1</v>
      </c>
      <c r="AE1094" s="33">
        <v>1</v>
      </c>
      <c r="AF1094" s="33">
        <v>1</v>
      </c>
      <c r="AG1094" s="33">
        <v>1</v>
      </c>
      <c r="AH1094" s="33">
        <v>1</v>
      </c>
      <c r="AI1094" s="33" t="s">
        <v>4412</v>
      </c>
      <c r="AJ1094"/>
      <c r="AK1094"/>
      <c r="AL1094"/>
      <c r="AM1094"/>
      <c r="AN1094"/>
      <c r="AO1094"/>
      <c r="AP1094"/>
      <c r="AQ1094" s="22"/>
      <c r="AR1094" s="24"/>
      <c r="AS1094" s="37"/>
      <c r="AT1094" s="37"/>
      <c r="AU1094" s="37"/>
      <c r="AV1094" s="37"/>
      <c r="AW1094" s="37"/>
    </row>
    <row r="1095" spans="1:49" ht="15.75" hidden="1" customHeight="1" x14ac:dyDescent="0.25">
      <c r="A1095" s="1" t="s">
        <v>5364</v>
      </c>
      <c r="B1095" s="21" t="s">
        <v>5365</v>
      </c>
      <c r="C1095" s="1">
        <v>1</v>
      </c>
      <c r="D1095" s="1" t="s">
        <v>5370</v>
      </c>
      <c r="E1095" s="7">
        <v>4738</v>
      </c>
      <c r="F1095" s="7">
        <v>31</v>
      </c>
      <c r="G1095" s="1">
        <v>57.6</v>
      </c>
      <c r="H1095" s="34">
        <f>Tabela1[[#This Row],[PESO UNI]]*Tabela1[[#This Row],[QTE]]</f>
        <v>57.6</v>
      </c>
      <c r="I1095" s="7" t="s">
        <v>5569</v>
      </c>
      <c r="J1095" s="8" t="s">
        <v>4834</v>
      </c>
      <c r="K1095" s="8" t="s">
        <v>4320</v>
      </c>
      <c r="L1095" s="9" t="s">
        <v>3291</v>
      </c>
      <c r="M1095" s="10">
        <v>46259</v>
      </c>
      <c r="N1095" s="8" t="s">
        <v>38</v>
      </c>
      <c r="O1095" s="12"/>
      <c r="P1095" s="13"/>
      <c r="Q1095" s="14">
        <f>Tabela1[[#This Row],[QTDE/ Fabricação]]-Tabela1[[#This Row],[QTE]]</f>
        <v>-1</v>
      </c>
      <c r="R1095" s="18">
        <f t="shared" si="221"/>
        <v>57.6</v>
      </c>
      <c r="S1095" s="18">
        <f t="shared" si="222"/>
        <v>57.6</v>
      </c>
      <c r="T1095" s="19">
        <f t="shared" si="223"/>
        <v>0</v>
      </c>
      <c r="U1095" s="16">
        <f>IFERROR(SUMIF('LISTA DE EMBARQUE'!B:B,MICRO!E:E,'LISTA DE EMBARQUE'!G:G),"")</f>
        <v>1</v>
      </c>
      <c r="V1095" s="12">
        <f>IFERROR(VLOOKUP(Tabela1[[#This Row],[COD.MDE]],'LISTA DE EMBARQUE'!B:L,11,0),"")</f>
        <v>3</v>
      </c>
      <c r="W1095" s="13">
        <f>IFERROR(VLOOKUP(Tabela1[[#This Row],[COD.MDE]],'LISTA DE EMBARQUE'!B:M,12,0),"")</f>
        <v>46309</v>
      </c>
      <c r="X1095" s="14">
        <f>IFERROR(Tabela1[[#This Row],[QIANTIDADE EXPEDIDA]]*Tabela1[[#This Row],[PESO UNI]],"")</f>
        <v>57.6</v>
      </c>
      <c r="Y1095" s="14">
        <f t="shared" si="224"/>
        <v>0</v>
      </c>
      <c r="Z1095" s="20">
        <f>Tabela1[[#This Row],[PESO TOTAL]]-Tabela1[[#This Row],[Peso Expedido]]</f>
        <v>0</v>
      </c>
      <c r="AA1095" s="17">
        <v>1</v>
      </c>
      <c r="AB1095" s="33"/>
      <c r="AC1095" s="33">
        <v>1</v>
      </c>
      <c r="AD1095" s="33">
        <v>1</v>
      </c>
      <c r="AE1095" s="33">
        <v>1</v>
      </c>
      <c r="AF1095" s="33">
        <v>1</v>
      </c>
      <c r="AG1095" s="33">
        <v>1</v>
      </c>
      <c r="AH1095" s="33">
        <v>1</v>
      </c>
      <c r="AI1095" s="33" t="s">
        <v>4412</v>
      </c>
      <c r="AJ1095"/>
      <c r="AK1095"/>
      <c r="AL1095"/>
      <c r="AM1095"/>
      <c r="AN1095"/>
      <c r="AO1095"/>
      <c r="AP1095"/>
      <c r="AQ1095" s="22"/>
      <c r="AR1095" s="24"/>
      <c r="AS1095" s="37"/>
      <c r="AT1095" s="37"/>
      <c r="AU1095" s="37"/>
      <c r="AV1095" s="37"/>
      <c r="AW1095" s="37"/>
    </row>
    <row r="1096" spans="1:49" ht="15.75" hidden="1" customHeight="1" x14ac:dyDescent="0.25">
      <c r="A1096" s="1" t="s">
        <v>5364</v>
      </c>
      <c r="B1096" s="21" t="s">
        <v>5365</v>
      </c>
      <c r="C1096" s="1">
        <v>1</v>
      </c>
      <c r="D1096" s="1" t="s">
        <v>5371</v>
      </c>
      <c r="E1096" s="7">
        <v>4739</v>
      </c>
      <c r="F1096" s="7">
        <v>31</v>
      </c>
      <c r="G1096" s="1">
        <v>79.5</v>
      </c>
      <c r="H1096" s="34">
        <f>Tabela1[[#This Row],[PESO UNI]]*Tabela1[[#This Row],[QTE]]</f>
        <v>79.5</v>
      </c>
      <c r="I1096" s="7" t="s">
        <v>5569</v>
      </c>
      <c r="J1096" s="8" t="s">
        <v>4834</v>
      </c>
      <c r="K1096" s="8" t="s">
        <v>4320</v>
      </c>
      <c r="L1096" s="9" t="s">
        <v>3291</v>
      </c>
      <c r="M1096" s="10">
        <v>46259</v>
      </c>
      <c r="N1096" s="8" t="s">
        <v>38</v>
      </c>
      <c r="O1096" s="12"/>
      <c r="P1096" s="13"/>
      <c r="Q1096" s="14">
        <f>Tabela1[[#This Row],[QTDE/ Fabricação]]-Tabela1[[#This Row],[QTE]]</f>
        <v>-1</v>
      </c>
      <c r="R1096" s="18">
        <f t="shared" si="221"/>
        <v>79.5</v>
      </c>
      <c r="S1096" s="18">
        <f t="shared" si="222"/>
        <v>79.5</v>
      </c>
      <c r="T1096" s="19">
        <f t="shared" si="223"/>
        <v>0</v>
      </c>
      <c r="U1096" s="16">
        <f>IFERROR(SUMIF('LISTA DE EMBARQUE'!B:B,MICRO!E:E,'LISTA DE EMBARQUE'!G:G),"")</f>
        <v>1</v>
      </c>
      <c r="V1096" s="12">
        <f>IFERROR(VLOOKUP(Tabela1[[#This Row],[COD.MDE]],'LISTA DE EMBARQUE'!B:L,11,0),"")</f>
        <v>3</v>
      </c>
      <c r="W1096" s="13">
        <f>IFERROR(VLOOKUP(Tabela1[[#This Row],[COD.MDE]],'LISTA DE EMBARQUE'!B:M,12,0),"")</f>
        <v>46309</v>
      </c>
      <c r="X1096" s="14">
        <f>IFERROR(Tabela1[[#This Row],[QIANTIDADE EXPEDIDA]]*Tabela1[[#This Row],[PESO UNI]],"")</f>
        <v>79.5</v>
      </c>
      <c r="Y1096" s="14">
        <f t="shared" si="224"/>
        <v>0</v>
      </c>
      <c r="Z1096" s="20">
        <f>Tabela1[[#This Row],[PESO TOTAL]]-Tabela1[[#This Row],[Peso Expedido]]</f>
        <v>0</v>
      </c>
      <c r="AA1096" s="17">
        <v>1</v>
      </c>
      <c r="AB1096" s="33"/>
      <c r="AC1096" s="33">
        <v>1</v>
      </c>
      <c r="AD1096" s="33">
        <v>1</v>
      </c>
      <c r="AE1096" s="33">
        <v>1</v>
      </c>
      <c r="AF1096" s="33">
        <v>1</v>
      </c>
      <c r="AG1096" s="33">
        <v>1</v>
      </c>
      <c r="AH1096" s="33">
        <v>1</v>
      </c>
      <c r="AI1096" s="33" t="s">
        <v>4412</v>
      </c>
      <c r="AJ1096"/>
      <c r="AK1096"/>
      <c r="AL1096"/>
      <c r="AM1096"/>
      <c r="AN1096"/>
      <c r="AO1096"/>
      <c r="AP1096"/>
      <c r="AQ1096" s="22"/>
      <c r="AR1096" s="24"/>
      <c r="AS1096" s="37"/>
      <c r="AT1096" s="37"/>
      <c r="AU1096" s="37"/>
      <c r="AV1096" s="37"/>
      <c r="AW1096" s="37"/>
    </row>
    <row r="1097" spans="1:49" ht="15.75" hidden="1" customHeight="1" x14ac:dyDescent="0.25">
      <c r="A1097" s="1" t="s">
        <v>5364</v>
      </c>
      <c r="B1097" s="21" t="s">
        <v>5365</v>
      </c>
      <c r="C1097" s="1">
        <v>2</v>
      </c>
      <c r="D1097" s="1" t="s">
        <v>5372</v>
      </c>
      <c r="E1097" s="7">
        <v>4740</v>
      </c>
      <c r="F1097" s="7">
        <v>31</v>
      </c>
      <c r="G1097" s="1">
        <v>68.400000000000006</v>
      </c>
      <c r="H1097" s="34">
        <f>Tabela1[[#This Row],[PESO UNI]]*Tabela1[[#This Row],[QTE]]</f>
        <v>136.80000000000001</v>
      </c>
      <c r="I1097" s="7" t="s">
        <v>5569</v>
      </c>
      <c r="J1097" s="8" t="s">
        <v>4834</v>
      </c>
      <c r="K1097" s="8" t="s">
        <v>4320</v>
      </c>
      <c r="L1097" s="9" t="s">
        <v>3291</v>
      </c>
      <c r="M1097" s="10">
        <v>46259</v>
      </c>
      <c r="N1097" s="8" t="s">
        <v>38</v>
      </c>
      <c r="O1097" s="12"/>
      <c r="P1097" s="13"/>
      <c r="Q1097" s="14">
        <f>Tabela1[[#This Row],[QTDE/ Fabricação]]-Tabela1[[#This Row],[QTE]]</f>
        <v>-2</v>
      </c>
      <c r="R1097" s="18">
        <f t="shared" si="221"/>
        <v>136.80000000000001</v>
      </c>
      <c r="S1097" s="18">
        <f t="shared" si="222"/>
        <v>136.80000000000001</v>
      </c>
      <c r="T1097" s="19">
        <f t="shared" si="223"/>
        <v>0</v>
      </c>
      <c r="U1097" s="16">
        <f>IFERROR(SUMIF('LISTA DE EMBARQUE'!B:B,MICRO!E:E,'LISTA DE EMBARQUE'!G:G),"")</f>
        <v>2</v>
      </c>
      <c r="V1097" s="12">
        <f>IFERROR(VLOOKUP(Tabela1[[#This Row],[COD.MDE]],'LISTA DE EMBARQUE'!B:L,11,0),"")</f>
        <v>3</v>
      </c>
      <c r="W1097" s="13">
        <f>IFERROR(VLOOKUP(Tabela1[[#This Row],[COD.MDE]],'LISTA DE EMBARQUE'!B:M,12,0),"")</f>
        <v>46309</v>
      </c>
      <c r="X1097" s="14">
        <f>IFERROR(Tabela1[[#This Row],[QIANTIDADE EXPEDIDA]]*Tabela1[[#This Row],[PESO UNI]],"")</f>
        <v>136.80000000000001</v>
      </c>
      <c r="Y1097" s="14">
        <f t="shared" si="224"/>
        <v>0</v>
      </c>
      <c r="Z1097" s="20">
        <f>Tabela1[[#This Row],[PESO TOTAL]]-Tabela1[[#This Row],[Peso Expedido]]</f>
        <v>0</v>
      </c>
      <c r="AA1097" s="17">
        <v>1</v>
      </c>
      <c r="AB1097" s="33"/>
      <c r="AC1097" s="33">
        <v>1</v>
      </c>
      <c r="AD1097" s="33">
        <v>1</v>
      </c>
      <c r="AE1097" s="33">
        <v>1</v>
      </c>
      <c r="AF1097" s="33">
        <v>1</v>
      </c>
      <c r="AG1097" s="33">
        <v>1</v>
      </c>
      <c r="AH1097" s="33">
        <v>1</v>
      </c>
      <c r="AI1097" s="33" t="s">
        <v>4412</v>
      </c>
      <c r="AJ1097"/>
      <c r="AK1097"/>
      <c r="AL1097"/>
      <c r="AM1097"/>
      <c r="AN1097"/>
      <c r="AO1097"/>
      <c r="AP1097"/>
      <c r="AQ1097" s="22"/>
      <c r="AR1097" s="24"/>
      <c r="AS1097" s="37"/>
      <c r="AT1097" s="37"/>
      <c r="AU1097" s="37"/>
      <c r="AV1097" s="37"/>
      <c r="AW1097" s="37"/>
    </row>
    <row r="1098" spans="1:49" ht="15.75" hidden="1" customHeight="1" x14ac:dyDescent="0.25">
      <c r="A1098" s="1" t="s">
        <v>5364</v>
      </c>
      <c r="B1098" s="21" t="s">
        <v>5365</v>
      </c>
      <c r="C1098" s="1">
        <v>2</v>
      </c>
      <c r="D1098" s="1" t="s">
        <v>5373</v>
      </c>
      <c r="E1098" s="7">
        <v>4741</v>
      </c>
      <c r="F1098" s="7">
        <v>31</v>
      </c>
      <c r="G1098" s="1">
        <v>52.7</v>
      </c>
      <c r="H1098" s="34">
        <f>Tabela1[[#This Row],[PESO UNI]]*Tabela1[[#This Row],[QTE]]</f>
        <v>105.4</v>
      </c>
      <c r="I1098" s="7" t="s">
        <v>5569</v>
      </c>
      <c r="J1098" s="8" t="s">
        <v>4834</v>
      </c>
      <c r="K1098" s="8" t="s">
        <v>4320</v>
      </c>
      <c r="L1098" s="9" t="s">
        <v>3291</v>
      </c>
      <c r="M1098" s="10">
        <v>46259</v>
      </c>
      <c r="N1098" s="8" t="s">
        <v>38</v>
      </c>
      <c r="O1098" s="12"/>
      <c r="P1098" s="13"/>
      <c r="Q1098" s="14">
        <f>Tabela1[[#This Row],[QTDE/ Fabricação]]-Tabela1[[#This Row],[QTE]]</f>
        <v>-2</v>
      </c>
      <c r="R1098" s="18">
        <f t="shared" si="221"/>
        <v>105.4</v>
      </c>
      <c r="S1098" s="18">
        <f t="shared" si="222"/>
        <v>0</v>
      </c>
      <c r="T1098" s="19">
        <f t="shared" si="223"/>
        <v>-105.4</v>
      </c>
      <c r="U1098" s="16">
        <f>IFERROR(SUMIF('LISTA DE EMBARQUE'!B:B,MICRO!E:E,'LISTA DE EMBARQUE'!G:G),"")</f>
        <v>2</v>
      </c>
      <c r="V1098" s="12">
        <f>IFERROR(VLOOKUP(Tabela1[[#This Row],[COD.MDE]],'LISTA DE EMBARQUE'!B:L,11,0),"")</f>
        <v>4</v>
      </c>
      <c r="W1098" s="13">
        <f>IFERROR(VLOOKUP(Tabela1[[#This Row],[COD.MDE]],'LISTA DE EMBARQUE'!B:M,12,0),"")</f>
        <v>46314</v>
      </c>
      <c r="X1098" s="14">
        <f>IFERROR(Tabela1[[#This Row],[QIANTIDADE EXPEDIDA]]*Tabela1[[#This Row],[PESO UNI]],"")</f>
        <v>105.4</v>
      </c>
      <c r="Y1098" s="14">
        <f t="shared" si="224"/>
        <v>0</v>
      </c>
      <c r="Z1098" s="20">
        <f>Tabela1[[#This Row],[PESO TOTAL]]-Tabela1[[#This Row],[Peso Expedido]]</f>
        <v>0</v>
      </c>
      <c r="AA1098" s="17">
        <v>1</v>
      </c>
      <c r="AB1098" s="33"/>
      <c r="AC1098" s="33">
        <v>1</v>
      </c>
      <c r="AD1098" s="33">
        <v>1</v>
      </c>
      <c r="AE1098" s="33">
        <v>1</v>
      </c>
      <c r="AF1098" s="33">
        <v>1</v>
      </c>
      <c r="AG1098" s="33"/>
      <c r="AH1098" s="33"/>
      <c r="AI1098" s="33"/>
      <c r="AJ1098"/>
      <c r="AK1098"/>
      <c r="AL1098"/>
      <c r="AM1098"/>
      <c r="AN1098"/>
      <c r="AO1098"/>
      <c r="AP1098"/>
      <c r="AQ1098" s="22"/>
      <c r="AR1098" s="24"/>
      <c r="AS1098" s="37"/>
      <c r="AT1098" s="37"/>
      <c r="AU1098" s="37"/>
      <c r="AV1098" s="37"/>
      <c r="AW1098" s="37"/>
    </row>
    <row r="1099" spans="1:49" ht="15.75" hidden="1" customHeight="1" x14ac:dyDescent="0.25">
      <c r="A1099" s="1" t="s">
        <v>137</v>
      </c>
      <c r="B1099" s="21"/>
      <c r="C1099" s="1">
        <v>30</v>
      </c>
      <c r="D1099" s="1" t="s">
        <v>5375</v>
      </c>
      <c r="E1099" s="7">
        <v>4742</v>
      </c>
      <c r="F1099" s="7">
        <v>1</v>
      </c>
      <c r="G1099" s="1">
        <v>4.0999999999999996</v>
      </c>
      <c r="H1099" s="34">
        <f>Tabela1[[#This Row],[PESO UNI]]*Tabela1[[#This Row],[QTE]]</f>
        <v>122.99999999999999</v>
      </c>
      <c r="I1099" s="7">
        <v>0</v>
      </c>
      <c r="J1099" s="8" t="s">
        <v>5376</v>
      </c>
      <c r="K1099" s="8" t="s">
        <v>23</v>
      </c>
      <c r="L1099" s="9" t="s">
        <v>5377</v>
      </c>
      <c r="M1099" s="10">
        <v>46259</v>
      </c>
      <c r="N1099" s="8" t="s">
        <v>38</v>
      </c>
      <c r="O1099" s="12"/>
      <c r="P1099" s="13"/>
      <c r="Q1099" s="14">
        <f>Tabela1[[#This Row],[QTDE/ Fabricação]]-Tabela1[[#This Row],[QTE]]</f>
        <v>-30</v>
      </c>
      <c r="R1099" s="18">
        <f>IFERROR(H1099*((AA1099*0.25)+(AC1099*0.25)+(AD1099*0.225)+(AE1099*0.225)+(AF1099*0.05)),"")</f>
        <v>122.99999999999999</v>
      </c>
      <c r="S1099" s="18">
        <f>IFERROR(H1099*AG1099,"")</f>
        <v>122.99999999999999</v>
      </c>
      <c r="T1099" s="19">
        <f>IFERROR(S1099-H1099,"")</f>
        <v>0</v>
      </c>
      <c r="U1099" s="16">
        <v>30</v>
      </c>
      <c r="V1099" s="12">
        <v>1</v>
      </c>
      <c r="W1099" s="13" t="str">
        <f>IFERROR(VLOOKUP(Tabela1[[#This Row],[COD.MDE]],'LISTA DE EMBARQUE'!B:M,12,0),"")</f>
        <v/>
      </c>
      <c r="X1099" s="14">
        <f>IFERROR(Tabela1[[#This Row],[QIANTIDADE EXPEDIDA]]*Tabela1[[#This Row],[PESO UNI]],"")</f>
        <v>122.99999999999999</v>
      </c>
      <c r="Y1099" s="14">
        <f>U1099-C1099</f>
        <v>0</v>
      </c>
      <c r="Z1099" s="20">
        <f>Tabela1[[#This Row],[PESO TOTAL]]-Tabela1[[#This Row],[Peso Expedido]]</f>
        <v>0</v>
      </c>
      <c r="AA1099" s="17">
        <v>1</v>
      </c>
      <c r="AB1099" s="33"/>
      <c r="AC1099" s="33">
        <v>1</v>
      </c>
      <c r="AD1099" s="33">
        <v>1</v>
      </c>
      <c r="AE1099" s="33">
        <v>1</v>
      </c>
      <c r="AF1099" s="33">
        <v>1</v>
      </c>
      <c r="AG1099" s="33">
        <v>1</v>
      </c>
      <c r="AH1099" s="33">
        <v>1</v>
      </c>
      <c r="AI1099" s="33" t="s">
        <v>4509</v>
      </c>
      <c r="AJ1099"/>
      <c r="AK1099"/>
      <c r="AL1099"/>
      <c r="AM1099"/>
      <c r="AN1099"/>
      <c r="AO1099"/>
      <c r="AP1099"/>
      <c r="AQ1099" s="22"/>
      <c r="AR1099" s="24"/>
      <c r="AS1099" s="37"/>
      <c r="AT1099" s="37"/>
      <c r="AU1099" s="37"/>
      <c r="AV1099" s="37"/>
      <c r="AW1099" s="37"/>
    </row>
    <row r="1100" spans="1:49" ht="15.75" hidden="1" customHeight="1" x14ac:dyDescent="0.25">
      <c r="A1100" s="238" t="s">
        <v>5394</v>
      </c>
      <c r="B1100" s="239" t="s">
        <v>5395</v>
      </c>
      <c r="C1100" s="238">
        <v>1</v>
      </c>
      <c r="D1100" s="238" t="s">
        <v>5396</v>
      </c>
      <c r="E1100" s="237">
        <v>4743</v>
      </c>
      <c r="F1100" s="237">
        <v>64</v>
      </c>
      <c r="G1100" s="238">
        <v>35.1</v>
      </c>
      <c r="H1100" s="240">
        <f>Tabela1[[#This Row],[PESO UNI]]*Tabela1[[#This Row],[QTE]]</f>
        <v>35.1</v>
      </c>
      <c r="I1100" s="237" t="s">
        <v>5630</v>
      </c>
      <c r="J1100" s="241" t="s">
        <v>3093</v>
      </c>
      <c r="K1100" s="241" t="s">
        <v>4320</v>
      </c>
      <c r="L1100" s="242" t="s">
        <v>2984</v>
      </c>
      <c r="M1100" s="243">
        <v>46260</v>
      </c>
      <c r="N1100" s="241" t="s">
        <v>5101</v>
      </c>
      <c r="O1100" s="244"/>
      <c r="P1100" s="245"/>
      <c r="Q1100" s="14">
        <f>Tabela1[[#This Row],[QTDE/ Fabricação]]-Tabela1[[#This Row],[QTE]]</f>
        <v>-1</v>
      </c>
      <c r="R1100" s="247">
        <f t="shared" ref="R1100" si="225">IFERROR(H1100*((AA1100*0.25)+(AC1100*0.25)+(AD1100*0.225)+(AE1100*0.225)+(AF1100*0.05)),"")</f>
        <v>35.1</v>
      </c>
      <c r="S1100" s="247">
        <f t="shared" ref="S1100" si="226">IFERROR(H1100*AG1100,"")</f>
        <v>35.1</v>
      </c>
      <c r="T1100" s="248">
        <f t="shared" ref="T1100" si="227">IFERROR(S1100-H1100,"")</f>
        <v>0</v>
      </c>
      <c r="U1100" s="249">
        <f>IFERROR(SUMIF('LISTA DE EMBARQUE'!B:B,MICRO!E:E,'LISTA DE EMBARQUE'!G:G),"")</f>
        <v>1</v>
      </c>
      <c r="V1100" s="244">
        <f>IFERROR(VLOOKUP(Tabela1[[#This Row],[COD.MDE]],'LISTA DE EMBARQUE'!B:L,11,0),"")</f>
        <v>9</v>
      </c>
      <c r="W1100" s="245">
        <f>IFERROR(VLOOKUP(Tabela1[[#This Row],[COD.MDE]],'LISTA DE EMBARQUE'!B:M,12,0),"")</f>
        <v>46284</v>
      </c>
      <c r="X1100" s="246">
        <f>IFERROR(Tabela1[[#This Row],[QIANTIDADE EXPEDIDA]]*Tabela1[[#This Row],[PESO UNI]],"")</f>
        <v>35.1</v>
      </c>
      <c r="Y1100" s="246">
        <f t="shared" ref="Y1100" si="228">U1100-C1100</f>
        <v>0</v>
      </c>
      <c r="Z1100" s="250">
        <f>Tabela1[[#This Row],[PESO TOTAL]]-Tabela1[[#This Row],[Peso Expedido]]</f>
        <v>0</v>
      </c>
      <c r="AA1100" s="251">
        <v>1</v>
      </c>
      <c r="AB1100" s="252"/>
      <c r="AC1100" s="252">
        <v>1</v>
      </c>
      <c r="AD1100" s="252">
        <v>1</v>
      </c>
      <c r="AE1100" s="252">
        <v>1</v>
      </c>
      <c r="AF1100" s="252">
        <v>1</v>
      </c>
      <c r="AG1100" s="252">
        <v>1</v>
      </c>
      <c r="AH1100" s="252">
        <v>1</v>
      </c>
      <c r="AI1100" s="252" t="s">
        <v>4509</v>
      </c>
      <c r="AJ1100"/>
      <c r="AK1100"/>
      <c r="AL1100"/>
      <c r="AM1100"/>
      <c r="AN1100"/>
      <c r="AO1100"/>
      <c r="AP1100"/>
      <c r="AQ1100" s="22"/>
      <c r="AR1100" s="24"/>
      <c r="AS1100" s="37"/>
      <c r="AT1100" s="37"/>
      <c r="AU1100" s="37"/>
      <c r="AV1100" s="37"/>
      <c r="AW1100" s="37"/>
    </row>
    <row r="1101" spans="1:49" ht="15.75" hidden="1" customHeight="1" x14ac:dyDescent="0.25">
      <c r="A1101" s="238" t="s">
        <v>5394</v>
      </c>
      <c r="B1101" s="239" t="s">
        <v>5395</v>
      </c>
      <c r="C1101" s="238">
        <v>1</v>
      </c>
      <c r="D1101" s="238" t="s">
        <v>5397</v>
      </c>
      <c r="E1101" s="237">
        <v>4744</v>
      </c>
      <c r="F1101" s="237">
        <v>64</v>
      </c>
      <c r="G1101" s="238">
        <v>36.6</v>
      </c>
      <c r="H1101" s="240">
        <f>Tabela1[[#This Row],[PESO UNI]]*Tabela1[[#This Row],[QTE]]</f>
        <v>36.6</v>
      </c>
      <c r="I1101" s="237" t="s">
        <v>5630</v>
      </c>
      <c r="J1101" s="241" t="s">
        <v>3093</v>
      </c>
      <c r="K1101" s="241" t="s">
        <v>4320</v>
      </c>
      <c r="L1101" s="242" t="s">
        <v>2984</v>
      </c>
      <c r="M1101" s="243">
        <v>46260</v>
      </c>
      <c r="N1101" s="241" t="s">
        <v>5101</v>
      </c>
      <c r="O1101" s="244"/>
      <c r="P1101" s="245"/>
      <c r="Q1101" s="14">
        <f>Tabela1[[#This Row],[QTDE/ Fabricação]]-Tabela1[[#This Row],[QTE]]</f>
        <v>-1</v>
      </c>
      <c r="R1101" s="247">
        <f t="shared" ref="R1101" si="229">IFERROR(H1101*((AA1101*0.25)+(AC1101*0.25)+(AD1101*0.225)+(AE1101*0.225)+(AF1101*0.05)),"")</f>
        <v>36.6</v>
      </c>
      <c r="S1101" s="247">
        <f t="shared" ref="S1101" si="230">IFERROR(H1101*AG1101,"")</f>
        <v>36.6</v>
      </c>
      <c r="T1101" s="248">
        <f t="shared" ref="T1101" si="231">IFERROR(S1101-H1101,"")</f>
        <v>0</v>
      </c>
      <c r="U1101" s="249">
        <f>IFERROR(SUMIF('LISTA DE EMBARQUE'!B:B,MICRO!E:E,'LISTA DE EMBARQUE'!G:G),"")</f>
        <v>1</v>
      </c>
      <c r="V1101" s="244">
        <f>IFERROR(VLOOKUP(Tabela1[[#This Row],[COD.MDE]],'LISTA DE EMBARQUE'!B:L,11,0),"")</f>
        <v>9</v>
      </c>
      <c r="W1101" s="245">
        <f>IFERROR(VLOOKUP(Tabela1[[#This Row],[COD.MDE]],'LISTA DE EMBARQUE'!B:M,12,0),"")</f>
        <v>46284</v>
      </c>
      <c r="X1101" s="246">
        <f>IFERROR(Tabela1[[#This Row],[QIANTIDADE EXPEDIDA]]*Tabela1[[#This Row],[PESO UNI]],"")</f>
        <v>36.6</v>
      </c>
      <c r="Y1101" s="246">
        <f t="shared" ref="Y1101" si="232">U1101-C1101</f>
        <v>0</v>
      </c>
      <c r="Z1101" s="250">
        <f>Tabela1[[#This Row],[PESO TOTAL]]-Tabela1[[#This Row],[Peso Expedido]]</f>
        <v>0</v>
      </c>
      <c r="AA1101" s="251">
        <v>1</v>
      </c>
      <c r="AB1101" s="252"/>
      <c r="AC1101" s="252">
        <v>1</v>
      </c>
      <c r="AD1101" s="252">
        <v>1</v>
      </c>
      <c r="AE1101" s="252">
        <v>1</v>
      </c>
      <c r="AF1101" s="252">
        <v>1</v>
      </c>
      <c r="AG1101" s="252">
        <v>1</v>
      </c>
      <c r="AH1101" s="252">
        <v>1</v>
      </c>
      <c r="AI1101" s="252" t="s">
        <v>4509</v>
      </c>
      <c r="AJ1101"/>
      <c r="AK1101"/>
      <c r="AL1101"/>
      <c r="AM1101"/>
      <c r="AN1101"/>
      <c r="AO1101"/>
      <c r="AP1101"/>
      <c r="AQ1101" s="22"/>
      <c r="AR1101" s="24"/>
      <c r="AS1101" s="37"/>
      <c r="AT1101" s="37"/>
      <c r="AU1101" s="37"/>
      <c r="AV1101" s="37"/>
      <c r="AW1101" s="37"/>
    </row>
    <row r="1102" spans="1:49" ht="15.75" hidden="1" customHeight="1" x14ac:dyDescent="0.25">
      <c r="A1102" s="238" t="s">
        <v>5394</v>
      </c>
      <c r="B1102" s="239" t="s">
        <v>5395</v>
      </c>
      <c r="C1102" s="238">
        <v>1</v>
      </c>
      <c r="D1102" s="238" t="s">
        <v>5398</v>
      </c>
      <c r="E1102" s="237">
        <v>4745</v>
      </c>
      <c r="F1102" s="237">
        <v>64</v>
      </c>
      <c r="G1102" s="238">
        <v>54.3</v>
      </c>
      <c r="H1102" s="240">
        <f>Tabela1[[#This Row],[PESO UNI]]*Tabela1[[#This Row],[QTE]]</f>
        <v>54.3</v>
      </c>
      <c r="I1102" s="237" t="s">
        <v>5630</v>
      </c>
      <c r="J1102" s="241" t="s">
        <v>3093</v>
      </c>
      <c r="K1102" s="241" t="s">
        <v>4320</v>
      </c>
      <c r="L1102" s="242" t="s">
        <v>2984</v>
      </c>
      <c r="M1102" s="243">
        <v>46260</v>
      </c>
      <c r="N1102" s="241" t="s">
        <v>5101</v>
      </c>
      <c r="O1102" s="244"/>
      <c r="P1102" s="245"/>
      <c r="Q1102" s="14">
        <f>Tabela1[[#This Row],[QTDE/ Fabricação]]-Tabela1[[#This Row],[QTE]]</f>
        <v>-1</v>
      </c>
      <c r="R1102" s="247">
        <f t="shared" ref="R1102" si="233">IFERROR(H1102*((AA1102*0.25)+(AC1102*0.25)+(AD1102*0.225)+(AE1102*0.225)+(AF1102*0.05)),"")</f>
        <v>54.3</v>
      </c>
      <c r="S1102" s="247">
        <f t="shared" ref="S1102" si="234">IFERROR(H1102*AG1102,"")</f>
        <v>54.3</v>
      </c>
      <c r="T1102" s="248">
        <f t="shared" ref="T1102" si="235">IFERROR(S1102-H1102,"")</f>
        <v>0</v>
      </c>
      <c r="U1102" s="249">
        <f>IFERROR(SUMIF('LISTA DE EMBARQUE'!B:B,MICRO!E:E,'LISTA DE EMBARQUE'!G:G),"")</f>
        <v>1</v>
      </c>
      <c r="V1102" s="244">
        <f>IFERROR(VLOOKUP(Tabela1[[#This Row],[COD.MDE]],'LISTA DE EMBARQUE'!B:L,11,0),"")</f>
        <v>9</v>
      </c>
      <c r="W1102" s="245">
        <f>IFERROR(VLOOKUP(Tabela1[[#This Row],[COD.MDE]],'LISTA DE EMBARQUE'!B:M,12,0),"")</f>
        <v>46284</v>
      </c>
      <c r="X1102" s="246">
        <f>IFERROR(Tabela1[[#This Row],[QIANTIDADE EXPEDIDA]]*Tabela1[[#This Row],[PESO UNI]],"")</f>
        <v>54.3</v>
      </c>
      <c r="Y1102" s="246">
        <f t="shared" ref="Y1102" si="236">U1102-C1102</f>
        <v>0</v>
      </c>
      <c r="Z1102" s="250">
        <f>Tabela1[[#This Row],[PESO TOTAL]]-Tabela1[[#This Row],[Peso Expedido]]</f>
        <v>0</v>
      </c>
      <c r="AA1102" s="251">
        <v>1</v>
      </c>
      <c r="AB1102" s="252"/>
      <c r="AC1102" s="252">
        <v>1</v>
      </c>
      <c r="AD1102" s="252">
        <v>1</v>
      </c>
      <c r="AE1102" s="252">
        <v>1</v>
      </c>
      <c r="AF1102" s="252">
        <v>1</v>
      </c>
      <c r="AG1102" s="252">
        <v>1</v>
      </c>
      <c r="AH1102" s="252">
        <v>1</v>
      </c>
      <c r="AI1102" s="252" t="s">
        <v>4509</v>
      </c>
      <c r="AJ1102"/>
      <c r="AK1102"/>
      <c r="AL1102"/>
      <c r="AM1102"/>
      <c r="AN1102"/>
      <c r="AO1102"/>
      <c r="AP1102"/>
      <c r="AQ1102" s="22"/>
      <c r="AR1102" s="24"/>
      <c r="AS1102" s="37"/>
      <c r="AT1102" s="37"/>
      <c r="AU1102" s="37"/>
      <c r="AV1102" s="37"/>
      <c r="AW1102" s="37"/>
    </row>
    <row r="1103" spans="1:49" ht="15.75" hidden="1" customHeight="1" x14ac:dyDescent="0.25">
      <c r="A1103" s="238" t="s">
        <v>5394</v>
      </c>
      <c r="B1103" s="239" t="s">
        <v>5395</v>
      </c>
      <c r="C1103" s="238">
        <v>1</v>
      </c>
      <c r="D1103" s="238" t="s">
        <v>5399</v>
      </c>
      <c r="E1103" s="237">
        <v>4746</v>
      </c>
      <c r="F1103" s="237">
        <v>64</v>
      </c>
      <c r="G1103" s="238">
        <v>36.6</v>
      </c>
      <c r="H1103" s="240">
        <f>Tabela1[[#This Row],[PESO UNI]]*Tabela1[[#This Row],[QTE]]</f>
        <v>36.6</v>
      </c>
      <c r="I1103" s="237" t="s">
        <v>5630</v>
      </c>
      <c r="J1103" s="241" t="s">
        <v>3093</v>
      </c>
      <c r="K1103" s="241" t="s">
        <v>4320</v>
      </c>
      <c r="L1103" s="242" t="s">
        <v>2984</v>
      </c>
      <c r="M1103" s="243">
        <v>46260</v>
      </c>
      <c r="N1103" s="241" t="s">
        <v>5101</v>
      </c>
      <c r="O1103" s="244"/>
      <c r="P1103" s="245"/>
      <c r="Q1103" s="14">
        <f>Tabela1[[#This Row],[QTDE/ Fabricação]]-Tabela1[[#This Row],[QTE]]</f>
        <v>-1</v>
      </c>
      <c r="R1103" s="247">
        <f t="shared" ref="R1103" si="237">IFERROR(H1103*((AA1103*0.25)+(AC1103*0.25)+(AD1103*0.225)+(AE1103*0.225)+(AF1103*0.05)),"")</f>
        <v>36.6</v>
      </c>
      <c r="S1103" s="247">
        <f t="shared" ref="S1103" si="238">IFERROR(H1103*AG1103,"")</f>
        <v>36.6</v>
      </c>
      <c r="T1103" s="248">
        <f t="shared" ref="T1103" si="239">IFERROR(S1103-H1103,"")</f>
        <v>0</v>
      </c>
      <c r="U1103" s="249">
        <f>IFERROR(SUMIF('LISTA DE EMBARQUE'!B:B,MICRO!E:E,'LISTA DE EMBARQUE'!G:G),"")</f>
        <v>1</v>
      </c>
      <c r="V1103" s="244">
        <f>IFERROR(VLOOKUP(Tabela1[[#This Row],[COD.MDE]],'LISTA DE EMBARQUE'!B:L,11,0),"")</f>
        <v>9</v>
      </c>
      <c r="W1103" s="245">
        <f>IFERROR(VLOOKUP(Tabela1[[#This Row],[COD.MDE]],'LISTA DE EMBARQUE'!B:M,12,0),"")</f>
        <v>46284</v>
      </c>
      <c r="X1103" s="246">
        <f>IFERROR(Tabela1[[#This Row],[QIANTIDADE EXPEDIDA]]*Tabela1[[#This Row],[PESO UNI]],"")</f>
        <v>36.6</v>
      </c>
      <c r="Y1103" s="246">
        <f t="shared" ref="Y1103" si="240">U1103-C1103</f>
        <v>0</v>
      </c>
      <c r="Z1103" s="250">
        <f>Tabela1[[#This Row],[PESO TOTAL]]-Tabela1[[#This Row],[Peso Expedido]]</f>
        <v>0</v>
      </c>
      <c r="AA1103" s="251">
        <v>1</v>
      </c>
      <c r="AB1103" s="252"/>
      <c r="AC1103" s="252">
        <v>1</v>
      </c>
      <c r="AD1103" s="252">
        <v>1</v>
      </c>
      <c r="AE1103" s="252">
        <v>1</v>
      </c>
      <c r="AF1103" s="252">
        <v>1</v>
      </c>
      <c r="AG1103" s="252">
        <v>1</v>
      </c>
      <c r="AH1103" s="252">
        <v>1</v>
      </c>
      <c r="AI1103" s="252" t="s">
        <v>4509</v>
      </c>
      <c r="AJ1103"/>
      <c r="AK1103"/>
      <c r="AL1103"/>
      <c r="AM1103"/>
      <c r="AN1103"/>
      <c r="AO1103"/>
      <c r="AP1103"/>
      <c r="AQ1103" s="22"/>
      <c r="AR1103" s="24"/>
      <c r="AS1103" s="37"/>
      <c r="AT1103" s="37"/>
      <c r="AU1103" s="37"/>
      <c r="AV1103" s="37"/>
      <c r="AW1103" s="37"/>
    </row>
    <row r="1104" spans="1:49" ht="15.75" hidden="1" customHeight="1" x14ac:dyDescent="0.25">
      <c r="A1104" s="238" t="s">
        <v>5394</v>
      </c>
      <c r="B1104" s="239" t="s">
        <v>5395</v>
      </c>
      <c r="C1104" s="238">
        <v>1</v>
      </c>
      <c r="D1104" s="238" t="s">
        <v>5400</v>
      </c>
      <c r="E1104" s="237">
        <v>4747</v>
      </c>
      <c r="F1104" s="237">
        <v>64</v>
      </c>
      <c r="G1104" s="238">
        <v>54.3</v>
      </c>
      <c r="H1104" s="240">
        <f>Tabela1[[#This Row],[PESO UNI]]*Tabela1[[#This Row],[QTE]]</f>
        <v>54.3</v>
      </c>
      <c r="I1104" s="237" t="s">
        <v>5630</v>
      </c>
      <c r="J1104" s="241" t="s">
        <v>3093</v>
      </c>
      <c r="K1104" s="241" t="s">
        <v>4320</v>
      </c>
      <c r="L1104" s="242" t="s">
        <v>2984</v>
      </c>
      <c r="M1104" s="243">
        <v>46260</v>
      </c>
      <c r="N1104" s="241" t="s">
        <v>5101</v>
      </c>
      <c r="O1104" s="244"/>
      <c r="P1104" s="245"/>
      <c r="Q1104" s="14">
        <f>Tabela1[[#This Row],[QTDE/ Fabricação]]-Tabela1[[#This Row],[QTE]]</f>
        <v>-1</v>
      </c>
      <c r="R1104" s="247">
        <f t="shared" ref="R1104" si="241">IFERROR(H1104*((AA1104*0.25)+(AC1104*0.25)+(AD1104*0.225)+(AE1104*0.225)+(AF1104*0.05)),"")</f>
        <v>54.3</v>
      </c>
      <c r="S1104" s="247">
        <f t="shared" ref="S1104" si="242">IFERROR(H1104*AG1104,"")</f>
        <v>54.3</v>
      </c>
      <c r="T1104" s="248">
        <f t="shared" ref="T1104" si="243">IFERROR(S1104-H1104,"")</f>
        <v>0</v>
      </c>
      <c r="U1104" s="249">
        <f>IFERROR(SUMIF('LISTA DE EMBARQUE'!B:B,MICRO!E:E,'LISTA DE EMBARQUE'!G:G),"")</f>
        <v>1</v>
      </c>
      <c r="V1104" s="244">
        <f>IFERROR(VLOOKUP(Tabela1[[#This Row],[COD.MDE]],'LISTA DE EMBARQUE'!B:L,11,0),"")</f>
        <v>9</v>
      </c>
      <c r="W1104" s="245">
        <f>IFERROR(VLOOKUP(Tabela1[[#This Row],[COD.MDE]],'LISTA DE EMBARQUE'!B:M,12,0),"")</f>
        <v>46284</v>
      </c>
      <c r="X1104" s="246">
        <f>IFERROR(Tabela1[[#This Row],[QIANTIDADE EXPEDIDA]]*Tabela1[[#This Row],[PESO UNI]],"")</f>
        <v>54.3</v>
      </c>
      <c r="Y1104" s="246">
        <f t="shared" ref="Y1104" si="244">U1104-C1104</f>
        <v>0</v>
      </c>
      <c r="Z1104" s="250">
        <f>Tabela1[[#This Row],[PESO TOTAL]]-Tabela1[[#This Row],[Peso Expedido]]</f>
        <v>0</v>
      </c>
      <c r="AA1104" s="251">
        <v>1</v>
      </c>
      <c r="AB1104" s="252"/>
      <c r="AC1104" s="252">
        <v>1</v>
      </c>
      <c r="AD1104" s="252">
        <v>1</v>
      </c>
      <c r="AE1104" s="252">
        <v>1</v>
      </c>
      <c r="AF1104" s="252">
        <v>1</v>
      </c>
      <c r="AG1104" s="252">
        <v>1</v>
      </c>
      <c r="AH1104" s="252">
        <v>1</v>
      </c>
      <c r="AI1104" s="252" t="s">
        <v>4509</v>
      </c>
      <c r="AJ1104"/>
      <c r="AK1104"/>
      <c r="AL1104"/>
      <c r="AM1104"/>
      <c r="AN1104"/>
      <c r="AO1104"/>
      <c r="AP1104"/>
      <c r="AQ1104" s="22"/>
      <c r="AR1104" s="24"/>
      <c r="AS1104" s="37"/>
      <c r="AT1104" s="37"/>
      <c r="AU1104" s="37"/>
      <c r="AV1104" s="37"/>
      <c r="AW1104" s="37"/>
    </row>
    <row r="1105" spans="1:49" ht="15.75" hidden="1" customHeight="1" x14ac:dyDescent="0.25">
      <c r="A1105" s="238" t="s">
        <v>5394</v>
      </c>
      <c r="B1105" s="239" t="s">
        <v>5395</v>
      </c>
      <c r="C1105" s="238">
        <v>1</v>
      </c>
      <c r="D1105" s="238" t="s">
        <v>5603</v>
      </c>
      <c r="E1105" s="237">
        <v>4826</v>
      </c>
      <c r="F1105" s="237">
        <v>64</v>
      </c>
      <c r="G1105" s="238">
        <v>36.6</v>
      </c>
      <c r="H1105" s="240">
        <f>Tabela1[[#This Row],[PESO UNI]]*Tabela1[[#This Row],[QTE]]</f>
        <v>36.6</v>
      </c>
      <c r="I1105" s="237" t="s">
        <v>5630</v>
      </c>
      <c r="J1105" s="241" t="s">
        <v>3093</v>
      </c>
      <c r="K1105" s="241" t="s">
        <v>4320</v>
      </c>
      <c r="L1105" s="242" t="s">
        <v>2984</v>
      </c>
      <c r="M1105" s="243">
        <v>46260</v>
      </c>
      <c r="N1105" s="241" t="s">
        <v>5101</v>
      </c>
      <c r="O1105" s="244"/>
      <c r="P1105" s="245"/>
      <c r="Q1105" s="14">
        <f>Tabela1[[#This Row],[QTDE/ Fabricação]]-Tabela1[[#This Row],[QTE]]</f>
        <v>-1</v>
      </c>
      <c r="R1105" s="247">
        <f t="shared" ref="R1105:R1112" si="245">IFERROR(H1105*((AA1105*0.25)+(AC1105*0.25)+(AD1105*0.225)+(AE1105*0.225)+(AF1105*0.05)),"")</f>
        <v>36.6</v>
      </c>
      <c r="S1105" s="247">
        <f t="shared" ref="S1105:S1112" si="246">IFERROR(H1105*AG1105,"")</f>
        <v>36.6</v>
      </c>
      <c r="T1105" s="248">
        <f t="shared" ref="T1105:T1112" si="247">IFERROR(S1105-H1105,"")</f>
        <v>0</v>
      </c>
      <c r="U1105" s="249">
        <f>IFERROR(SUMIF('LISTA DE EMBARQUE'!B:B,MICRO!E:E,'LISTA DE EMBARQUE'!G:G),"")</f>
        <v>1</v>
      </c>
      <c r="V1105" s="244">
        <f>IFERROR(VLOOKUP(Tabela1[[#This Row],[COD.MDE]],'LISTA DE EMBARQUE'!B:L,11,0),"")</f>
        <v>9</v>
      </c>
      <c r="W1105" s="245">
        <f>IFERROR(VLOOKUP(Tabela1[[#This Row],[COD.MDE]],'LISTA DE EMBARQUE'!B:M,12,0),"")</f>
        <v>46284</v>
      </c>
      <c r="X1105" s="246">
        <f>IFERROR(Tabela1[[#This Row],[QIANTIDADE EXPEDIDA]]*Tabela1[[#This Row],[PESO UNI]],"")</f>
        <v>36.6</v>
      </c>
      <c r="Y1105" s="246">
        <f t="shared" ref="Y1105:Y1112" si="248">U1105-C1105</f>
        <v>0</v>
      </c>
      <c r="Z1105" s="250">
        <f>Tabela1[[#This Row],[PESO TOTAL]]-Tabela1[[#This Row],[Peso Expedido]]</f>
        <v>0</v>
      </c>
      <c r="AA1105" s="251">
        <v>1</v>
      </c>
      <c r="AB1105" s="252"/>
      <c r="AC1105" s="252">
        <v>1</v>
      </c>
      <c r="AD1105" s="252">
        <v>1</v>
      </c>
      <c r="AE1105" s="252">
        <v>1</v>
      </c>
      <c r="AF1105" s="252">
        <v>1</v>
      </c>
      <c r="AG1105" s="252">
        <v>1</v>
      </c>
      <c r="AH1105" s="252">
        <v>1</v>
      </c>
      <c r="AI1105" s="252" t="s">
        <v>4509</v>
      </c>
      <c r="AJ1105"/>
      <c r="AK1105"/>
      <c r="AL1105"/>
      <c r="AM1105"/>
      <c r="AN1105"/>
      <c r="AO1105"/>
      <c r="AP1105"/>
      <c r="AQ1105" s="22"/>
      <c r="AR1105" s="24"/>
      <c r="AS1105" s="37"/>
      <c r="AT1105" s="37"/>
      <c r="AU1105" s="37"/>
      <c r="AV1105" s="37"/>
      <c r="AW1105" s="37"/>
    </row>
    <row r="1106" spans="1:49" ht="15.75" hidden="1" customHeight="1" x14ac:dyDescent="0.25">
      <c r="A1106" s="1" t="s">
        <v>5394</v>
      </c>
      <c r="B1106" s="21" t="s">
        <v>5395</v>
      </c>
      <c r="C1106" s="1">
        <v>1</v>
      </c>
      <c r="D1106" s="1" t="s">
        <v>5604</v>
      </c>
      <c r="E1106" s="7">
        <v>4827</v>
      </c>
      <c r="F1106" s="7">
        <v>64</v>
      </c>
      <c r="G1106" s="1">
        <v>54.3</v>
      </c>
      <c r="H1106" s="34">
        <f>Tabela1[[#This Row],[PESO UNI]]*Tabela1[[#This Row],[QTE]]</f>
        <v>54.3</v>
      </c>
      <c r="I1106" s="7" t="s">
        <v>5630</v>
      </c>
      <c r="J1106" s="8" t="s">
        <v>3093</v>
      </c>
      <c r="K1106" s="8" t="s">
        <v>4320</v>
      </c>
      <c r="L1106" s="9" t="s">
        <v>2984</v>
      </c>
      <c r="M1106" s="10">
        <v>46260</v>
      </c>
      <c r="N1106" s="8" t="s">
        <v>5101</v>
      </c>
      <c r="O1106" s="12"/>
      <c r="P1106" s="13"/>
      <c r="Q1106" s="14">
        <f>Tabela1[[#This Row],[QTDE/ Fabricação]]-Tabela1[[#This Row],[QTE]]</f>
        <v>-1</v>
      </c>
      <c r="R1106" s="18">
        <f t="shared" si="245"/>
        <v>45.340499999999999</v>
      </c>
      <c r="S1106" s="18">
        <f t="shared" si="246"/>
        <v>19.004999999999999</v>
      </c>
      <c r="T1106" s="19">
        <f t="shared" si="247"/>
        <v>-35.295000000000002</v>
      </c>
      <c r="U1106" s="16">
        <f>IFERROR(SUMIF('LISTA DE EMBARQUE'!B:B,MICRO!E:E,'LISTA DE EMBARQUE'!G:G),"")</f>
        <v>0</v>
      </c>
      <c r="V1106" s="12" t="str">
        <f>IFERROR(VLOOKUP(Tabela1[[#This Row],[COD.MDE]],'LISTA DE EMBARQUE'!B:L,11,0),"")</f>
        <v/>
      </c>
      <c r="W1106" s="13" t="str">
        <f>IFERROR(VLOOKUP(Tabela1[[#This Row],[COD.MDE]],'LISTA DE EMBARQUE'!B:M,12,0),"")</f>
        <v/>
      </c>
      <c r="X1106" s="14">
        <f>IFERROR(Tabela1[[#This Row],[QIANTIDADE EXPEDIDA]]*Tabela1[[#This Row],[PESO UNI]],"")</f>
        <v>0</v>
      </c>
      <c r="Y1106" s="14">
        <f t="shared" si="248"/>
        <v>-1</v>
      </c>
      <c r="Z1106" s="20">
        <f>Tabela1[[#This Row],[PESO TOTAL]]-Tabela1[[#This Row],[Peso Expedido]]</f>
        <v>54.3</v>
      </c>
      <c r="AA1106" s="17">
        <v>1</v>
      </c>
      <c r="AB1106" s="33"/>
      <c r="AC1106" s="33">
        <v>1</v>
      </c>
      <c r="AD1106" s="33">
        <v>0.7</v>
      </c>
      <c r="AE1106" s="33">
        <v>0.7</v>
      </c>
      <c r="AF1106" s="33">
        <v>0.4</v>
      </c>
      <c r="AG1106" s="33">
        <v>0.35</v>
      </c>
      <c r="AH1106" s="33"/>
      <c r="AI1106" s="33"/>
      <c r="AJ1106"/>
      <c r="AK1106"/>
      <c r="AL1106"/>
      <c r="AM1106"/>
      <c r="AN1106"/>
      <c r="AO1106"/>
      <c r="AP1106"/>
      <c r="AQ1106" s="22"/>
      <c r="AR1106" s="24"/>
      <c r="AS1106" s="37"/>
      <c r="AT1106" s="37"/>
      <c r="AU1106" s="37"/>
      <c r="AV1106" s="37"/>
      <c r="AW1106" s="37"/>
    </row>
    <row r="1107" spans="1:49" ht="15.75" hidden="1" customHeight="1" x14ac:dyDescent="0.25">
      <c r="A1107" s="238" t="s">
        <v>5394</v>
      </c>
      <c r="B1107" s="239" t="s">
        <v>5395</v>
      </c>
      <c r="C1107" s="238">
        <v>1</v>
      </c>
      <c r="D1107" s="238" t="s">
        <v>5605</v>
      </c>
      <c r="E1107" s="237">
        <v>4828</v>
      </c>
      <c r="F1107" s="237">
        <v>64</v>
      </c>
      <c r="G1107" s="238">
        <v>54.3</v>
      </c>
      <c r="H1107" s="240">
        <f>Tabela1[[#This Row],[PESO UNI]]*Tabela1[[#This Row],[QTE]]</f>
        <v>54.3</v>
      </c>
      <c r="I1107" s="237" t="s">
        <v>5630</v>
      </c>
      <c r="J1107" s="241" t="s">
        <v>3093</v>
      </c>
      <c r="K1107" s="241" t="s">
        <v>4320</v>
      </c>
      <c r="L1107" s="242" t="s">
        <v>2984</v>
      </c>
      <c r="M1107" s="243">
        <v>46260</v>
      </c>
      <c r="N1107" s="241" t="s">
        <v>5101</v>
      </c>
      <c r="O1107" s="244"/>
      <c r="P1107" s="245"/>
      <c r="Q1107" s="14">
        <f>Tabela1[[#This Row],[QTDE/ Fabricação]]-Tabela1[[#This Row],[QTE]]</f>
        <v>-1</v>
      </c>
      <c r="R1107" s="247">
        <f t="shared" si="245"/>
        <v>54.3</v>
      </c>
      <c r="S1107" s="247">
        <f t="shared" si="246"/>
        <v>54.3</v>
      </c>
      <c r="T1107" s="248">
        <f t="shared" si="247"/>
        <v>0</v>
      </c>
      <c r="U1107" s="249">
        <f>IFERROR(SUMIF('LISTA DE EMBARQUE'!B:B,MICRO!E:E,'LISTA DE EMBARQUE'!G:G),"")</f>
        <v>1</v>
      </c>
      <c r="V1107" s="244">
        <f>IFERROR(VLOOKUP(Tabela1[[#This Row],[COD.MDE]],'LISTA DE EMBARQUE'!B:L,11,0),"")</f>
        <v>9</v>
      </c>
      <c r="W1107" s="245">
        <f>IFERROR(VLOOKUP(Tabela1[[#This Row],[COD.MDE]],'LISTA DE EMBARQUE'!B:M,12,0),"")</f>
        <v>46284</v>
      </c>
      <c r="X1107" s="246">
        <f>IFERROR(Tabela1[[#This Row],[QIANTIDADE EXPEDIDA]]*Tabela1[[#This Row],[PESO UNI]],"")</f>
        <v>54.3</v>
      </c>
      <c r="Y1107" s="246">
        <f t="shared" si="248"/>
        <v>0</v>
      </c>
      <c r="Z1107" s="250">
        <f>Tabela1[[#This Row],[PESO TOTAL]]-Tabela1[[#This Row],[Peso Expedido]]</f>
        <v>0</v>
      </c>
      <c r="AA1107" s="251">
        <v>1</v>
      </c>
      <c r="AB1107" s="252"/>
      <c r="AC1107" s="252">
        <v>1</v>
      </c>
      <c r="AD1107" s="252">
        <v>1</v>
      </c>
      <c r="AE1107" s="252">
        <v>1</v>
      </c>
      <c r="AF1107" s="252">
        <v>1</v>
      </c>
      <c r="AG1107" s="252">
        <v>1</v>
      </c>
      <c r="AH1107" s="252">
        <v>1</v>
      </c>
      <c r="AI1107" s="252" t="s">
        <v>4509</v>
      </c>
      <c r="AJ1107"/>
      <c r="AK1107"/>
      <c r="AL1107"/>
      <c r="AM1107"/>
      <c r="AN1107"/>
      <c r="AO1107"/>
      <c r="AP1107"/>
      <c r="AQ1107" s="22"/>
      <c r="AR1107" s="24"/>
      <c r="AS1107" s="37"/>
      <c r="AT1107" s="37"/>
      <c r="AU1107" s="37"/>
      <c r="AV1107" s="37"/>
      <c r="AW1107" s="37"/>
    </row>
    <row r="1108" spans="1:49" ht="15.75" hidden="1" customHeight="1" x14ac:dyDescent="0.25">
      <c r="A1108" s="1" t="s">
        <v>5394</v>
      </c>
      <c r="B1108" s="21" t="s">
        <v>5395</v>
      </c>
      <c r="C1108" s="1">
        <v>1</v>
      </c>
      <c r="D1108" s="1" t="s">
        <v>5606</v>
      </c>
      <c r="E1108" s="7">
        <v>4839</v>
      </c>
      <c r="F1108" s="7">
        <v>64</v>
      </c>
      <c r="G1108" s="1">
        <v>53.6</v>
      </c>
      <c r="H1108" s="34">
        <f>Tabela1[[#This Row],[PESO UNI]]*Tabela1[[#This Row],[QTE]]</f>
        <v>53.6</v>
      </c>
      <c r="I1108" s="7" t="s">
        <v>5630</v>
      </c>
      <c r="J1108" s="8" t="s">
        <v>3093</v>
      </c>
      <c r="K1108" s="8" t="s">
        <v>4320</v>
      </c>
      <c r="L1108" s="9" t="s">
        <v>2984</v>
      </c>
      <c r="M1108" s="10">
        <v>46260</v>
      </c>
      <c r="N1108" s="8" t="s">
        <v>5101</v>
      </c>
      <c r="O1108" s="12"/>
      <c r="P1108" s="13"/>
      <c r="Q1108" s="14">
        <f>Tabela1[[#This Row],[QTDE/ Fabricação]]-Tabela1[[#This Row],[QTE]]</f>
        <v>-1</v>
      </c>
      <c r="R1108" s="18">
        <f t="shared" si="245"/>
        <v>44.756</v>
      </c>
      <c r="S1108" s="18">
        <f t="shared" si="246"/>
        <v>18.759999999999998</v>
      </c>
      <c r="T1108" s="19">
        <f t="shared" si="247"/>
        <v>-34.840000000000003</v>
      </c>
      <c r="U1108" s="16">
        <f>IFERROR(SUMIF('LISTA DE EMBARQUE'!B:B,MICRO!E:E,'LISTA DE EMBARQUE'!G:G),"")</f>
        <v>0</v>
      </c>
      <c r="V1108" s="12" t="str">
        <f>IFERROR(VLOOKUP(Tabela1[[#This Row],[COD.MDE]],'LISTA DE EMBARQUE'!B:L,11,0),"")</f>
        <v/>
      </c>
      <c r="W1108" s="13" t="str">
        <f>IFERROR(VLOOKUP(Tabela1[[#This Row],[COD.MDE]],'LISTA DE EMBARQUE'!B:M,12,0),"")</f>
        <v/>
      </c>
      <c r="X1108" s="14">
        <f>IFERROR(Tabela1[[#This Row],[QIANTIDADE EXPEDIDA]]*Tabela1[[#This Row],[PESO UNI]],"")</f>
        <v>0</v>
      </c>
      <c r="Y1108" s="14">
        <f t="shared" si="248"/>
        <v>-1</v>
      </c>
      <c r="Z1108" s="20">
        <f>Tabela1[[#This Row],[PESO TOTAL]]-Tabela1[[#This Row],[Peso Expedido]]</f>
        <v>53.6</v>
      </c>
      <c r="AA1108" s="17">
        <v>1</v>
      </c>
      <c r="AB1108" s="33"/>
      <c r="AC1108" s="33">
        <v>1</v>
      </c>
      <c r="AD1108" s="33">
        <v>0.7</v>
      </c>
      <c r="AE1108" s="33">
        <v>0.7</v>
      </c>
      <c r="AF1108" s="33">
        <v>0.4</v>
      </c>
      <c r="AG1108" s="33">
        <v>0.35</v>
      </c>
      <c r="AH1108" s="33"/>
      <c r="AI1108" s="33"/>
      <c r="AJ1108"/>
      <c r="AK1108"/>
      <c r="AL1108"/>
      <c r="AM1108"/>
      <c r="AN1108"/>
      <c r="AO1108"/>
      <c r="AP1108"/>
      <c r="AQ1108" s="22"/>
      <c r="AR1108" s="24"/>
      <c r="AS1108" s="37"/>
      <c r="AT1108" s="37"/>
      <c r="AU1108" s="37"/>
      <c r="AV1108" s="37"/>
      <c r="AW1108" s="37"/>
    </row>
    <row r="1109" spans="1:49" ht="15.75" hidden="1" customHeight="1" x14ac:dyDescent="0.25">
      <c r="A1109" s="238" t="s">
        <v>5394</v>
      </c>
      <c r="B1109" s="239" t="s">
        <v>5395</v>
      </c>
      <c r="C1109" s="238">
        <v>1</v>
      </c>
      <c r="D1109" s="238" t="s">
        <v>5607</v>
      </c>
      <c r="E1109" s="237">
        <v>4840</v>
      </c>
      <c r="F1109" s="237">
        <v>64</v>
      </c>
      <c r="G1109" s="238">
        <v>43.9</v>
      </c>
      <c r="H1109" s="240">
        <f>Tabela1[[#This Row],[PESO UNI]]*Tabela1[[#This Row],[QTE]]</f>
        <v>43.9</v>
      </c>
      <c r="I1109" s="237" t="s">
        <v>5630</v>
      </c>
      <c r="J1109" s="241" t="s">
        <v>3093</v>
      </c>
      <c r="K1109" s="241" t="s">
        <v>4320</v>
      </c>
      <c r="L1109" s="242" t="s">
        <v>2984</v>
      </c>
      <c r="M1109" s="243">
        <v>46260</v>
      </c>
      <c r="N1109" s="241" t="s">
        <v>5101</v>
      </c>
      <c r="O1109" s="244"/>
      <c r="P1109" s="245"/>
      <c r="Q1109" s="14">
        <f>Tabela1[[#This Row],[QTDE/ Fabricação]]-Tabela1[[#This Row],[QTE]]</f>
        <v>-1</v>
      </c>
      <c r="R1109" s="247">
        <f t="shared" si="245"/>
        <v>43.9</v>
      </c>
      <c r="S1109" s="247">
        <f t="shared" si="246"/>
        <v>43.9</v>
      </c>
      <c r="T1109" s="248">
        <f t="shared" si="247"/>
        <v>0</v>
      </c>
      <c r="U1109" s="249">
        <f>IFERROR(SUMIF('LISTA DE EMBARQUE'!B:B,MICRO!E:E,'LISTA DE EMBARQUE'!G:G),"")</f>
        <v>1</v>
      </c>
      <c r="V1109" s="244">
        <f>IFERROR(VLOOKUP(Tabela1[[#This Row],[COD.MDE]],'LISTA DE EMBARQUE'!B:L,11,0),"")</f>
        <v>9</v>
      </c>
      <c r="W1109" s="245">
        <f>IFERROR(VLOOKUP(Tabela1[[#This Row],[COD.MDE]],'LISTA DE EMBARQUE'!B:M,12,0),"")</f>
        <v>46284</v>
      </c>
      <c r="X1109" s="246">
        <f>IFERROR(Tabela1[[#This Row],[QIANTIDADE EXPEDIDA]]*Tabela1[[#This Row],[PESO UNI]],"")</f>
        <v>43.9</v>
      </c>
      <c r="Y1109" s="246">
        <f t="shared" si="248"/>
        <v>0</v>
      </c>
      <c r="Z1109" s="250">
        <f>Tabela1[[#This Row],[PESO TOTAL]]-Tabela1[[#This Row],[Peso Expedido]]</f>
        <v>0</v>
      </c>
      <c r="AA1109" s="251">
        <v>1</v>
      </c>
      <c r="AB1109" s="252"/>
      <c r="AC1109" s="252">
        <v>1</v>
      </c>
      <c r="AD1109" s="252">
        <v>1</v>
      </c>
      <c r="AE1109" s="252">
        <v>1</v>
      </c>
      <c r="AF1109" s="252">
        <v>1</v>
      </c>
      <c r="AG1109" s="252">
        <v>1</v>
      </c>
      <c r="AH1109" s="252">
        <v>1</v>
      </c>
      <c r="AI1109" s="252" t="s">
        <v>4509</v>
      </c>
      <c r="AJ1109"/>
      <c r="AK1109"/>
      <c r="AL1109"/>
      <c r="AM1109"/>
      <c r="AN1109"/>
      <c r="AO1109"/>
      <c r="AP1109"/>
      <c r="AQ1109" s="22"/>
      <c r="AR1109" s="24"/>
      <c r="AS1109" s="37"/>
      <c r="AT1109" s="37"/>
      <c r="AU1109" s="37"/>
      <c r="AV1109" s="37"/>
      <c r="AW1109" s="37"/>
    </row>
    <row r="1110" spans="1:49" ht="15.75" hidden="1" customHeight="1" x14ac:dyDescent="0.25">
      <c r="A1110" s="238" t="s">
        <v>5394</v>
      </c>
      <c r="B1110" s="239" t="s">
        <v>5395</v>
      </c>
      <c r="C1110" s="238">
        <v>1</v>
      </c>
      <c r="D1110" s="238" t="s">
        <v>5608</v>
      </c>
      <c r="E1110" s="237">
        <v>4841</v>
      </c>
      <c r="F1110" s="237">
        <v>64</v>
      </c>
      <c r="G1110" s="238">
        <v>43.4</v>
      </c>
      <c r="H1110" s="240">
        <f>Tabela1[[#This Row],[PESO UNI]]*Tabela1[[#This Row],[QTE]]</f>
        <v>43.4</v>
      </c>
      <c r="I1110" s="237" t="s">
        <v>5630</v>
      </c>
      <c r="J1110" s="241" t="s">
        <v>3093</v>
      </c>
      <c r="K1110" s="241" t="s">
        <v>4320</v>
      </c>
      <c r="L1110" s="242" t="s">
        <v>2984</v>
      </c>
      <c r="M1110" s="243">
        <v>46260</v>
      </c>
      <c r="N1110" s="241" t="s">
        <v>5101</v>
      </c>
      <c r="O1110" s="244"/>
      <c r="P1110" s="245"/>
      <c r="Q1110" s="14">
        <f>Tabela1[[#This Row],[QTDE/ Fabricação]]-Tabela1[[#This Row],[QTE]]</f>
        <v>-1</v>
      </c>
      <c r="R1110" s="247">
        <f t="shared" si="245"/>
        <v>43.4</v>
      </c>
      <c r="S1110" s="247">
        <f t="shared" si="246"/>
        <v>43.4</v>
      </c>
      <c r="T1110" s="248">
        <f t="shared" si="247"/>
        <v>0</v>
      </c>
      <c r="U1110" s="249">
        <f>IFERROR(SUMIF('LISTA DE EMBARQUE'!B:B,MICRO!E:E,'LISTA DE EMBARQUE'!G:G),"")</f>
        <v>1</v>
      </c>
      <c r="V1110" s="244">
        <f>IFERROR(VLOOKUP(Tabela1[[#This Row],[COD.MDE]],'LISTA DE EMBARQUE'!B:L,11,0),"")</f>
        <v>9</v>
      </c>
      <c r="W1110" s="245">
        <f>IFERROR(VLOOKUP(Tabela1[[#This Row],[COD.MDE]],'LISTA DE EMBARQUE'!B:M,12,0),"")</f>
        <v>46284</v>
      </c>
      <c r="X1110" s="246">
        <f>IFERROR(Tabela1[[#This Row],[QIANTIDADE EXPEDIDA]]*Tabela1[[#This Row],[PESO UNI]],"")</f>
        <v>43.4</v>
      </c>
      <c r="Y1110" s="246">
        <f t="shared" si="248"/>
        <v>0</v>
      </c>
      <c r="Z1110" s="250">
        <f>Tabela1[[#This Row],[PESO TOTAL]]-Tabela1[[#This Row],[Peso Expedido]]</f>
        <v>0</v>
      </c>
      <c r="AA1110" s="251">
        <v>1</v>
      </c>
      <c r="AB1110" s="252"/>
      <c r="AC1110" s="252">
        <v>1</v>
      </c>
      <c r="AD1110" s="252">
        <v>1</v>
      </c>
      <c r="AE1110" s="252">
        <v>1</v>
      </c>
      <c r="AF1110" s="252">
        <v>1</v>
      </c>
      <c r="AG1110" s="252">
        <v>1</v>
      </c>
      <c r="AH1110" s="252">
        <v>1</v>
      </c>
      <c r="AI1110" s="252" t="s">
        <v>4509</v>
      </c>
      <c r="AJ1110"/>
      <c r="AK1110"/>
      <c r="AL1110"/>
      <c r="AM1110"/>
      <c r="AN1110"/>
      <c r="AO1110"/>
      <c r="AP1110"/>
      <c r="AQ1110" s="22"/>
      <c r="AR1110" s="24"/>
      <c r="AS1110" s="37"/>
      <c r="AT1110" s="37"/>
      <c r="AU1110" s="37"/>
      <c r="AV1110" s="37"/>
      <c r="AW1110" s="37"/>
    </row>
    <row r="1111" spans="1:49" ht="15.75" hidden="1" customHeight="1" x14ac:dyDescent="0.25">
      <c r="A1111" s="238" t="s">
        <v>5394</v>
      </c>
      <c r="B1111" s="239" t="s">
        <v>5395</v>
      </c>
      <c r="C1111" s="238">
        <v>1</v>
      </c>
      <c r="D1111" s="238" t="s">
        <v>5609</v>
      </c>
      <c r="E1111" s="237">
        <v>4842</v>
      </c>
      <c r="F1111" s="237">
        <v>64</v>
      </c>
      <c r="G1111" s="238">
        <v>43.4</v>
      </c>
      <c r="H1111" s="240">
        <f>Tabela1[[#This Row],[PESO UNI]]*Tabela1[[#This Row],[QTE]]</f>
        <v>43.4</v>
      </c>
      <c r="I1111" s="237" t="s">
        <v>5630</v>
      </c>
      <c r="J1111" s="241" t="s">
        <v>3093</v>
      </c>
      <c r="K1111" s="241" t="s">
        <v>4320</v>
      </c>
      <c r="L1111" s="242" t="s">
        <v>2984</v>
      </c>
      <c r="M1111" s="243">
        <v>46260</v>
      </c>
      <c r="N1111" s="241" t="s">
        <v>5101</v>
      </c>
      <c r="O1111" s="244"/>
      <c r="P1111" s="245"/>
      <c r="Q1111" s="14">
        <f>Tabela1[[#This Row],[QTDE/ Fabricação]]-Tabela1[[#This Row],[QTE]]</f>
        <v>-1</v>
      </c>
      <c r="R1111" s="247">
        <f t="shared" si="245"/>
        <v>43.4</v>
      </c>
      <c r="S1111" s="247">
        <f t="shared" si="246"/>
        <v>43.4</v>
      </c>
      <c r="T1111" s="248">
        <f t="shared" si="247"/>
        <v>0</v>
      </c>
      <c r="U1111" s="249">
        <f>IFERROR(SUMIF('LISTA DE EMBARQUE'!B:B,MICRO!E:E,'LISTA DE EMBARQUE'!G:G),"")</f>
        <v>1</v>
      </c>
      <c r="V1111" s="244">
        <f>IFERROR(VLOOKUP(Tabela1[[#This Row],[COD.MDE]],'LISTA DE EMBARQUE'!B:L,11,0),"")</f>
        <v>9</v>
      </c>
      <c r="W1111" s="245">
        <f>IFERROR(VLOOKUP(Tabela1[[#This Row],[COD.MDE]],'LISTA DE EMBARQUE'!B:M,12,0),"")</f>
        <v>46284</v>
      </c>
      <c r="X1111" s="246">
        <f>IFERROR(Tabela1[[#This Row],[QIANTIDADE EXPEDIDA]]*Tabela1[[#This Row],[PESO UNI]],"")</f>
        <v>43.4</v>
      </c>
      <c r="Y1111" s="246">
        <f t="shared" si="248"/>
        <v>0</v>
      </c>
      <c r="Z1111" s="250">
        <f>Tabela1[[#This Row],[PESO TOTAL]]-Tabela1[[#This Row],[Peso Expedido]]</f>
        <v>0</v>
      </c>
      <c r="AA1111" s="251">
        <v>1</v>
      </c>
      <c r="AB1111" s="252"/>
      <c r="AC1111" s="252">
        <v>1</v>
      </c>
      <c r="AD1111" s="252">
        <v>1</v>
      </c>
      <c r="AE1111" s="252">
        <v>1</v>
      </c>
      <c r="AF1111" s="252">
        <v>1</v>
      </c>
      <c r="AG1111" s="252">
        <v>1</v>
      </c>
      <c r="AH1111" s="252">
        <v>1</v>
      </c>
      <c r="AI1111" s="252" t="s">
        <v>4509</v>
      </c>
      <c r="AJ1111"/>
      <c r="AK1111"/>
      <c r="AL1111"/>
      <c r="AM1111"/>
      <c r="AN1111"/>
      <c r="AO1111"/>
      <c r="AP1111"/>
      <c r="AQ1111" s="22"/>
      <c r="AR1111" s="24"/>
      <c r="AS1111" s="37"/>
      <c r="AT1111" s="37"/>
      <c r="AU1111" s="37"/>
      <c r="AV1111" s="37"/>
      <c r="AW1111" s="37"/>
    </row>
    <row r="1112" spans="1:49" ht="15.75" hidden="1" customHeight="1" x14ac:dyDescent="0.25">
      <c r="A1112" s="238" t="s">
        <v>5394</v>
      </c>
      <c r="B1112" s="239" t="s">
        <v>5395</v>
      </c>
      <c r="C1112" s="238">
        <v>1</v>
      </c>
      <c r="D1112" s="238" t="s">
        <v>5610</v>
      </c>
      <c r="E1112" s="237">
        <v>4843</v>
      </c>
      <c r="F1112" s="237">
        <v>64</v>
      </c>
      <c r="G1112" s="238">
        <v>44.1</v>
      </c>
      <c r="H1112" s="240">
        <f>Tabela1[[#This Row],[PESO UNI]]*Tabela1[[#This Row],[QTE]]</f>
        <v>44.1</v>
      </c>
      <c r="I1112" s="237" t="s">
        <v>5630</v>
      </c>
      <c r="J1112" s="241" t="s">
        <v>3093</v>
      </c>
      <c r="K1112" s="241" t="s">
        <v>4320</v>
      </c>
      <c r="L1112" s="242" t="s">
        <v>2984</v>
      </c>
      <c r="M1112" s="243">
        <v>46260</v>
      </c>
      <c r="N1112" s="241" t="s">
        <v>5101</v>
      </c>
      <c r="O1112" s="244"/>
      <c r="P1112" s="245"/>
      <c r="Q1112" s="14">
        <f>Tabela1[[#This Row],[QTDE/ Fabricação]]-Tabela1[[#This Row],[QTE]]</f>
        <v>-1</v>
      </c>
      <c r="R1112" s="247">
        <f t="shared" si="245"/>
        <v>44.1</v>
      </c>
      <c r="S1112" s="247">
        <f t="shared" si="246"/>
        <v>44.1</v>
      </c>
      <c r="T1112" s="248">
        <f t="shared" si="247"/>
        <v>0</v>
      </c>
      <c r="U1112" s="249">
        <f>IFERROR(SUMIF('LISTA DE EMBARQUE'!B:B,MICRO!E:E,'LISTA DE EMBARQUE'!G:G),"")</f>
        <v>1</v>
      </c>
      <c r="V1112" s="244">
        <f>IFERROR(VLOOKUP(Tabela1[[#This Row],[COD.MDE]],'LISTA DE EMBARQUE'!B:L,11,0),"")</f>
        <v>9</v>
      </c>
      <c r="W1112" s="245">
        <f>IFERROR(VLOOKUP(Tabela1[[#This Row],[COD.MDE]],'LISTA DE EMBARQUE'!B:M,12,0),"")</f>
        <v>46284</v>
      </c>
      <c r="X1112" s="246">
        <f>IFERROR(Tabela1[[#This Row],[QIANTIDADE EXPEDIDA]]*Tabela1[[#This Row],[PESO UNI]],"")</f>
        <v>44.1</v>
      </c>
      <c r="Y1112" s="246">
        <f t="shared" si="248"/>
        <v>0</v>
      </c>
      <c r="Z1112" s="250">
        <f>Tabela1[[#This Row],[PESO TOTAL]]-Tabela1[[#This Row],[Peso Expedido]]</f>
        <v>0</v>
      </c>
      <c r="AA1112" s="251">
        <v>1</v>
      </c>
      <c r="AB1112" s="252"/>
      <c r="AC1112" s="252">
        <v>1</v>
      </c>
      <c r="AD1112" s="252">
        <v>1</v>
      </c>
      <c r="AE1112" s="252">
        <v>1</v>
      </c>
      <c r="AF1112" s="252">
        <v>1</v>
      </c>
      <c r="AG1112" s="252">
        <v>1</v>
      </c>
      <c r="AH1112" s="252">
        <v>1</v>
      </c>
      <c r="AI1112" s="252" t="s">
        <v>4509</v>
      </c>
      <c r="AJ1112"/>
      <c r="AK1112"/>
      <c r="AL1112"/>
      <c r="AM1112"/>
      <c r="AN1112"/>
      <c r="AO1112"/>
      <c r="AP1112"/>
      <c r="AQ1112" s="22"/>
      <c r="AR1112" s="24"/>
      <c r="AS1112" s="37"/>
      <c r="AT1112" s="37"/>
      <c r="AU1112" s="37"/>
      <c r="AV1112" s="37"/>
      <c r="AW1112" s="37"/>
    </row>
    <row r="1113" spans="1:49" ht="15.75" hidden="1" customHeight="1" x14ac:dyDescent="0.25">
      <c r="A1113" s="1" t="s">
        <v>5485</v>
      </c>
      <c r="B1113" s="21" t="s">
        <v>5486</v>
      </c>
      <c r="C1113" s="1">
        <v>2</v>
      </c>
      <c r="D1113" s="1" t="s">
        <v>5487</v>
      </c>
      <c r="E1113" s="7">
        <v>4751</v>
      </c>
      <c r="F1113" s="7">
        <v>65</v>
      </c>
      <c r="G1113" s="1">
        <v>257.5</v>
      </c>
      <c r="H1113" s="34">
        <f>Tabela1[[#This Row],[PESO UNI]]*Tabela1[[#This Row],[QTE]]</f>
        <v>515</v>
      </c>
      <c r="I1113" s="7" t="s">
        <v>5947</v>
      </c>
      <c r="J1113" s="8" t="s">
        <v>3140</v>
      </c>
      <c r="K1113" s="8" t="s">
        <v>4320</v>
      </c>
      <c r="L1113" s="9" t="s">
        <v>2984</v>
      </c>
      <c r="M1113" s="10">
        <v>46265</v>
      </c>
      <c r="N1113" s="8" t="s">
        <v>5101</v>
      </c>
      <c r="O1113" s="12"/>
      <c r="P1113" s="13"/>
      <c r="Q1113" s="14">
        <f>Tabela1[[#This Row],[QTDE/ Fabricação]]-Tabela1[[#This Row],[QTE]]</f>
        <v>-2</v>
      </c>
      <c r="R1113" s="18">
        <f t="shared" ref="R1113:R1144" si="249">IFERROR(H1113*((AA1113*0.25)+(AC1113*0.25)+(AD1113*0.225)+(AE1113*0.225)+(AF1113*0.05)),"")</f>
        <v>515</v>
      </c>
      <c r="S1113" s="18">
        <f t="shared" ref="S1113:S1144" si="250">IFERROR(H1113*AG1113,"")</f>
        <v>515</v>
      </c>
      <c r="T1113" s="19">
        <f t="shared" ref="T1113:T1144" si="251">IFERROR(S1113-H1113,"")</f>
        <v>0</v>
      </c>
      <c r="U1113" s="16">
        <f>IFERROR(SUMIF('LISTA DE EMBARQUE'!B:B,MICRO!E:E,'LISTA DE EMBARQUE'!G:G),"")</f>
        <v>2</v>
      </c>
      <c r="V1113" s="12">
        <f>IFERROR(VLOOKUP(Tabela1[[#This Row],[COD.MDE]],'LISTA DE EMBARQUE'!B:L,11,0),"")</f>
        <v>12</v>
      </c>
      <c r="W1113" s="13">
        <f>IFERROR(VLOOKUP(Tabela1[[#This Row],[COD.MDE]],'LISTA DE EMBARQUE'!B:M,12,0),"")</f>
        <v>46307</v>
      </c>
      <c r="X1113" s="14">
        <f>IFERROR(Tabela1[[#This Row],[QIANTIDADE EXPEDIDA]]*Tabela1[[#This Row],[PESO UNI]],"")</f>
        <v>515</v>
      </c>
      <c r="Y1113" s="14">
        <f t="shared" ref="Y1113:Y1144" si="252">U1113-C1113</f>
        <v>0</v>
      </c>
      <c r="Z1113" s="20">
        <f>Tabela1[[#This Row],[PESO TOTAL]]-Tabela1[[#This Row],[Peso Expedido]]</f>
        <v>0</v>
      </c>
      <c r="AA1113" s="251">
        <v>1</v>
      </c>
      <c r="AB1113" s="252"/>
      <c r="AC1113" s="252">
        <v>1</v>
      </c>
      <c r="AD1113" s="252">
        <v>1</v>
      </c>
      <c r="AE1113" s="252">
        <v>1</v>
      </c>
      <c r="AF1113" s="252">
        <v>1</v>
      </c>
      <c r="AG1113" s="252">
        <v>1</v>
      </c>
      <c r="AH1113" s="252">
        <v>1</v>
      </c>
      <c r="AI1113" s="252" t="s">
        <v>4509</v>
      </c>
      <c r="AJ1113"/>
      <c r="AK1113"/>
      <c r="AL1113"/>
      <c r="AM1113"/>
      <c r="AN1113"/>
      <c r="AO1113"/>
      <c r="AP1113"/>
      <c r="AQ1113" s="22"/>
      <c r="AR1113" s="24"/>
      <c r="AS1113" s="37"/>
      <c r="AT1113" s="37"/>
      <c r="AU1113" s="37"/>
      <c r="AV1113" s="37"/>
      <c r="AW1113" s="37"/>
    </row>
    <row r="1114" spans="1:49" ht="15.75" hidden="1" customHeight="1" x14ac:dyDescent="0.25">
      <c r="A1114" s="1" t="s">
        <v>5485</v>
      </c>
      <c r="B1114" s="21" t="s">
        <v>5486</v>
      </c>
      <c r="C1114" s="1">
        <v>1</v>
      </c>
      <c r="D1114" s="1" t="s">
        <v>5572</v>
      </c>
      <c r="E1114" s="7">
        <v>4799</v>
      </c>
      <c r="F1114" s="7">
        <v>65</v>
      </c>
      <c r="G1114" s="1">
        <v>1172.4000000000001</v>
      </c>
      <c r="H1114" s="257">
        <f>Tabela1[[#This Row],[PESO UNI]]*Tabela1[[#This Row],[QTE]]</f>
        <v>1172.4000000000001</v>
      </c>
      <c r="I1114" s="7" t="s">
        <v>5947</v>
      </c>
      <c r="J1114" s="8" t="s">
        <v>3140</v>
      </c>
      <c r="K1114" s="8" t="s">
        <v>4320</v>
      </c>
      <c r="L1114" s="9" t="s">
        <v>2984</v>
      </c>
      <c r="M1114" s="10">
        <v>46265</v>
      </c>
      <c r="N1114" s="8" t="s">
        <v>5101</v>
      </c>
      <c r="O1114" s="12"/>
      <c r="P1114" s="13"/>
      <c r="Q1114" s="14">
        <f>Tabela1[[#This Row],[QTDE/ Fabricação]]-Tabela1[[#This Row],[QTE]]</f>
        <v>-1</v>
      </c>
      <c r="R1114" s="18">
        <f>IFERROR(H1114*((AA1114*0.25)+(AC1114*0.25)+(AD1114*0.225)+(AE1114*0.225)+(AF1114*0.05)),"")</f>
        <v>1172.4000000000001</v>
      </c>
      <c r="S1114" s="18">
        <f>IFERROR(H1114*AG1114,"")</f>
        <v>1172.4000000000001</v>
      </c>
      <c r="T1114" s="19">
        <f>IFERROR(S1114-H1114,"")</f>
        <v>0</v>
      </c>
      <c r="U1114" s="16">
        <f>IFERROR(SUMIF('LISTA DE EMBARQUE'!B:B,MICRO!E:E,'LISTA DE EMBARQUE'!G:G),"")</f>
        <v>1</v>
      </c>
      <c r="V1114" s="12">
        <f>IFERROR(VLOOKUP(Tabela1[[#This Row],[COD.MDE]],'LISTA DE EMBARQUE'!B:L,11,0),"")</f>
        <v>12</v>
      </c>
      <c r="W1114" s="13">
        <f>IFERROR(VLOOKUP(Tabela1[[#This Row],[COD.MDE]],'LISTA DE EMBARQUE'!B:M,12,0),"")</f>
        <v>46307</v>
      </c>
      <c r="X1114" s="14">
        <f>IFERROR(Tabela1[[#This Row],[QIANTIDADE EXPEDIDA]]*Tabela1[[#This Row],[PESO UNI]],"")</f>
        <v>1172.4000000000001</v>
      </c>
      <c r="Y1114" s="14">
        <f>U1114-C1114</f>
        <v>0</v>
      </c>
      <c r="Z1114" s="20">
        <f>Tabela1[[#This Row],[PESO TOTAL]]-Tabela1[[#This Row],[Peso Expedido]]</f>
        <v>0</v>
      </c>
      <c r="AA1114" s="251">
        <v>1</v>
      </c>
      <c r="AB1114" s="252"/>
      <c r="AC1114" s="252">
        <v>1</v>
      </c>
      <c r="AD1114" s="252">
        <v>1</v>
      </c>
      <c r="AE1114" s="252">
        <v>1</v>
      </c>
      <c r="AF1114" s="252">
        <v>1</v>
      </c>
      <c r="AG1114" s="252">
        <v>1</v>
      </c>
      <c r="AH1114" s="252">
        <v>1</v>
      </c>
      <c r="AI1114" s="252" t="s">
        <v>4509</v>
      </c>
      <c r="AJ1114"/>
      <c r="AK1114"/>
      <c r="AL1114"/>
      <c r="AM1114"/>
      <c r="AN1114"/>
      <c r="AO1114"/>
      <c r="AP1114"/>
      <c r="AQ1114" s="22"/>
      <c r="AR1114" s="24"/>
      <c r="AS1114" s="37"/>
      <c r="AT1114" s="37"/>
      <c r="AU1114" s="37"/>
      <c r="AV1114" s="37"/>
      <c r="AW1114" s="37"/>
    </row>
    <row r="1115" spans="1:49" ht="15.75" hidden="1" customHeight="1" x14ac:dyDescent="0.25">
      <c r="A1115" s="1" t="s">
        <v>5488</v>
      </c>
      <c r="B1115" s="21" t="s">
        <v>5489</v>
      </c>
      <c r="C1115" s="1">
        <v>1</v>
      </c>
      <c r="D1115" s="1" t="s">
        <v>5492</v>
      </c>
      <c r="E1115" s="7">
        <v>4752</v>
      </c>
      <c r="F1115" s="7">
        <v>65</v>
      </c>
      <c r="G1115" s="1">
        <v>681.8</v>
      </c>
      <c r="H1115" s="34">
        <f>Tabela1[[#This Row],[PESO UNI]]*Tabela1[[#This Row],[QTE]]</f>
        <v>681.8</v>
      </c>
      <c r="I1115" s="7">
        <v>0</v>
      </c>
      <c r="J1115" s="8" t="s">
        <v>3140</v>
      </c>
      <c r="K1115" s="8" t="s">
        <v>4320</v>
      </c>
      <c r="L1115" s="9" t="s">
        <v>2984</v>
      </c>
      <c r="M1115" s="10">
        <v>46265</v>
      </c>
      <c r="N1115" s="8" t="s">
        <v>5101</v>
      </c>
      <c r="O1115" s="12"/>
      <c r="P1115" s="13"/>
      <c r="Q1115" s="14">
        <f>Tabela1[[#This Row],[QTDE/ Fabricação]]-Tabela1[[#This Row],[QTE]]</f>
        <v>-1</v>
      </c>
      <c r="R1115" s="18">
        <f t="shared" si="249"/>
        <v>576.12099999999998</v>
      </c>
      <c r="S1115" s="18">
        <f t="shared" si="250"/>
        <v>272.71999999999997</v>
      </c>
      <c r="T1115" s="19">
        <f t="shared" si="251"/>
        <v>-409.08</v>
      </c>
      <c r="U1115" s="16">
        <f>IFERROR(SUMIF('LISTA DE EMBARQUE'!B:B,MICRO!E:E,'LISTA DE EMBARQUE'!G:G),"")</f>
        <v>0</v>
      </c>
      <c r="V1115" s="12" t="str">
        <f>IFERROR(VLOOKUP(Tabela1[[#This Row],[COD.MDE]],'LISTA DE EMBARQUE'!B:L,11,0),"")</f>
        <v/>
      </c>
      <c r="W1115" s="13" t="str">
        <f>IFERROR(VLOOKUP(Tabela1[[#This Row],[COD.MDE]],'LISTA DE EMBARQUE'!B:M,12,0),"")</f>
        <v/>
      </c>
      <c r="X1115" s="14">
        <f>IFERROR(Tabela1[[#This Row],[QIANTIDADE EXPEDIDA]]*Tabela1[[#This Row],[PESO UNI]],"")</f>
        <v>0</v>
      </c>
      <c r="Y1115" s="14">
        <f t="shared" si="252"/>
        <v>-1</v>
      </c>
      <c r="Z1115" s="20">
        <f>Tabela1[[#This Row],[PESO TOTAL]]-Tabela1[[#This Row],[Peso Expedido]]</f>
        <v>681.8</v>
      </c>
      <c r="AA1115" s="17">
        <v>1</v>
      </c>
      <c r="AB1115" s="33"/>
      <c r="AC1115" s="33">
        <v>1</v>
      </c>
      <c r="AD1115" s="33">
        <v>0.7</v>
      </c>
      <c r="AE1115" s="33">
        <v>0.7</v>
      </c>
      <c r="AF1115" s="33">
        <v>0.6</v>
      </c>
      <c r="AG1115" s="33">
        <v>0.4</v>
      </c>
      <c r="AH1115" s="33"/>
      <c r="AI1115" s="33"/>
      <c r="AJ1115"/>
      <c r="AK1115"/>
      <c r="AL1115"/>
      <c r="AM1115"/>
      <c r="AN1115"/>
      <c r="AO1115"/>
      <c r="AP1115"/>
      <c r="AQ1115" s="22"/>
      <c r="AR1115" s="24"/>
      <c r="AS1115" s="37"/>
      <c r="AT1115" s="37"/>
      <c r="AU1115" s="37"/>
      <c r="AV1115" s="37"/>
      <c r="AW1115" s="37"/>
    </row>
    <row r="1116" spans="1:49" ht="15.75" hidden="1" customHeight="1" x14ac:dyDescent="0.25">
      <c r="A1116" s="1" t="s">
        <v>5490</v>
      </c>
      <c r="B1116" s="21" t="s">
        <v>5491</v>
      </c>
      <c r="C1116" s="1">
        <v>1</v>
      </c>
      <c r="D1116" s="1" t="s">
        <v>5493</v>
      </c>
      <c r="E1116" s="7">
        <v>4753</v>
      </c>
      <c r="F1116" s="7">
        <v>65</v>
      </c>
      <c r="G1116" s="1">
        <v>254.6</v>
      </c>
      <c r="H1116" s="34">
        <f>Tabela1[[#This Row],[PESO UNI]]*Tabela1[[#This Row],[QTE]]</f>
        <v>254.6</v>
      </c>
      <c r="I1116" s="7">
        <v>0</v>
      </c>
      <c r="J1116" s="8" t="s">
        <v>3140</v>
      </c>
      <c r="K1116" s="8" t="s">
        <v>4320</v>
      </c>
      <c r="L1116" s="9" t="s">
        <v>2984</v>
      </c>
      <c r="M1116" s="10">
        <v>46265</v>
      </c>
      <c r="N1116" s="8" t="s">
        <v>5101</v>
      </c>
      <c r="O1116" s="12"/>
      <c r="P1116" s="13"/>
      <c r="Q1116" s="14">
        <f>Tabela1[[#This Row],[QTDE/ Fabricação]]-Tabela1[[#This Row],[QTE]]</f>
        <v>-1</v>
      </c>
      <c r="R1116" s="18">
        <f t="shared" si="249"/>
        <v>215.137</v>
      </c>
      <c r="S1116" s="18">
        <f t="shared" si="250"/>
        <v>101.84</v>
      </c>
      <c r="T1116" s="19">
        <f t="shared" si="251"/>
        <v>-152.76</v>
      </c>
      <c r="U1116" s="16">
        <f>IFERROR(SUMIF('LISTA DE EMBARQUE'!B:B,MICRO!E:E,'LISTA DE EMBARQUE'!G:G),"")</f>
        <v>0</v>
      </c>
      <c r="V1116" s="12" t="str">
        <f>IFERROR(VLOOKUP(Tabela1[[#This Row],[COD.MDE]],'LISTA DE EMBARQUE'!B:L,11,0),"")</f>
        <v/>
      </c>
      <c r="W1116" s="13" t="str">
        <f>IFERROR(VLOOKUP(Tabela1[[#This Row],[COD.MDE]],'LISTA DE EMBARQUE'!B:M,12,0),"")</f>
        <v/>
      </c>
      <c r="X1116" s="14">
        <f>IFERROR(Tabela1[[#This Row],[QIANTIDADE EXPEDIDA]]*Tabela1[[#This Row],[PESO UNI]],"")</f>
        <v>0</v>
      </c>
      <c r="Y1116" s="14">
        <f t="shared" si="252"/>
        <v>-1</v>
      </c>
      <c r="Z1116" s="20">
        <f>Tabela1[[#This Row],[PESO TOTAL]]-Tabela1[[#This Row],[Peso Expedido]]</f>
        <v>254.6</v>
      </c>
      <c r="AA1116" s="17">
        <v>1</v>
      </c>
      <c r="AB1116" s="33"/>
      <c r="AC1116" s="33">
        <v>1</v>
      </c>
      <c r="AD1116" s="33">
        <v>0.7</v>
      </c>
      <c r="AE1116" s="33">
        <v>0.7</v>
      </c>
      <c r="AF1116" s="33">
        <v>0.6</v>
      </c>
      <c r="AG1116" s="33">
        <v>0.4</v>
      </c>
      <c r="AH1116" s="33"/>
      <c r="AI1116" s="33"/>
      <c r="AJ1116"/>
      <c r="AK1116"/>
      <c r="AL1116"/>
      <c r="AM1116"/>
      <c r="AN1116"/>
      <c r="AO1116"/>
      <c r="AP1116"/>
      <c r="AQ1116" s="22"/>
      <c r="AR1116" s="24"/>
      <c r="AS1116" s="37"/>
      <c r="AT1116" s="37"/>
      <c r="AU1116" s="37"/>
      <c r="AV1116" s="37"/>
      <c r="AW1116" s="37"/>
    </row>
    <row r="1117" spans="1:49" ht="15.75" hidden="1" customHeight="1" x14ac:dyDescent="0.25">
      <c r="A1117" s="1" t="s">
        <v>5490</v>
      </c>
      <c r="B1117" s="21" t="s">
        <v>5491</v>
      </c>
      <c r="C1117" s="1">
        <v>1</v>
      </c>
      <c r="D1117" s="1" t="s">
        <v>5494</v>
      </c>
      <c r="E1117" s="7">
        <v>4754</v>
      </c>
      <c r="F1117" s="7">
        <v>65</v>
      </c>
      <c r="G1117" s="1">
        <v>223</v>
      </c>
      <c r="H1117" s="34">
        <f>Tabela1[[#This Row],[PESO UNI]]*Tabela1[[#This Row],[QTE]]</f>
        <v>223</v>
      </c>
      <c r="I1117" s="7">
        <v>0</v>
      </c>
      <c r="J1117" s="8" t="s">
        <v>3140</v>
      </c>
      <c r="K1117" s="8" t="s">
        <v>4320</v>
      </c>
      <c r="L1117" s="9" t="s">
        <v>2984</v>
      </c>
      <c r="M1117" s="10">
        <v>46265</v>
      </c>
      <c r="N1117" s="8" t="s">
        <v>5101</v>
      </c>
      <c r="O1117" s="12"/>
      <c r="P1117" s="13"/>
      <c r="Q1117" s="14">
        <f>Tabela1[[#This Row],[QTDE/ Fabricação]]-Tabela1[[#This Row],[QTE]]</f>
        <v>-1</v>
      </c>
      <c r="R1117" s="18">
        <f t="shared" si="249"/>
        <v>188.435</v>
      </c>
      <c r="S1117" s="18">
        <f t="shared" si="250"/>
        <v>89.2</v>
      </c>
      <c r="T1117" s="19">
        <f t="shared" si="251"/>
        <v>-133.80000000000001</v>
      </c>
      <c r="U1117" s="16">
        <f>IFERROR(SUMIF('LISTA DE EMBARQUE'!B:B,MICRO!E:E,'LISTA DE EMBARQUE'!G:G),"")</f>
        <v>0</v>
      </c>
      <c r="V1117" s="12" t="str">
        <f>IFERROR(VLOOKUP(Tabela1[[#This Row],[COD.MDE]],'LISTA DE EMBARQUE'!B:L,11,0),"")</f>
        <v/>
      </c>
      <c r="W1117" s="13" t="str">
        <f>IFERROR(VLOOKUP(Tabela1[[#This Row],[COD.MDE]],'LISTA DE EMBARQUE'!B:M,12,0),"")</f>
        <v/>
      </c>
      <c r="X1117" s="14">
        <f>IFERROR(Tabela1[[#This Row],[QIANTIDADE EXPEDIDA]]*Tabela1[[#This Row],[PESO UNI]],"")</f>
        <v>0</v>
      </c>
      <c r="Y1117" s="14">
        <f t="shared" si="252"/>
        <v>-1</v>
      </c>
      <c r="Z1117" s="20">
        <f>Tabela1[[#This Row],[PESO TOTAL]]-Tabela1[[#This Row],[Peso Expedido]]</f>
        <v>223</v>
      </c>
      <c r="AA1117" s="17">
        <v>1</v>
      </c>
      <c r="AB1117" s="33"/>
      <c r="AC1117" s="33">
        <v>1</v>
      </c>
      <c r="AD1117" s="33">
        <v>0.7</v>
      </c>
      <c r="AE1117" s="33">
        <v>0.7</v>
      </c>
      <c r="AF1117" s="33">
        <v>0.6</v>
      </c>
      <c r="AG1117" s="33">
        <v>0.4</v>
      </c>
      <c r="AH1117" s="33"/>
      <c r="AI1117" s="33"/>
      <c r="AJ1117"/>
      <c r="AK1117"/>
      <c r="AL1117"/>
      <c r="AM1117"/>
      <c r="AN1117"/>
      <c r="AO1117"/>
      <c r="AP1117"/>
      <c r="AQ1117" s="22"/>
      <c r="AR1117" s="24"/>
      <c r="AS1117" s="37"/>
      <c r="AT1117" s="37"/>
      <c r="AU1117" s="37"/>
      <c r="AV1117" s="37"/>
      <c r="AW1117" s="37"/>
    </row>
    <row r="1118" spans="1:49" ht="15.75" hidden="1" customHeight="1" x14ac:dyDescent="0.25">
      <c r="A1118" s="1" t="s">
        <v>5500</v>
      </c>
      <c r="B1118" s="21" t="s">
        <v>5495</v>
      </c>
      <c r="C1118" s="1">
        <v>1</v>
      </c>
      <c r="D1118" s="1" t="s">
        <v>5499</v>
      </c>
      <c r="E1118" s="7">
        <v>4755</v>
      </c>
      <c r="F1118" s="7">
        <v>65</v>
      </c>
      <c r="G1118" s="1">
        <v>208.4</v>
      </c>
      <c r="H1118" s="34">
        <f>Tabela1[[#This Row],[PESO UNI]]*Tabela1[[#This Row],[QTE]]</f>
        <v>208.4</v>
      </c>
      <c r="I1118" s="7">
        <v>0</v>
      </c>
      <c r="J1118" s="8" t="s">
        <v>3140</v>
      </c>
      <c r="K1118" s="8" t="s">
        <v>4320</v>
      </c>
      <c r="L1118" s="9" t="s">
        <v>2984</v>
      </c>
      <c r="M1118" s="10">
        <v>46265</v>
      </c>
      <c r="N1118" s="8" t="s">
        <v>5101</v>
      </c>
      <c r="O1118" s="12"/>
      <c r="P1118" s="13"/>
      <c r="Q1118" s="14">
        <f>Tabela1[[#This Row],[QTDE/ Fabricação]]-Tabela1[[#This Row],[QTE]]</f>
        <v>-1</v>
      </c>
      <c r="R1118" s="18">
        <f t="shared" si="249"/>
        <v>176.09800000000001</v>
      </c>
      <c r="S1118" s="18">
        <f t="shared" si="250"/>
        <v>83.360000000000014</v>
      </c>
      <c r="T1118" s="19">
        <f t="shared" si="251"/>
        <v>-125.03999999999999</v>
      </c>
      <c r="U1118" s="16">
        <f>IFERROR(SUMIF('LISTA DE EMBARQUE'!B:B,MICRO!E:E,'LISTA DE EMBARQUE'!G:G),"")</f>
        <v>0</v>
      </c>
      <c r="V1118" s="12" t="str">
        <f>IFERROR(VLOOKUP(Tabela1[[#This Row],[COD.MDE]],'LISTA DE EMBARQUE'!B:L,11,0),"")</f>
        <v/>
      </c>
      <c r="W1118" s="13" t="str">
        <f>IFERROR(VLOOKUP(Tabela1[[#This Row],[COD.MDE]],'LISTA DE EMBARQUE'!B:M,12,0),"")</f>
        <v/>
      </c>
      <c r="X1118" s="14">
        <f>IFERROR(Tabela1[[#This Row],[QIANTIDADE EXPEDIDA]]*Tabela1[[#This Row],[PESO UNI]],"")</f>
        <v>0</v>
      </c>
      <c r="Y1118" s="14">
        <f t="shared" si="252"/>
        <v>-1</v>
      </c>
      <c r="Z1118" s="20">
        <f>Tabela1[[#This Row],[PESO TOTAL]]-Tabela1[[#This Row],[Peso Expedido]]</f>
        <v>208.4</v>
      </c>
      <c r="AA1118" s="17">
        <v>1</v>
      </c>
      <c r="AB1118" s="33"/>
      <c r="AC1118" s="33">
        <v>1</v>
      </c>
      <c r="AD1118" s="33">
        <v>0.7</v>
      </c>
      <c r="AE1118" s="33">
        <v>0.7</v>
      </c>
      <c r="AF1118" s="33">
        <v>0.6</v>
      </c>
      <c r="AG1118" s="33">
        <v>0.4</v>
      </c>
      <c r="AH1118" s="33"/>
      <c r="AI1118" s="33"/>
      <c r="AJ1118"/>
      <c r="AK1118"/>
      <c r="AL1118"/>
      <c r="AM1118"/>
      <c r="AN1118"/>
      <c r="AO1118"/>
      <c r="AP1118"/>
      <c r="AQ1118" s="22"/>
      <c r="AR1118" s="24"/>
      <c r="AS1118" s="37"/>
      <c r="AT1118" s="37"/>
      <c r="AU1118" s="37"/>
      <c r="AV1118" s="37"/>
      <c r="AW1118" s="37"/>
    </row>
    <row r="1119" spans="1:49" ht="15.75" hidden="1" customHeight="1" x14ac:dyDescent="0.25">
      <c r="A1119" s="1" t="s">
        <v>5497</v>
      </c>
      <c r="B1119" s="21" t="s">
        <v>5496</v>
      </c>
      <c r="C1119" s="1">
        <v>1</v>
      </c>
      <c r="D1119" s="1" t="s">
        <v>5498</v>
      </c>
      <c r="E1119" s="7">
        <v>4756</v>
      </c>
      <c r="F1119" s="7">
        <v>65</v>
      </c>
      <c r="G1119" s="1">
        <v>208.9</v>
      </c>
      <c r="H1119" s="34">
        <f>Tabela1[[#This Row],[PESO UNI]]*Tabela1[[#This Row],[QTE]]</f>
        <v>208.9</v>
      </c>
      <c r="I1119" s="7">
        <v>0</v>
      </c>
      <c r="J1119" s="8" t="s">
        <v>3140</v>
      </c>
      <c r="K1119" s="8" t="s">
        <v>4320</v>
      </c>
      <c r="L1119" s="9" t="s">
        <v>2984</v>
      </c>
      <c r="M1119" s="10">
        <v>46265</v>
      </c>
      <c r="N1119" s="8" t="s">
        <v>5101</v>
      </c>
      <c r="O1119" s="12"/>
      <c r="P1119" s="13"/>
      <c r="Q1119" s="14">
        <f>Tabela1[[#This Row],[QTDE/ Fabricação]]-Tabela1[[#This Row],[QTE]]</f>
        <v>-1</v>
      </c>
      <c r="R1119" s="18">
        <f t="shared" si="249"/>
        <v>176.5205</v>
      </c>
      <c r="S1119" s="18">
        <f t="shared" si="250"/>
        <v>83.56</v>
      </c>
      <c r="T1119" s="19">
        <f t="shared" si="251"/>
        <v>-125.34</v>
      </c>
      <c r="U1119" s="16">
        <f>IFERROR(SUMIF('LISTA DE EMBARQUE'!B:B,MICRO!E:E,'LISTA DE EMBARQUE'!G:G),"")</f>
        <v>0</v>
      </c>
      <c r="V1119" s="12" t="str">
        <f>IFERROR(VLOOKUP(Tabela1[[#This Row],[COD.MDE]],'LISTA DE EMBARQUE'!B:L,11,0),"")</f>
        <v/>
      </c>
      <c r="W1119" s="13" t="str">
        <f>IFERROR(VLOOKUP(Tabela1[[#This Row],[COD.MDE]],'LISTA DE EMBARQUE'!B:M,12,0),"")</f>
        <v/>
      </c>
      <c r="X1119" s="14">
        <f>IFERROR(Tabela1[[#This Row],[QIANTIDADE EXPEDIDA]]*Tabela1[[#This Row],[PESO UNI]],"")</f>
        <v>0</v>
      </c>
      <c r="Y1119" s="14">
        <f t="shared" si="252"/>
        <v>-1</v>
      </c>
      <c r="Z1119" s="20">
        <f>Tabela1[[#This Row],[PESO TOTAL]]-Tabela1[[#This Row],[Peso Expedido]]</f>
        <v>208.9</v>
      </c>
      <c r="AA1119" s="17">
        <v>1</v>
      </c>
      <c r="AB1119" s="33"/>
      <c r="AC1119" s="33">
        <v>1</v>
      </c>
      <c r="AD1119" s="33">
        <v>0.7</v>
      </c>
      <c r="AE1119" s="33">
        <v>0.7</v>
      </c>
      <c r="AF1119" s="33">
        <v>0.6</v>
      </c>
      <c r="AG1119" s="33">
        <v>0.4</v>
      </c>
      <c r="AH1119" s="33"/>
      <c r="AI1119" s="33"/>
      <c r="AJ1119"/>
      <c r="AK1119"/>
      <c r="AL1119"/>
      <c r="AM1119"/>
      <c r="AN1119"/>
      <c r="AO1119"/>
      <c r="AP1119"/>
      <c r="AQ1119" s="22"/>
      <c r="AR1119" s="24"/>
      <c r="AS1119" s="37"/>
      <c r="AT1119" s="37"/>
      <c r="AU1119" s="37"/>
      <c r="AV1119" s="37"/>
      <c r="AW1119" s="37"/>
    </row>
    <row r="1120" spans="1:49" ht="15.75" hidden="1" customHeight="1" x14ac:dyDescent="0.25">
      <c r="A1120" s="1" t="s">
        <v>5501</v>
      </c>
      <c r="B1120" s="21" t="s">
        <v>5502</v>
      </c>
      <c r="C1120" s="1">
        <v>1</v>
      </c>
      <c r="D1120" s="1" t="s">
        <v>5511</v>
      </c>
      <c r="E1120" s="7">
        <v>4757</v>
      </c>
      <c r="F1120" s="7">
        <v>65</v>
      </c>
      <c r="G1120" s="1">
        <v>136.80000000000001</v>
      </c>
      <c r="H1120" s="34">
        <f>Tabela1[[#This Row],[PESO UNI]]*Tabela1[[#This Row],[QTE]]</f>
        <v>136.80000000000001</v>
      </c>
      <c r="I1120" s="7">
        <v>0</v>
      </c>
      <c r="J1120" s="8" t="s">
        <v>3140</v>
      </c>
      <c r="K1120" s="8" t="s">
        <v>4320</v>
      </c>
      <c r="L1120" s="9" t="s">
        <v>2984</v>
      </c>
      <c r="M1120" s="10">
        <v>46265</v>
      </c>
      <c r="N1120" s="8" t="s">
        <v>5101</v>
      </c>
      <c r="O1120" s="12"/>
      <c r="P1120" s="13"/>
      <c r="Q1120" s="14">
        <f>Tabela1[[#This Row],[QTDE/ Fabricação]]-Tabela1[[#This Row],[QTE]]</f>
        <v>-1</v>
      </c>
      <c r="R1120" s="18">
        <f t="shared" si="249"/>
        <v>115.596</v>
      </c>
      <c r="S1120" s="18">
        <f t="shared" si="250"/>
        <v>54.720000000000006</v>
      </c>
      <c r="T1120" s="19">
        <f t="shared" si="251"/>
        <v>-82.080000000000013</v>
      </c>
      <c r="U1120" s="16">
        <f>IFERROR(SUMIF('LISTA DE EMBARQUE'!B:B,MICRO!E:E,'LISTA DE EMBARQUE'!G:G),"")</f>
        <v>0</v>
      </c>
      <c r="V1120" s="12" t="str">
        <f>IFERROR(VLOOKUP(Tabela1[[#This Row],[COD.MDE]],'LISTA DE EMBARQUE'!B:L,11,0),"")</f>
        <v/>
      </c>
      <c r="W1120" s="13" t="str">
        <f>IFERROR(VLOOKUP(Tabela1[[#This Row],[COD.MDE]],'LISTA DE EMBARQUE'!B:M,12,0),"")</f>
        <v/>
      </c>
      <c r="X1120" s="14">
        <f>IFERROR(Tabela1[[#This Row],[QIANTIDADE EXPEDIDA]]*Tabela1[[#This Row],[PESO UNI]],"")</f>
        <v>0</v>
      </c>
      <c r="Y1120" s="14">
        <f t="shared" si="252"/>
        <v>-1</v>
      </c>
      <c r="Z1120" s="20">
        <f>Tabela1[[#This Row],[PESO TOTAL]]-Tabela1[[#This Row],[Peso Expedido]]</f>
        <v>136.80000000000001</v>
      </c>
      <c r="AA1120" s="17">
        <v>1</v>
      </c>
      <c r="AB1120" s="33"/>
      <c r="AC1120" s="33">
        <v>1</v>
      </c>
      <c r="AD1120" s="33">
        <v>0.7</v>
      </c>
      <c r="AE1120" s="33">
        <v>0.7</v>
      </c>
      <c r="AF1120" s="33">
        <v>0.6</v>
      </c>
      <c r="AG1120" s="33">
        <v>0.4</v>
      </c>
      <c r="AH1120" s="33"/>
      <c r="AI1120" s="33"/>
      <c r="AJ1120"/>
      <c r="AK1120"/>
      <c r="AL1120"/>
      <c r="AM1120"/>
      <c r="AN1120"/>
      <c r="AO1120"/>
      <c r="AP1120"/>
      <c r="AQ1120" s="22"/>
      <c r="AR1120" s="24"/>
      <c r="AS1120" s="37"/>
      <c r="AT1120" s="37"/>
      <c r="AU1120" s="37"/>
      <c r="AV1120" s="37"/>
      <c r="AW1120" s="37"/>
    </row>
    <row r="1121" spans="1:49" ht="15.75" hidden="1" customHeight="1" x14ac:dyDescent="0.25">
      <c r="A1121" s="1" t="s">
        <v>5501</v>
      </c>
      <c r="B1121" s="21" t="s">
        <v>5502</v>
      </c>
      <c r="C1121" s="1">
        <v>1</v>
      </c>
      <c r="D1121" s="1" t="s">
        <v>5510</v>
      </c>
      <c r="E1121" s="7">
        <v>4758</v>
      </c>
      <c r="F1121" s="7">
        <v>65</v>
      </c>
      <c r="G1121" s="1">
        <v>106.8</v>
      </c>
      <c r="H1121" s="34">
        <f>Tabela1[[#This Row],[PESO UNI]]*Tabela1[[#This Row],[QTE]]</f>
        <v>106.8</v>
      </c>
      <c r="I1121" s="7">
        <v>0</v>
      </c>
      <c r="J1121" s="8" t="s">
        <v>3140</v>
      </c>
      <c r="K1121" s="8" t="s">
        <v>4320</v>
      </c>
      <c r="L1121" s="9" t="s">
        <v>2984</v>
      </c>
      <c r="M1121" s="10">
        <v>46265</v>
      </c>
      <c r="N1121" s="8" t="s">
        <v>5101</v>
      </c>
      <c r="O1121" s="12"/>
      <c r="P1121" s="13"/>
      <c r="Q1121" s="14">
        <f>Tabela1[[#This Row],[QTDE/ Fabricação]]-Tabela1[[#This Row],[QTE]]</f>
        <v>-1</v>
      </c>
      <c r="R1121" s="18">
        <f t="shared" si="249"/>
        <v>90.245999999999995</v>
      </c>
      <c r="S1121" s="18">
        <f t="shared" si="250"/>
        <v>42.72</v>
      </c>
      <c r="T1121" s="19">
        <f t="shared" si="251"/>
        <v>-64.08</v>
      </c>
      <c r="U1121" s="16">
        <f>IFERROR(SUMIF('LISTA DE EMBARQUE'!B:B,MICRO!E:E,'LISTA DE EMBARQUE'!G:G),"")</f>
        <v>0</v>
      </c>
      <c r="V1121" s="12" t="str">
        <f>IFERROR(VLOOKUP(Tabela1[[#This Row],[COD.MDE]],'LISTA DE EMBARQUE'!B:L,11,0),"")</f>
        <v/>
      </c>
      <c r="W1121" s="13" t="str">
        <f>IFERROR(VLOOKUP(Tabela1[[#This Row],[COD.MDE]],'LISTA DE EMBARQUE'!B:M,12,0),"")</f>
        <v/>
      </c>
      <c r="X1121" s="14">
        <f>IFERROR(Tabela1[[#This Row],[QIANTIDADE EXPEDIDA]]*Tabela1[[#This Row],[PESO UNI]],"")</f>
        <v>0</v>
      </c>
      <c r="Y1121" s="14">
        <f t="shared" si="252"/>
        <v>-1</v>
      </c>
      <c r="Z1121" s="20">
        <f>Tabela1[[#This Row],[PESO TOTAL]]-Tabela1[[#This Row],[Peso Expedido]]</f>
        <v>106.8</v>
      </c>
      <c r="AA1121" s="17">
        <v>1</v>
      </c>
      <c r="AB1121" s="33"/>
      <c r="AC1121" s="33">
        <v>1</v>
      </c>
      <c r="AD1121" s="33">
        <v>0.7</v>
      </c>
      <c r="AE1121" s="33">
        <v>0.7</v>
      </c>
      <c r="AF1121" s="33">
        <v>0.6</v>
      </c>
      <c r="AG1121" s="33">
        <v>0.4</v>
      </c>
      <c r="AH1121" s="33"/>
      <c r="AI1121" s="33"/>
      <c r="AJ1121"/>
      <c r="AK1121"/>
      <c r="AL1121"/>
      <c r="AM1121"/>
      <c r="AN1121"/>
      <c r="AO1121"/>
      <c r="AP1121"/>
      <c r="AQ1121" s="22"/>
      <c r="AR1121" s="24"/>
      <c r="AS1121" s="37"/>
      <c r="AT1121" s="37"/>
      <c r="AU1121" s="37"/>
      <c r="AV1121" s="37"/>
      <c r="AW1121" s="37"/>
    </row>
    <row r="1122" spans="1:49" ht="15.75" hidden="1" customHeight="1" x14ac:dyDescent="0.25">
      <c r="A1122" s="1" t="s">
        <v>5503</v>
      </c>
      <c r="B1122" s="21" t="s">
        <v>5504</v>
      </c>
      <c r="C1122" s="1">
        <v>1</v>
      </c>
      <c r="D1122" s="1" t="s">
        <v>5509</v>
      </c>
      <c r="E1122" s="7">
        <v>4759</v>
      </c>
      <c r="F1122" s="7">
        <v>65</v>
      </c>
      <c r="G1122" s="1">
        <v>136.80000000000001</v>
      </c>
      <c r="H1122" s="34">
        <f>Tabela1[[#This Row],[PESO UNI]]*Tabela1[[#This Row],[QTE]]</f>
        <v>136.80000000000001</v>
      </c>
      <c r="I1122" s="7">
        <v>0</v>
      </c>
      <c r="J1122" s="8" t="s">
        <v>3140</v>
      </c>
      <c r="K1122" s="8" t="s">
        <v>4320</v>
      </c>
      <c r="L1122" s="9" t="s">
        <v>2984</v>
      </c>
      <c r="M1122" s="10">
        <v>46265</v>
      </c>
      <c r="N1122" s="8" t="s">
        <v>5101</v>
      </c>
      <c r="O1122" s="12"/>
      <c r="P1122" s="13"/>
      <c r="Q1122" s="14">
        <f>Tabela1[[#This Row],[QTDE/ Fabricação]]-Tabela1[[#This Row],[QTE]]</f>
        <v>-1</v>
      </c>
      <c r="R1122" s="18">
        <f t="shared" si="249"/>
        <v>115.596</v>
      </c>
      <c r="S1122" s="18">
        <f t="shared" si="250"/>
        <v>54.720000000000006</v>
      </c>
      <c r="T1122" s="19">
        <f t="shared" si="251"/>
        <v>-82.080000000000013</v>
      </c>
      <c r="U1122" s="16">
        <f>IFERROR(SUMIF('LISTA DE EMBARQUE'!B:B,MICRO!E:E,'LISTA DE EMBARQUE'!G:G),"")</f>
        <v>0</v>
      </c>
      <c r="V1122" s="12" t="str">
        <f>IFERROR(VLOOKUP(Tabela1[[#This Row],[COD.MDE]],'LISTA DE EMBARQUE'!B:L,11,0),"")</f>
        <v/>
      </c>
      <c r="W1122" s="13" t="str">
        <f>IFERROR(VLOOKUP(Tabela1[[#This Row],[COD.MDE]],'LISTA DE EMBARQUE'!B:M,12,0),"")</f>
        <v/>
      </c>
      <c r="X1122" s="14">
        <f>IFERROR(Tabela1[[#This Row],[QIANTIDADE EXPEDIDA]]*Tabela1[[#This Row],[PESO UNI]],"")</f>
        <v>0</v>
      </c>
      <c r="Y1122" s="14">
        <f t="shared" si="252"/>
        <v>-1</v>
      </c>
      <c r="Z1122" s="20">
        <f>Tabela1[[#This Row],[PESO TOTAL]]-Tabela1[[#This Row],[Peso Expedido]]</f>
        <v>136.80000000000001</v>
      </c>
      <c r="AA1122" s="17">
        <v>1</v>
      </c>
      <c r="AB1122" s="33"/>
      <c r="AC1122" s="33">
        <v>1</v>
      </c>
      <c r="AD1122" s="33">
        <v>0.7</v>
      </c>
      <c r="AE1122" s="33">
        <v>0.7</v>
      </c>
      <c r="AF1122" s="33">
        <v>0.6</v>
      </c>
      <c r="AG1122" s="33">
        <v>0.4</v>
      </c>
      <c r="AH1122" s="33"/>
      <c r="AI1122" s="33"/>
      <c r="AJ1122"/>
      <c r="AK1122"/>
      <c r="AL1122"/>
      <c r="AM1122"/>
      <c r="AN1122"/>
      <c r="AO1122"/>
      <c r="AP1122"/>
      <c r="AQ1122" s="22"/>
      <c r="AR1122" s="24"/>
      <c r="AS1122" s="37"/>
      <c r="AT1122" s="37"/>
      <c r="AU1122" s="37"/>
      <c r="AV1122" s="37"/>
      <c r="AW1122" s="37"/>
    </row>
    <row r="1123" spans="1:49" ht="15.75" hidden="1" customHeight="1" x14ac:dyDescent="0.25">
      <c r="A1123" s="1" t="s">
        <v>5503</v>
      </c>
      <c r="B1123" s="21" t="s">
        <v>5504</v>
      </c>
      <c r="C1123" s="1">
        <v>1</v>
      </c>
      <c r="D1123" s="1" t="s">
        <v>5508</v>
      </c>
      <c r="E1123" s="7">
        <v>4760</v>
      </c>
      <c r="F1123" s="7">
        <v>65</v>
      </c>
      <c r="G1123" s="1">
        <v>106.8</v>
      </c>
      <c r="H1123" s="34">
        <f>Tabela1[[#This Row],[PESO UNI]]*Tabela1[[#This Row],[QTE]]</f>
        <v>106.8</v>
      </c>
      <c r="I1123" s="7">
        <v>0</v>
      </c>
      <c r="J1123" s="8" t="s">
        <v>3140</v>
      </c>
      <c r="K1123" s="8" t="s">
        <v>4320</v>
      </c>
      <c r="L1123" s="9" t="s">
        <v>2984</v>
      </c>
      <c r="M1123" s="10">
        <v>46265</v>
      </c>
      <c r="N1123" s="8" t="s">
        <v>5101</v>
      </c>
      <c r="O1123" s="12"/>
      <c r="P1123" s="13"/>
      <c r="Q1123" s="14">
        <f>Tabela1[[#This Row],[QTDE/ Fabricação]]-Tabela1[[#This Row],[QTE]]</f>
        <v>-1</v>
      </c>
      <c r="R1123" s="18">
        <f t="shared" si="249"/>
        <v>90.245999999999995</v>
      </c>
      <c r="S1123" s="18">
        <f t="shared" si="250"/>
        <v>42.72</v>
      </c>
      <c r="T1123" s="19">
        <f t="shared" si="251"/>
        <v>-64.08</v>
      </c>
      <c r="U1123" s="16">
        <f>IFERROR(SUMIF('LISTA DE EMBARQUE'!B:B,MICRO!E:E,'LISTA DE EMBARQUE'!G:G),"")</f>
        <v>0</v>
      </c>
      <c r="V1123" s="12" t="str">
        <f>IFERROR(VLOOKUP(Tabela1[[#This Row],[COD.MDE]],'LISTA DE EMBARQUE'!B:L,11,0),"")</f>
        <v/>
      </c>
      <c r="W1123" s="13" t="str">
        <f>IFERROR(VLOOKUP(Tabela1[[#This Row],[COD.MDE]],'LISTA DE EMBARQUE'!B:M,12,0),"")</f>
        <v/>
      </c>
      <c r="X1123" s="14">
        <f>IFERROR(Tabela1[[#This Row],[QIANTIDADE EXPEDIDA]]*Tabela1[[#This Row],[PESO UNI]],"")</f>
        <v>0</v>
      </c>
      <c r="Y1123" s="14">
        <f t="shared" si="252"/>
        <v>-1</v>
      </c>
      <c r="Z1123" s="20">
        <f>Tabela1[[#This Row],[PESO TOTAL]]-Tabela1[[#This Row],[Peso Expedido]]</f>
        <v>106.8</v>
      </c>
      <c r="AA1123" s="17">
        <v>1</v>
      </c>
      <c r="AB1123" s="33"/>
      <c r="AC1123" s="33">
        <v>1</v>
      </c>
      <c r="AD1123" s="33">
        <v>0.7</v>
      </c>
      <c r="AE1123" s="33">
        <v>0.7</v>
      </c>
      <c r="AF1123" s="33">
        <v>0.6</v>
      </c>
      <c r="AG1123" s="33">
        <v>0.4</v>
      </c>
      <c r="AH1123" s="33"/>
      <c r="AI1123" s="33"/>
      <c r="AJ1123"/>
      <c r="AK1123"/>
      <c r="AL1123"/>
      <c r="AM1123"/>
      <c r="AN1123"/>
      <c r="AO1123"/>
      <c r="AP1123"/>
      <c r="AQ1123" s="22"/>
      <c r="AR1123" s="24"/>
      <c r="AS1123" s="37"/>
      <c r="AT1123" s="37"/>
      <c r="AU1123" s="37"/>
      <c r="AV1123" s="37"/>
      <c r="AW1123" s="37"/>
    </row>
    <row r="1124" spans="1:49" ht="15.75" hidden="1" customHeight="1" x14ac:dyDescent="0.25">
      <c r="A1124" s="1" t="s">
        <v>5505</v>
      </c>
      <c r="B1124" s="21" t="s">
        <v>5506</v>
      </c>
      <c r="C1124" s="1">
        <v>3</v>
      </c>
      <c r="D1124" s="1" t="s">
        <v>5507</v>
      </c>
      <c r="E1124" s="7">
        <v>4761</v>
      </c>
      <c r="F1124" s="7">
        <v>65</v>
      </c>
      <c r="G1124" s="1">
        <v>64.099999999999994</v>
      </c>
      <c r="H1124" s="34">
        <f>Tabela1[[#This Row],[PESO UNI]]*Tabela1[[#This Row],[QTE]]</f>
        <v>192.29999999999998</v>
      </c>
      <c r="I1124" s="7" t="s">
        <v>5571</v>
      </c>
      <c r="J1124" s="8" t="s">
        <v>3140</v>
      </c>
      <c r="K1124" s="8" t="s">
        <v>4320</v>
      </c>
      <c r="L1124" s="9" t="s">
        <v>2984</v>
      </c>
      <c r="M1124" s="10">
        <v>46265</v>
      </c>
      <c r="N1124" s="8" t="s">
        <v>5101</v>
      </c>
      <c r="O1124" s="12"/>
      <c r="P1124" s="13"/>
      <c r="Q1124" s="14">
        <f>Tabela1[[#This Row],[QTDE/ Fabricação]]-Tabela1[[#This Row],[QTE]]</f>
        <v>-3</v>
      </c>
      <c r="R1124" s="18">
        <f t="shared" si="249"/>
        <v>162.49349999999998</v>
      </c>
      <c r="S1124" s="18">
        <f t="shared" si="250"/>
        <v>76.92</v>
      </c>
      <c r="T1124" s="19">
        <f t="shared" si="251"/>
        <v>-115.37999999999998</v>
      </c>
      <c r="U1124" s="16">
        <f>IFERROR(SUMIF('LISTA DE EMBARQUE'!B:B,MICRO!E:E,'LISTA DE EMBARQUE'!G:G),"")</f>
        <v>2</v>
      </c>
      <c r="V1124" s="12">
        <f>IFERROR(VLOOKUP(Tabela1[[#This Row],[COD.MDE]],'LISTA DE EMBARQUE'!B:L,11,0),"")</f>
        <v>12</v>
      </c>
      <c r="W1124" s="13">
        <f>IFERROR(VLOOKUP(Tabela1[[#This Row],[COD.MDE]],'LISTA DE EMBARQUE'!B:M,12,0),"")</f>
        <v>46307</v>
      </c>
      <c r="X1124" s="14">
        <f>IFERROR(Tabela1[[#This Row],[QIANTIDADE EXPEDIDA]]*Tabela1[[#This Row],[PESO UNI]],"")</f>
        <v>128.19999999999999</v>
      </c>
      <c r="Y1124" s="14">
        <f t="shared" si="252"/>
        <v>-1</v>
      </c>
      <c r="Z1124" s="20">
        <f>Tabela1[[#This Row],[PESO TOTAL]]-Tabela1[[#This Row],[Peso Expedido]]</f>
        <v>64.099999999999994</v>
      </c>
      <c r="AA1124" s="17">
        <v>1</v>
      </c>
      <c r="AB1124" s="33"/>
      <c r="AC1124" s="33">
        <v>1</v>
      </c>
      <c r="AD1124" s="33">
        <v>0.7</v>
      </c>
      <c r="AE1124" s="33">
        <v>0.7</v>
      </c>
      <c r="AF1124" s="33">
        <v>0.6</v>
      </c>
      <c r="AG1124" s="33">
        <v>0.4</v>
      </c>
      <c r="AH1124" s="33"/>
      <c r="AI1124" s="33"/>
      <c r="AJ1124"/>
      <c r="AK1124"/>
      <c r="AL1124"/>
      <c r="AM1124"/>
      <c r="AN1124"/>
      <c r="AO1124"/>
      <c r="AP1124"/>
      <c r="AQ1124" s="22"/>
      <c r="AR1124" s="24"/>
      <c r="AS1124" s="37"/>
      <c r="AT1124" s="37"/>
      <c r="AU1124" s="37"/>
      <c r="AV1124" s="37"/>
      <c r="AW1124" s="37"/>
    </row>
    <row r="1125" spans="1:49" ht="15.75" hidden="1" customHeight="1" x14ac:dyDescent="0.25">
      <c r="A1125" s="1" t="s">
        <v>5505</v>
      </c>
      <c r="B1125" s="21" t="s">
        <v>5506</v>
      </c>
      <c r="C1125" s="1">
        <v>1</v>
      </c>
      <c r="D1125" s="1" t="s">
        <v>5512</v>
      </c>
      <c r="E1125" s="7">
        <v>4762</v>
      </c>
      <c r="F1125" s="7">
        <v>65</v>
      </c>
      <c r="G1125" s="1">
        <v>83.4</v>
      </c>
      <c r="H1125" s="34">
        <f>Tabela1[[#This Row],[PESO UNI]]*Tabela1[[#This Row],[QTE]]</f>
        <v>83.4</v>
      </c>
      <c r="I1125" s="7" t="s">
        <v>5571</v>
      </c>
      <c r="J1125" s="8" t="s">
        <v>3140</v>
      </c>
      <c r="K1125" s="8" t="s">
        <v>4320</v>
      </c>
      <c r="L1125" s="9" t="s">
        <v>2984</v>
      </c>
      <c r="M1125" s="10">
        <v>46265</v>
      </c>
      <c r="N1125" s="8" t="s">
        <v>5101</v>
      </c>
      <c r="O1125" s="12"/>
      <c r="P1125" s="13"/>
      <c r="Q1125" s="14">
        <f>Tabela1[[#This Row],[QTDE/ Fabricação]]-Tabela1[[#This Row],[QTE]]</f>
        <v>-1</v>
      </c>
      <c r="R1125" s="18">
        <f t="shared" si="249"/>
        <v>83.4</v>
      </c>
      <c r="S1125" s="18">
        <f t="shared" si="250"/>
        <v>83.4</v>
      </c>
      <c r="T1125" s="19">
        <f t="shared" si="251"/>
        <v>0</v>
      </c>
      <c r="U1125" s="16">
        <f>IFERROR(SUMIF('LISTA DE EMBARQUE'!B:B,MICRO!E:E,'LISTA DE EMBARQUE'!G:G),"")</f>
        <v>1</v>
      </c>
      <c r="V1125" s="12">
        <f>IFERROR(VLOOKUP(Tabela1[[#This Row],[COD.MDE]],'LISTA DE EMBARQUE'!B:L,11,0),"")</f>
        <v>12</v>
      </c>
      <c r="W1125" s="13">
        <f>IFERROR(VLOOKUP(Tabela1[[#This Row],[COD.MDE]],'LISTA DE EMBARQUE'!B:M,12,0),"")</f>
        <v>46307</v>
      </c>
      <c r="X1125" s="14">
        <f>IFERROR(Tabela1[[#This Row],[QIANTIDADE EXPEDIDA]]*Tabela1[[#This Row],[PESO UNI]],"")</f>
        <v>83.4</v>
      </c>
      <c r="Y1125" s="14">
        <f t="shared" si="252"/>
        <v>0</v>
      </c>
      <c r="Z1125" s="20">
        <f>Tabela1[[#This Row],[PESO TOTAL]]-Tabela1[[#This Row],[Peso Expedido]]</f>
        <v>0</v>
      </c>
      <c r="AA1125" s="251">
        <v>1</v>
      </c>
      <c r="AB1125" s="252"/>
      <c r="AC1125" s="252">
        <v>1</v>
      </c>
      <c r="AD1125" s="252">
        <v>1</v>
      </c>
      <c r="AE1125" s="252">
        <v>1</v>
      </c>
      <c r="AF1125" s="252">
        <v>1</v>
      </c>
      <c r="AG1125" s="252">
        <v>1</v>
      </c>
      <c r="AH1125" s="252">
        <v>1</v>
      </c>
      <c r="AI1125" s="252" t="s">
        <v>4509</v>
      </c>
      <c r="AJ1125"/>
      <c r="AK1125"/>
      <c r="AL1125"/>
      <c r="AM1125"/>
      <c r="AN1125"/>
      <c r="AO1125"/>
      <c r="AP1125"/>
      <c r="AQ1125" s="22"/>
      <c r="AR1125" s="24"/>
      <c r="AS1125" s="37"/>
      <c r="AT1125" s="37"/>
      <c r="AU1125" s="37"/>
      <c r="AV1125" s="37"/>
      <c r="AW1125" s="37"/>
    </row>
    <row r="1126" spans="1:49" ht="15.75" hidden="1" customHeight="1" x14ac:dyDescent="0.25">
      <c r="A1126" s="1" t="s">
        <v>5505</v>
      </c>
      <c r="B1126" s="21" t="s">
        <v>5506</v>
      </c>
      <c r="C1126" s="1">
        <v>1</v>
      </c>
      <c r="D1126" s="1" t="s">
        <v>5513</v>
      </c>
      <c r="E1126" s="7">
        <v>4763</v>
      </c>
      <c r="F1126" s="7">
        <v>65</v>
      </c>
      <c r="G1126" s="1">
        <v>61.1</v>
      </c>
      <c r="H1126" s="34">
        <f>Tabela1[[#This Row],[PESO UNI]]*Tabela1[[#This Row],[QTE]]</f>
        <v>61.1</v>
      </c>
      <c r="I1126" s="7" t="s">
        <v>5571</v>
      </c>
      <c r="J1126" s="8" t="s">
        <v>3140</v>
      </c>
      <c r="K1126" s="8" t="s">
        <v>4320</v>
      </c>
      <c r="L1126" s="9" t="s">
        <v>2984</v>
      </c>
      <c r="M1126" s="10">
        <v>46265</v>
      </c>
      <c r="N1126" s="8" t="s">
        <v>5101</v>
      </c>
      <c r="O1126" s="12"/>
      <c r="P1126" s="13"/>
      <c r="Q1126" s="14">
        <f>Tabela1[[#This Row],[QTDE/ Fabricação]]-Tabela1[[#This Row],[QTE]]</f>
        <v>-1</v>
      </c>
      <c r="R1126" s="18">
        <f t="shared" si="249"/>
        <v>61.1</v>
      </c>
      <c r="S1126" s="18">
        <f t="shared" si="250"/>
        <v>61.1</v>
      </c>
      <c r="T1126" s="19">
        <f t="shared" si="251"/>
        <v>0</v>
      </c>
      <c r="U1126" s="16">
        <f>IFERROR(SUMIF('LISTA DE EMBARQUE'!B:B,MICRO!E:E,'LISTA DE EMBARQUE'!G:G),"")</f>
        <v>1</v>
      </c>
      <c r="V1126" s="12">
        <f>IFERROR(VLOOKUP(Tabela1[[#This Row],[COD.MDE]],'LISTA DE EMBARQUE'!B:L,11,0),"")</f>
        <v>12</v>
      </c>
      <c r="W1126" s="13">
        <f>IFERROR(VLOOKUP(Tabela1[[#This Row],[COD.MDE]],'LISTA DE EMBARQUE'!B:M,12,0),"")</f>
        <v>46307</v>
      </c>
      <c r="X1126" s="14">
        <f>IFERROR(Tabela1[[#This Row],[QIANTIDADE EXPEDIDA]]*Tabela1[[#This Row],[PESO UNI]],"")</f>
        <v>61.1</v>
      </c>
      <c r="Y1126" s="14">
        <f t="shared" si="252"/>
        <v>0</v>
      </c>
      <c r="Z1126" s="20">
        <f>Tabela1[[#This Row],[PESO TOTAL]]-Tabela1[[#This Row],[Peso Expedido]]</f>
        <v>0</v>
      </c>
      <c r="AA1126" s="251">
        <v>1</v>
      </c>
      <c r="AB1126" s="252"/>
      <c r="AC1126" s="252">
        <v>1</v>
      </c>
      <c r="AD1126" s="252">
        <v>1</v>
      </c>
      <c r="AE1126" s="252">
        <v>1</v>
      </c>
      <c r="AF1126" s="252">
        <v>1</v>
      </c>
      <c r="AG1126" s="252">
        <v>1</v>
      </c>
      <c r="AH1126" s="252">
        <v>1</v>
      </c>
      <c r="AI1126" s="252" t="s">
        <v>4509</v>
      </c>
      <c r="AJ1126"/>
      <c r="AK1126"/>
      <c r="AL1126"/>
      <c r="AM1126"/>
      <c r="AN1126"/>
      <c r="AO1126"/>
      <c r="AP1126"/>
      <c r="AQ1126" s="22"/>
      <c r="AR1126" s="24"/>
      <c r="AS1126" s="37"/>
      <c r="AT1126" s="37"/>
      <c r="AU1126" s="37"/>
      <c r="AV1126" s="37"/>
      <c r="AW1126" s="37"/>
    </row>
    <row r="1127" spans="1:49" ht="15.75" hidden="1" customHeight="1" x14ac:dyDescent="0.25">
      <c r="A1127" s="1" t="s">
        <v>5505</v>
      </c>
      <c r="B1127" s="21" t="s">
        <v>5506</v>
      </c>
      <c r="C1127" s="1">
        <v>1</v>
      </c>
      <c r="D1127" s="1" t="s">
        <v>5514</v>
      </c>
      <c r="E1127" s="7">
        <v>4764</v>
      </c>
      <c r="F1127" s="7">
        <v>65</v>
      </c>
      <c r="G1127" s="1">
        <v>87.1</v>
      </c>
      <c r="H1127" s="34">
        <f>Tabela1[[#This Row],[PESO UNI]]*Tabela1[[#This Row],[QTE]]</f>
        <v>87.1</v>
      </c>
      <c r="I1127" s="7" t="s">
        <v>5571</v>
      </c>
      <c r="J1127" s="8" t="s">
        <v>3140</v>
      </c>
      <c r="K1127" s="8" t="s">
        <v>4320</v>
      </c>
      <c r="L1127" s="9" t="s">
        <v>2984</v>
      </c>
      <c r="M1127" s="10">
        <v>46265</v>
      </c>
      <c r="N1127" s="8" t="s">
        <v>5101</v>
      </c>
      <c r="O1127" s="12"/>
      <c r="P1127" s="13"/>
      <c r="Q1127" s="14">
        <f>Tabela1[[#This Row],[QTDE/ Fabricação]]-Tabela1[[#This Row],[QTE]]</f>
        <v>-1</v>
      </c>
      <c r="R1127" s="18">
        <f t="shared" si="249"/>
        <v>73.599499999999992</v>
      </c>
      <c r="S1127" s="18">
        <f t="shared" si="250"/>
        <v>34.839999999999996</v>
      </c>
      <c r="T1127" s="19">
        <f t="shared" si="251"/>
        <v>-52.26</v>
      </c>
      <c r="U1127" s="16">
        <f>IFERROR(SUMIF('LISTA DE EMBARQUE'!B:B,MICRO!E:E,'LISTA DE EMBARQUE'!G:G),"")</f>
        <v>0</v>
      </c>
      <c r="V1127" s="12" t="str">
        <f>IFERROR(VLOOKUP(Tabela1[[#This Row],[COD.MDE]],'LISTA DE EMBARQUE'!B:L,11,0),"")</f>
        <v/>
      </c>
      <c r="W1127" s="13" t="str">
        <f>IFERROR(VLOOKUP(Tabela1[[#This Row],[COD.MDE]],'LISTA DE EMBARQUE'!B:M,12,0),"")</f>
        <v/>
      </c>
      <c r="X1127" s="14">
        <f>IFERROR(Tabela1[[#This Row],[QIANTIDADE EXPEDIDA]]*Tabela1[[#This Row],[PESO UNI]],"")</f>
        <v>0</v>
      </c>
      <c r="Y1127" s="14">
        <f t="shared" si="252"/>
        <v>-1</v>
      </c>
      <c r="Z1127" s="20">
        <f>Tabela1[[#This Row],[PESO TOTAL]]-Tabela1[[#This Row],[Peso Expedido]]</f>
        <v>87.1</v>
      </c>
      <c r="AA1127" s="17">
        <v>1</v>
      </c>
      <c r="AB1127" s="33"/>
      <c r="AC1127" s="33">
        <v>1</v>
      </c>
      <c r="AD1127" s="33">
        <v>0.7</v>
      </c>
      <c r="AE1127" s="33">
        <v>0.7</v>
      </c>
      <c r="AF1127" s="33">
        <v>0.6</v>
      </c>
      <c r="AG1127" s="33">
        <v>0.4</v>
      </c>
      <c r="AH1127" s="33"/>
      <c r="AI1127" s="33"/>
      <c r="AJ1127"/>
      <c r="AK1127"/>
      <c r="AL1127"/>
      <c r="AM1127"/>
      <c r="AN1127"/>
      <c r="AO1127"/>
      <c r="AP1127"/>
      <c r="AQ1127" s="22"/>
      <c r="AR1127" s="24"/>
      <c r="AS1127" s="37"/>
      <c r="AT1127" s="37"/>
      <c r="AU1127" s="37"/>
      <c r="AV1127" s="37"/>
      <c r="AW1127" s="37"/>
    </row>
    <row r="1128" spans="1:49" ht="15.75" hidden="1" customHeight="1" x14ac:dyDescent="0.25">
      <c r="A1128" s="1" t="s">
        <v>5505</v>
      </c>
      <c r="B1128" s="21" t="s">
        <v>5506</v>
      </c>
      <c r="C1128" s="1">
        <v>1</v>
      </c>
      <c r="D1128" s="1" t="s">
        <v>5515</v>
      </c>
      <c r="E1128" s="7">
        <v>4765</v>
      </c>
      <c r="F1128" s="7">
        <v>65</v>
      </c>
      <c r="G1128" s="1">
        <v>79.2</v>
      </c>
      <c r="H1128" s="34">
        <f>Tabela1[[#This Row],[PESO UNI]]*Tabela1[[#This Row],[QTE]]</f>
        <v>79.2</v>
      </c>
      <c r="I1128" s="7" t="s">
        <v>5571</v>
      </c>
      <c r="J1128" s="8" t="s">
        <v>3140</v>
      </c>
      <c r="K1128" s="8" t="s">
        <v>4320</v>
      </c>
      <c r="L1128" s="9" t="s">
        <v>2984</v>
      </c>
      <c r="M1128" s="10">
        <v>46265</v>
      </c>
      <c r="N1128" s="8" t="s">
        <v>5101</v>
      </c>
      <c r="O1128" s="12"/>
      <c r="P1128" s="13"/>
      <c r="Q1128" s="14">
        <f>Tabela1[[#This Row],[QTDE/ Fabricação]]-Tabela1[[#This Row],[QTE]]</f>
        <v>-1</v>
      </c>
      <c r="R1128" s="18">
        <f t="shared" si="249"/>
        <v>79.2</v>
      </c>
      <c r="S1128" s="18">
        <f t="shared" si="250"/>
        <v>79.2</v>
      </c>
      <c r="T1128" s="19">
        <f t="shared" si="251"/>
        <v>0</v>
      </c>
      <c r="U1128" s="16">
        <f>IFERROR(SUMIF('LISTA DE EMBARQUE'!B:B,MICRO!E:E,'LISTA DE EMBARQUE'!G:G),"")</f>
        <v>1</v>
      </c>
      <c r="V1128" s="12">
        <f>IFERROR(VLOOKUP(Tabela1[[#This Row],[COD.MDE]],'LISTA DE EMBARQUE'!B:L,11,0),"")</f>
        <v>12</v>
      </c>
      <c r="W1128" s="13">
        <f>IFERROR(VLOOKUP(Tabela1[[#This Row],[COD.MDE]],'LISTA DE EMBARQUE'!B:M,12,0),"")</f>
        <v>46307</v>
      </c>
      <c r="X1128" s="14">
        <f>IFERROR(Tabela1[[#This Row],[QIANTIDADE EXPEDIDA]]*Tabela1[[#This Row],[PESO UNI]],"")</f>
        <v>79.2</v>
      </c>
      <c r="Y1128" s="14">
        <f t="shared" si="252"/>
        <v>0</v>
      </c>
      <c r="Z1128" s="20">
        <f>Tabela1[[#This Row],[PESO TOTAL]]-Tabela1[[#This Row],[Peso Expedido]]</f>
        <v>0</v>
      </c>
      <c r="AA1128" s="251">
        <v>1</v>
      </c>
      <c r="AB1128" s="252"/>
      <c r="AC1128" s="252">
        <v>1</v>
      </c>
      <c r="AD1128" s="252">
        <v>1</v>
      </c>
      <c r="AE1128" s="252">
        <v>1</v>
      </c>
      <c r="AF1128" s="252">
        <v>1</v>
      </c>
      <c r="AG1128" s="252">
        <v>1</v>
      </c>
      <c r="AH1128" s="252">
        <v>1</v>
      </c>
      <c r="AI1128" s="252" t="s">
        <v>4509</v>
      </c>
      <c r="AJ1128"/>
      <c r="AK1128"/>
      <c r="AL1128"/>
      <c r="AM1128"/>
      <c r="AN1128"/>
      <c r="AO1128"/>
      <c r="AP1128"/>
      <c r="AQ1128" s="22"/>
      <c r="AR1128" s="24"/>
      <c r="AS1128" s="37"/>
      <c r="AT1128" s="37"/>
      <c r="AU1128" s="37"/>
      <c r="AV1128" s="37"/>
      <c r="AW1128" s="37"/>
    </row>
    <row r="1129" spans="1:49" ht="15.75" hidden="1" customHeight="1" x14ac:dyDescent="0.25">
      <c r="A1129" s="1" t="s">
        <v>5505</v>
      </c>
      <c r="B1129" s="21" t="s">
        <v>5506</v>
      </c>
      <c r="C1129" s="1">
        <v>1</v>
      </c>
      <c r="D1129" s="1" t="s">
        <v>5516</v>
      </c>
      <c r="E1129" s="7">
        <v>4766</v>
      </c>
      <c r="F1129" s="7">
        <v>65</v>
      </c>
      <c r="G1129" s="1">
        <v>54.3</v>
      </c>
      <c r="H1129" s="34">
        <f>Tabela1[[#This Row],[PESO UNI]]*Tabela1[[#This Row],[QTE]]</f>
        <v>54.3</v>
      </c>
      <c r="I1129" s="7" t="s">
        <v>5571</v>
      </c>
      <c r="J1129" s="8" t="s">
        <v>3140</v>
      </c>
      <c r="K1129" s="8" t="s">
        <v>4320</v>
      </c>
      <c r="L1129" s="9" t="s">
        <v>2984</v>
      </c>
      <c r="M1129" s="10">
        <v>46265</v>
      </c>
      <c r="N1129" s="8" t="s">
        <v>5101</v>
      </c>
      <c r="O1129" s="12"/>
      <c r="P1129" s="13"/>
      <c r="Q1129" s="14">
        <f>Tabela1[[#This Row],[QTDE/ Fabricação]]-Tabela1[[#This Row],[QTE]]</f>
        <v>-1</v>
      </c>
      <c r="R1129" s="18">
        <f t="shared" si="249"/>
        <v>54.3</v>
      </c>
      <c r="S1129" s="18">
        <f t="shared" si="250"/>
        <v>54.3</v>
      </c>
      <c r="T1129" s="19">
        <f t="shared" si="251"/>
        <v>0</v>
      </c>
      <c r="U1129" s="16">
        <f>IFERROR(SUMIF('LISTA DE EMBARQUE'!B:B,MICRO!E:E,'LISTA DE EMBARQUE'!G:G),"")</f>
        <v>1</v>
      </c>
      <c r="V1129" s="12">
        <f>IFERROR(VLOOKUP(Tabela1[[#This Row],[COD.MDE]],'LISTA DE EMBARQUE'!B:L,11,0),"")</f>
        <v>12</v>
      </c>
      <c r="W1129" s="13">
        <f>IFERROR(VLOOKUP(Tabela1[[#This Row],[COD.MDE]],'LISTA DE EMBARQUE'!B:M,12,0),"")</f>
        <v>46307</v>
      </c>
      <c r="X1129" s="14">
        <f>IFERROR(Tabela1[[#This Row],[QIANTIDADE EXPEDIDA]]*Tabela1[[#This Row],[PESO UNI]],"")</f>
        <v>54.3</v>
      </c>
      <c r="Y1129" s="14">
        <f t="shared" si="252"/>
        <v>0</v>
      </c>
      <c r="Z1129" s="20">
        <f>Tabela1[[#This Row],[PESO TOTAL]]-Tabela1[[#This Row],[Peso Expedido]]</f>
        <v>0</v>
      </c>
      <c r="AA1129" s="251">
        <v>1</v>
      </c>
      <c r="AB1129" s="252"/>
      <c r="AC1129" s="252">
        <v>1</v>
      </c>
      <c r="AD1129" s="252">
        <v>1</v>
      </c>
      <c r="AE1129" s="252">
        <v>1</v>
      </c>
      <c r="AF1129" s="252">
        <v>1</v>
      </c>
      <c r="AG1129" s="252">
        <v>1</v>
      </c>
      <c r="AH1129" s="252">
        <v>1</v>
      </c>
      <c r="AI1129" s="252" t="s">
        <v>4509</v>
      </c>
      <c r="AJ1129"/>
      <c r="AK1129"/>
      <c r="AL1129"/>
      <c r="AM1129"/>
      <c r="AN1129"/>
      <c r="AO1129"/>
      <c r="AP1129"/>
      <c r="AQ1129" s="22"/>
      <c r="AR1129" s="24"/>
      <c r="AS1129" s="37"/>
      <c r="AT1129" s="37"/>
      <c r="AU1129" s="37"/>
      <c r="AV1129" s="37"/>
      <c r="AW1129" s="37"/>
    </row>
    <row r="1130" spans="1:49" ht="15.75" hidden="1" customHeight="1" x14ac:dyDescent="0.25">
      <c r="A1130" s="1" t="s">
        <v>5517</v>
      </c>
      <c r="B1130" s="21"/>
      <c r="C1130" s="1">
        <v>1</v>
      </c>
      <c r="D1130" s="1" t="s">
        <v>5518</v>
      </c>
      <c r="E1130" s="7">
        <v>4767</v>
      </c>
      <c r="F1130" s="7">
        <v>2</v>
      </c>
      <c r="G1130" s="1">
        <v>101.4</v>
      </c>
      <c r="H1130" s="34">
        <f>Tabela1[[#This Row],[PESO UNI]]*Tabela1[[#This Row],[QTE]]</f>
        <v>101.4</v>
      </c>
      <c r="I1130" s="7">
        <v>0</v>
      </c>
      <c r="J1130" s="8" t="s">
        <v>5519</v>
      </c>
      <c r="K1130" s="8" t="s">
        <v>4320</v>
      </c>
      <c r="L1130" s="9" t="s">
        <v>5520</v>
      </c>
      <c r="M1130" s="10">
        <v>46265</v>
      </c>
      <c r="N1130" s="8" t="s">
        <v>5101</v>
      </c>
      <c r="O1130" s="12"/>
      <c r="P1130" s="13"/>
      <c r="Q1130" s="14">
        <f>Tabela1[[#This Row],[QTDE/ Fabricação]]-Tabela1[[#This Row],[QTE]]</f>
        <v>-1</v>
      </c>
      <c r="R1130" s="18">
        <f t="shared" si="249"/>
        <v>101.4</v>
      </c>
      <c r="S1130" s="18">
        <f t="shared" si="250"/>
        <v>101.4</v>
      </c>
      <c r="T1130" s="19">
        <f t="shared" si="251"/>
        <v>0</v>
      </c>
      <c r="U1130" s="16">
        <f>IFERROR(SUMIF('LISTA DE EMBARQUE'!B:B,MICRO!E:E,'LISTA DE EMBARQUE'!G:G),"")</f>
        <v>1</v>
      </c>
      <c r="V1130" s="12">
        <f>IFERROR(VLOOKUP(Tabela1[[#This Row],[COD.MDE]],'LISTA DE EMBARQUE'!B:L,11,0),"")</f>
        <v>1</v>
      </c>
      <c r="W1130" s="13">
        <f>IFERROR(VLOOKUP(Tabela1[[#This Row],[COD.MDE]],'LISTA DE EMBARQUE'!B:M,12,0),"")</f>
        <v>46296</v>
      </c>
      <c r="X1130" s="14">
        <f>IFERROR(Tabela1[[#This Row],[QIANTIDADE EXPEDIDA]]*Tabela1[[#This Row],[PESO UNI]],"")</f>
        <v>101.4</v>
      </c>
      <c r="Y1130" s="14">
        <f t="shared" si="252"/>
        <v>0</v>
      </c>
      <c r="Z1130" s="20">
        <f>Tabela1[[#This Row],[PESO TOTAL]]-Tabela1[[#This Row],[Peso Expedido]]</f>
        <v>0</v>
      </c>
      <c r="AA1130" s="17">
        <v>1</v>
      </c>
      <c r="AB1130" s="33">
        <v>1</v>
      </c>
      <c r="AC1130" s="33">
        <v>1</v>
      </c>
      <c r="AD1130" s="33">
        <v>1</v>
      </c>
      <c r="AE1130" s="33">
        <v>1</v>
      </c>
      <c r="AF1130" s="33">
        <v>1</v>
      </c>
      <c r="AG1130" s="33">
        <v>1</v>
      </c>
      <c r="AH1130" s="33">
        <v>1</v>
      </c>
      <c r="AI1130" s="33" t="s">
        <v>4412</v>
      </c>
      <c r="AJ1130"/>
      <c r="AK1130"/>
      <c r="AL1130"/>
      <c r="AM1130"/>
      <c r="AN1130"/>
      <c r="AO1130"/>
      <c r="AP1130"/>
      <c r="AQ1130" s="22"/>
      <c r="AR1130" s="24"/>
      <c r="AS1130" s="37"/>
      <c r="AT1130" s="37"/>
      <c r="AU1130" s="37"/>
      <c r="AV1130" s="37"/>
      <c r="AW1130" s="37"/>
    </row>
    <row r="1131" spans="1:49" ht="15.75" hidden="1" customHeight="1" x14ac:dyDescent="0.25">
      <c r="A1131" s="1" t="s">
        <v>5517</v>
      </c>
      <c r="B1131" s="21"/>
      <c r="C1131" s="1">
        <v>1</v>
      </c>
      <c r="D1131" s="1" t="s">
        <v>5521</v>
      </c>
      <c r="E1131" s="7">
        <v>4768</v>
      </c>
      <c r="F1131" s="7">
        <v>2</v>
      </c>
      <c r="G1131" s="1">
        <v>110</v>
      </c>
      <c r="H1131" s="34">
        <f>Tabela1[[#This Row],[PESO UNI]]*Tabela1[[#This Row],[QTE]]</f>
        <v>110</v>
      </c>
      <c r="I1131" s="7">
        <v>0</v>
      </c>
      <c r="J1131" s="8" t="s">
        <v>5519</v>
      </c>
      <c r="K1131" s="8" t="s">
        <v>4320</v>
      </c>
      <c r="L1131" s="9" t="s">
        <v>5520</v>
      </c>
      <c r="M1131" s="10">
        <v>46265</v>
      </c>
      <c r="N1131" s="8" t="s">
        <v>5101</v>
      </c>
      <c r="O1131" s="12"/>
      <c r="P1131" s="13"/>
      <c r="Q1131" s="14">
        <f>Tabela1[[#This Row],[QTDE/ Fabricação]]-Tabela1[[#This Row],[QTE]]</f>
        <v>-1</v>
      </c>
      <c r="R1131" s="18">
        <f t="shared" si="249"/>
        <v>110</v>
      </c>
      <c r="S1131" s="18">
        <f t="shared" si="250"/>
        <v>110</v>
      </c>
      <c r="T1131" s="19">
        <f t="shared" si="251"/>
        <v>0</v>
      </c>
      <c r="U1131" s="16">
        <f>IFERROR(SUMIF('LISTA DE EMBARQUE'!B:B,MICRO!E:E,'LISTA DE EMBARQUE'!G:G),"")</f>
        <v>1</v>
      </c>
      <c r="V1131" s="12">
        <f>IFERROR(VLOOKUP(Tabela1[[#This Row],[COD.MDE]],'LISTA DE EMBARQUE'!B:L,11,0),"")</f>
        <v>1</v>
      </c>
      <c r="W1131" s="13">
        <f>IFERROR(VLOOKUP(Tabela1[[#This Row],[COD.MDE]],'LISTA DE EMBARQUE'!B:M,12,0),"")</f>
        <v>46296</v>
      </c>
      <c r="X1131" s="14">
        <f>IFERROR(Tabela1[[#This Row],[QIANTIDADE EXPEDIDA]]*Tabela1[[#This Row],[PESO UNI]],"")</f>
        <v>110</v>
      </c>
      <c r="Y1131" s="14">
        <f t="shared" si="252"/>
        <v>0</v>
      </c>
      <c r="Z1131" s="20">
        <f>Tabela1[[#This Row],[PESO TOTAL]]-Tabela1[[#This Row],[Peso Expedido]]</f>
        <v>0</v>
      </c>
      <c r="AA1131" s="17">
        <v>1</v>
      </c>
      <c r="AB1131" s="33">
        <v>1</v>
      </c>
      <c r="AC1131" s="33">
        <v>1</v>
      </c>
      <c r="AD1131" s="33">
        <v>1</v>
      </c>
      <c r="AE1131" s="33">
        <v>1</v>
      </c>
      <c r="AF1131" s="33">
        <v>1</v>
      </c>
      <c r="AG1131" s="33">
        <v>1</v>
      </c>
      <c r="AH1131" s="33">
        <v>1</v>
      </c>
      <c r="AI1131" s="33" t="s">
        <v>4412</v>
      </c>
      <c r="AJ1131"/>
      <c r="AK1131"/>
      <c r="AL1131"/>
      <c r="AM1131"/>
      <c r="AN1131"/>
      <c r="AO1131"/>
      <c r="AP1131"/>
      <c r="AQ1131" s="22"/>
      <c r="AR1131" s="24"/>
      <c r="AS1131" s="37"/>
      <c r="AT1131" s="37"/>
      <c r="AU1131" s="37"/>
      <c r="AV1131" s="37"/>
      <c r="AW1131" s="37"/>
    </row>
    <row r="1132" spans="1:49" ht="15.75" hidden="1" customHeight="1" x14ac:dyDescent="0.25">
      <c r="A1132" s="1" t="s">
        <v>5517</v>
      </c>
      <c r="B1132" s="21"/>
      <c r="C1132" s="1">
        <v>1</v>
      </c>
      <c r="D1132" s="1" t="s">
        <v>5522</v>
      </c>
      <c r="E1132" s="7">
        <v>4769</v>
      </c>
      <c r="F1132" s="7">
        <v>2</v>
      </c>
      <c r="G1132" s="1">
        <v>2.4</v>
      </c>
      <c r="H1132" s="34">
        <f>Tabela1[[#This Row],[PESO UNI]]*Tabela1[[#This Row],[QTE]]</f>
        <v>2.4</v>
      </c>
      <c r="I1132" s="7">
        <v>0</v>
      </c>
      <c r="J1132" s="8" t="s">
        <v>5519</v>
      </c>
      <c r="K1132" s="8" t="s">
        <v>4320</v>
      </c>
      <c r="L1132" s="9" t="s">
        <v>5520</v>
      </c>
      <c r="M1132" s="10">
        <v>46265</v>
      </c>
      <c r="N1132" s="8" t="s">
        <v>5101</v>
      </c>
      <c r="O1132" s="12"/>
      <c r="P1132" s="13"/>
      <c r="Q1132" s="14">
        <f>Tabela1[[#This Row],[QTDE/ Fabricação]]-Tabela1[[#This Row],[QTE]]</f>
        <v>-1</v>
      </c>
      <c r="R1132" s="18">
        <f t="shared" si="249"/>
        <v>2.4</v>
      </c>
      <c r="S1132" s="18">
        <f t="shared" si="250"/>
        <v>2.4</v>
      </c>
      <c r="T1132" s="19">
        <f t="shared" si="251"/>
        <v>0</v>
      </c>
      <c r="U1132" s="16">
        <f>IFERROR(SUMIF('LISTA DE EMBARQUE'!B:B,MICRO!E:E,'LISTA DE EMBARQUE'!G:G),"")</f>
        <v>1</v>
      </c>
      <c r="V1132" s="12">
        <f>IFERROR(VLOOKUP(Tabela1[[#This Row],[COD.MDE]],'LISTA DE EMBARQUE'!B:L,11,0),"")</f>
        <v>1</v>
      </c>
      <c r="W1132" s="13">
        <f>IFERROR(VLOOKUP(Tabela1[[#This Row],[COD.MDE]],'LISTA DE EMBARQUE'!B:M,12,0),"")</f>
        <v>46296</v>
      </c>
      <c r="X1132" s="14">
        <f>IFERROR(Tabela1[[#This Row],[QIANTIDADE EXPEDIDA]]*Tabela1[[#This Row],[PESO UNI]],"")</f>
        <v>2.4</v>
      </c>
      <c r="Y1132" s="14">
        <f t="shared" si="252"/>
        <v>0</v>
      </c>
      <c r="Z1132" s="20">
        <f>Tabela1[[#This Row],[PESO TOTAL]]-Tabela1[[#This Row],[Peso Expedido]]</f>
        <v>0</v>
      </c>
      <c r="AA1132" s="17">
        <v>1</v>
      </c>
      <c r="AB1132" s="33">
        <v>1</v>
      </c>
      <c r="AC1132" s="33">
        <v>1</v>
      </c>
      <c r="AD1132" s="33">
        <v>1</v>
      </c>
      <c r="AE1132" s="33">
        <v>1</v>
      </c>
      <c r="AF1132" s="33">
        <v>1</v>
      </c>
      <c r="AG1132" s="33">
        <v>1</v>
      </c>
      <c r="AH1132" s="33">
        <v>1</v>
      </c>
      <c r="AI1132" s="33" t="s">
        <v>4412</v>
      </c>
      <c r="AJ1132"/>
      <c r="AK1132"/>
      <c r="AL1132"/>
      <c r="AM1132"/>
      <c r="AN1132"/>
      <c r="AO1132"/>
      <c r="AP1132"/>
      <c r="AQ1132" s="22"/>
      <c r="AR1132" s="24"/>
      <c r="AS1132" s="37"/>
      <c r="AT1132" s="37"/>
      <c r="AU1132" s="37"/>
      <c r="AV1132" s="37"/>
      <c r="AW1132" s="37"/>
    </row>
    <row r="1133" spans="1:49" ht="15.75" hidden="1" customHeight="1" x14ac:dyDescent="0.25">
      <c r="A1133" s="1" t="s">
        <v>5517</v>
      </c>
      <c r="B1133" s="21"/>
      <c r="C1133" s="1">
        <v>1</v>
      </c>
      <c r="D1133" s="1" t="s">
        <v>5523</v>
      </c>
      <c r="E1133" s="7">
        <v>4770</v>
      </c>
      <c r="F1133" s="7">
        <v>2</v>
      </c>
      <c r="G1133" s="1">
        <v>2.2000000000000002</v>
      </c>
      <c r="H1133" s="34">
        <f>Tabela1[[#This Row],[PESO UNI]]*Tabela1[[#This Row],[QTE]]</f>
        <v>2.2000000000000002</v>
      </c>
      <c r="I1133" s="7">
        <v>0</v>
      </c>
      <c r="J1133" s="8" t="s">
        <v>5519</v>
      </c>
      <c r="K1133" s="8" t="s">
        <v>4320</v>
      </c>
      <c r="L1133" s="9" t="s">
        <v>5520</v>
      </c>
      <c r="M1133" s="10">
        <v>46265</v>
      </c>
      <c r="N1133" s="8" t="s">
        <v>5101</v>
      </c>
      <c r="O1133" s="12"/>
      <c r="P1133" s="13"/>
      <c r="Q1133" s="14">
        <f>Tabela1[[#This Row],[QTDE/ Fabricação]]-Tabela1[[#This Row],[QTE]]</f>
        <v>-1</v>
      </c>
      <c r="R1133" s="18">
        <f t="shared" si="249"/>
        <v>2.2000000000000002</v>
      </c>
      <c r="S1133" s="18">
        <f t="shared" si="250"/>
        <v>2.2000000000000002</v>
      </c>
      <c r="T1133" s="19">
        <f t="shared" si="251"/>
        <v>0</v>
      </c>
      <c r="U1133" s="16">
        <f>IFERROR(SUMIF('LISTA DE EMBARQUE'!B:B,MICRO!E:E,'LISTA DE EMBARQUE'!G:G),"")</f>
        <v>1</v>
      </c>
      <c r="V1133" s="12">
        <f>IFERROR(VLOOKUP(Tabela1[[#This Row],[COD.MDE]],'LISTA DE EMBARQUE'!B:L,11,0),"")</f>
        <v>1</v>
      </c>
      <c r="W1133" s="13">
        <f>IFERROR(VLOOKUP(Tabela1[[#This Row],[COD.MDE]],'LISTA DE EMBARQUE'!B:M,12,0),"")</f>
        <v>46296</v>
      </c>
      <c r="X1133" s="14">
        <f>IFERROR(Tabela1[[#This Row],[QIANTIDADE EXPEDIDA]]*Tabela1[[#This Row],[PESO UNI]],"")</f>
        <v>2.2000000000000002</v>
      </c>
      <c r="Y1133" s="14">
        <f t="shared" si="252"/>
        <v>0</v>
      </c>
      <c r="Z1133" s="20">
        <f>Tabela1[[#This Row],[PESO TOTAL]]-Tabela1[[#This Row],[Peso Expedido]]</f>
        <v>0</v>
      </c>
      <c r="AA1133" s="17">
        <v>1</v>
      </c>
      <c r="AB1133" s="33">
        <v>1</v>
      </c>
      <c r="AC1133" s="33">
        <v>1</v>
      </c>
      <c r="AD1133" s="33">
        <v>1</v>
      </c>
      <c r="AE1133" s="33">
        <v>1</v>
      </c>
      <c r="AF1133" s="33">
        <v>1</v>
      </c>
      <c r="AG1133" s="33">
        <v>1</v>
      </c>
      <c r="AH1133" s="33">
        <v>1</v>
      </c>
      <c r="AI1133" s="33" t="s">
        <v>4412</v>
      </c>
      <c r="AJ1133"/>
      <c r="AK1133"/>
      <c r="AL1133"/>
      <c r="AM1133"/>
      <c r="AN1133"/>
      <c r="AO1133"/>
      <c r="AP1133"/>
      <c r="AQ1133" s="22"/>
      <c r="AR1133" s="24"/>
      <c r="AS1133" s="37"/>
      <c r="AT1133" s="37"/>
      <c r="AU1133" s="37"/>
      <c r="AV1133" s="37"/>
      <c r="AW1133" s="37"/>
    </row>
    <row r="1134" spans="1:49" ht="15.75" hidden="1" customHeight="1" x14ac:dyDescent="0.25">
      <c r="A1134" s="1" t="s">
        <v>5517</v>
      </c>
      <c r="B1134" s="21"/>
      <c r="C1134" s="1">
        <v>1</v>
      </c>
      <c r="D1134" s="1" t="s">
        <v>5524</v>
      </c>
      <c r="E1134" s="7">
        <v>4771</v>
      </c>
      <c r="F1134" s="7">
        <v>2</v>
      </c>
      <c r="G1134" s="1">
        <v>3.4</v>
      </c>
      <c r="H1134" s="34">
        <f>Tabela1[[#This Row],[PESO UNI]]*Tabela1[[#This Row],[QTE]]</f>
        <v>3.4</v>
      </c>
      <c r="I1134" s="7">
        <v>0</v>
      </c>
      <c r="J1134" s="8" t="s">
        <v>5519</v>
      </c>
      <c r="K1134" s="8" t="s">
        <v>4320</v>
      </c>
      <c r="L1134" s="9" t="s">
        <v>5520</v>
      </c>
      <c r="M1134" s="10">
        <v>46265</v>
      </c>
      <c r="N1134" s="8" t="s">
        <v>5101</v>
      </c>
      <c r="O1134" s="12"/>
      <c r="P1134" s="13"/>
      <c r="Q1134" s="14">
        <f>Tabela1[[#This Row],[QTDE/ Fabricação]]-Tabela1[[#This Row],[QTE]]</f>
        <v>-1</v>
      </c>
      <c r="R1134" s="18">
        <f t="shared" si="249"/>
        <v>3.4</v>
      </c>
      <c r="S1134" s="18">
        <f t="shared" si="250"/>
        <v>3.4</v>
      </c>
      <c r="T1134" s="19">
        <f t="shared" si="251"/>
        <v>0</v>
      </c>
      <c r="U1134" s="16">
        <f>IFERROR(SUMIF('LISTA DE EMBARQUE'!B:B,MICRO!E:E,'LISTA DE EMBARQUE'!G:G),"")</f>
        <v>1</v>
      </c>
      <c r="V1134" s="12">
        <f>IFERROR(VLOOKUP(Tabela1[[#This Row],[COD.MDE]],'LISTA DE EMBARQUE'!B:L,11,0),"")</f>
        <v>1</v>
      </c>
      <c r="W1134" s="13">
        <f>IFERROR(VLOOKUP(Tabela1[[#This Row],[COD.MDE]],'LISTA DE EMBARQUE'!B:M,12,0),"")</f>
        <v>46296</v>
      </c>
      <c r="X1134" s="14">
        <f>IFERROR(Tabela1[[#This Row],[QIANTIDADE EXPEDIDA]]*Tabela1[[#This Row],[PESO UNI]],"")</f>
        <v>3.4</v>
      </c>
      <c r="Y1134" s="14">
        <f t="shared" si="252"/>
        <v>0</v>
      </c>
      <c r="Z1134" s="20">
        <f>Tabela1[[#This Row],[PESO TOTAL]]-Tabela1[[#This Row],[Peso Expedido]]</f>
        <v>0</v>
      </c>
      <c r="AA1134" s="17">
        <v>1</v>
      </c>
      <c r="AB1134" s="33">
        <v>1</v>
      </c>
      <c r="AC1134" s="33">
        <v>1</v>
      </c>
      <c r="AD1134" s="33">
        <v>1</v>
      </c>
      <c r="AE1134" s="33">
        <v>1</v>
      </c>
      <c r="AF1134" s="33">
        <v>1</v>
      </c>
      <c r="AG1134" s="33">
        <v>1</v>
      </c>
      <c r="AH1134" s="33">
        <v>1</v>
      </c>
      <c r="AI1134" s="33" t="s">
        <v>4412</v>
      </c>
      <c r="AJ1134"/>
      <c r="AK1134"/>
      <c r="AL1134"/>
      <c r="AM1134"/>
      <c r="AN1134"/>
      <c r="AO1134"/>
      <c r="AP1134"/>
      <c r="AQ1134" s="22"/>
      <c r="AR1134" s="24"/>
      <c r="AS1134" s="37"/>
      <c r="AT1134" s="37"/>
      <c r="AU1134" s="37"/>
      <c r="AV1134" s="37"/>
      <c r="AW1134" s="37"/>
    </row>
    <row r="1135" spans="1:49" ht="15.75" hidden="1" customHeight="1" x14ac:dyDescent="0.25">
      <c r="A1135" s="1" t="s">
        <v>5525</v>
      </c>
      <c r="B1135" s="21"/>
      <c r="C1135" s="1">
        <v>1</v>
      </c>
      <c r="D1135" s="1" t="s">
        <v>5526</v>
      </c>
      <c r="E1135" s="7">
        <v>4772</v>
      </c>
      <c r="F1135" s="7">
        <v>2</v>
      </c>
      <c r="G1135" s="1">
        <v>112</v>
      </c>
      <c r="H1135" s="34">
        <f>Tabela1[[#This Row],[PESO UNI]]*Tabela1[[#This Row],[QTE]]</f>
        <v>112</v>
      </c>
      <c r="I1135" s="7">
        <v>0</v>
      </c>
      <c r="J1135" s="8" t="s">
        <v>5519</v>
      </c>
      <c r="K1135" s="8" t="s">
        <v>4320</v>
      </c>
      <c r="L1135" s="9" t="s">
        <v>5520</v>
      </c>
      <c r="M1135" s="10">
        <v>46265</v>
      </c>
      <c r="N1135" s="8" t="s">
        <v>5101</v>
      </c>
      <c r="O1135" s="12"/>
      <c r="P1135" s="13"/>
      <c r="Q1135" s="14">
        <f>Tabela1[[#This Row],[QTDE/ Fabricação]]-Tabela1[[#This Row],[QTE]]</f>
        <v>-1</v>
      </c>
      <c r="R1135" s="18">
        <f t="shared" si="249"/>
        <v>112</v>
      </c>
      <c r="S1135" s="18">
        <f t="shared" si="250"/>
        <v>112</v>
      </c>
      <c r="T1135" s="19">
        <f t="shared" si="251"/>
        <v>0</v>
      </c>
      <c r="U1135" s="16">
        <f>IFERROR(SUMIF('LISTA DE EMBARQUE'!B:B,MICRO!E:E,'LISTA DE EMBARQUE'!G:G),"")</f>
        <v>1</v>
      </c>
      <c r="V1135" s="12">
        <f>IFERROR(VLOOKUP(Tabela1[[#This Row],[COD.MDE]],'LISTA DE EMBARQUE'!B:L,11,0),"")</f>
        <v>1</v>
      </c>
      <c r="W1135" s="13">
        <f>IFERROR(VLOOKUP(Tabela1[[#This Row],[COD.MDE]],'LISTA DE EMBARQUE'!B:M,12,0),"")</f>
        <v>46296</v>
      </c>
      <c r="X1135" s="14">
        <f>IFERROR(Tabela1[[#This Row],[QIANTIDADE EXPEDIDA]]*Tabela1[[#This Row],[PESO UNI]],"")</f>
        <v>112</v>
      </c>
      <c r="Y1135" s="14">
        <f t="shared" si="252"/>
        <v>0</v>
      </c>
      <c r="Z1135" s="20">
        <f>Tabela1[[#This Row],[PESO TOTAL]]-Tabela1[[#This Row],[Peso Expedido]]</f>
        <v>0</v>
      </c>
      <c r="AA1135" s="17">
        <v>1</v>
      </c>
      <c r="AB1135" s="33">
        <v>1</v>
      </c>
      <c r="AC1135" s="33">
        <v>1</v>
      </c>
      <c r="AD1135" s="33">
        <v>1</v>
      </c>
      <c r="AE1135" s="33">
        <v>1</v>
      </c>
      <c r="AF1135" s="33">
        <v>1</v>
      </c>
      <c r="AG1135" s="33">
        <v>1</v>
      </c>
      <c r="AH1135" s="33">
        <v>1</v>
      </c>
      <c r="AI1135" s="33" t="s">
        <v>4412</v>
      </c>
      <c r="AJ1135"/>
      <c r="AK1135"/>
      <c r="AL1135"/>
      <c r="AM1135"/>
      <c r="AN1135"/>
      <c r="AO1135"/>
      <c r="AP1135"/>
      <c r="AQ1135" s="22"/>
      <c r="AR1135" s="24"/>
      <c r="AS1135" s="37"/>
      <c r="AT1135" s="37"/>
      <c r="AU1135" s="37"/>
      <c r="AV1135" s="37"/>
      <c r="AW1135" s="37"/>
    </row>
    <row r="1136" spans="1:49" ht="15.75" hidden="1" customHeight="1" x14ac:dyDescent="0.25">
      <c r="A1136" s="1" t="s">
        <v>5527</v>
      </c>
      <c r="B1136" s="21"/>
      <c r="C1136" s="1">
        <v>1</v>
      </c>
      <c r="D1136" s="1" t="s">
        <v>5528</v>
      </c>
      <c r="E1136" s="7">
        <v>4773</v>
      </c>
      <c r="F1136" s="7">
        <v>2</v>
      </c>
      <c r="G1136" s="1">
        <v>191.6</v>
      </c>
      <c r="H1136" s="34">
        <f>Tabela1[[#This Row],[PESO UNI]]*Tabela1[[#This Row],[QTE]]</f>
        <v>191.6</v>
      </c>
      <c r="I1136" s="7">
        <v>0</v>
      </c>
      <c r="J1136" s="8" t="s">
        <v>5519</v>
      </c>
      <c r="K1136" s="8" t="s">
        <v>4320</v>
      </c>
      <c r="L1136" s="9" t="s">
        <v>5520</v>
      </c>
      <c r="M1136" s="10">
        <v>46265</v>
      </c>
      <c r="N1136" s="8" t="s">
        <v>5101</v>
      </c>
      <c r="O1136" s="12"/>
      <c r="P1136" s="13"/>
      <c r="Q1136" s="14">
        <f>Tabela1[[#This Row],[QTDE/ Fabricação]]-Tabela1[[#This Row],[QTE]]</f>
        <v>-1</v>
      </c>
      <c r="R1136" s="18">
        <f t="shared" si="249"/>
        <v>191.6</v>
      </c>
      <c r="S1136" s="18">
        <f t="shared" si="250"/>
        <v>191.6</v>
      </c>
      <c r="T1136" s="19">
        <f t="shared" si="251"/>
        <v>0</v>
      </c>
      <c r="U1136" s="16">
        <f>IFERROR(SUMIF('LISTA DE EMBARQUE'!B:B,MICRO!E:E,'LISTA DE EMBARQUE'!G:G),"")</f>
        <v>1</v>
      </c>
      <c r="V1136" s="12">
        <f>IFERROR(VLOOKUP(Tabela1[[#This Row],[COD.MDE]],'LISTA DE EMBARQUE'!B:L,11,0),"")</f>
        <v>1</v>
      </c>
      <c r="W1136" s="13">
        <f>IFERROR(VLOOKUP(Tabela1[[#This Row],[COD.MDE]],'LISTA DE EMBARQUE'!B:M,12,0),"")</f>
        <v>46296</v>
      </c>
      <c r="X1136" s="14">
        <f>IFERROR(Tabela1[[#This Row],[QIANTIDADE EXPEDIDA]]*Tabela1[[#This Row],[PESO UNI]],"")</f>
        <v>191.6</v>
      </c>
      <c r="Y1136" s="14">
        <f t="shared" si="252"/>
        <v>0</v>
      </c>
      <c r="Z1136" s="20">
        <f>Tabela1[[#This Row],[PESO TOTAL]]-Tabela1[[#This Row],[Peso Expedido]]</f>
        <v>0</v>
      </c>
      <c r="AA1136" s="17">
        <v>1</v>
      </c>
      <c r="AB1136" s="33">
        <v>1</v>
      </c>
      <c r="AC1136" s="33">
        <v>1</v>
      </c>
      <c r="AD1136" s="33">
        <v>1</v>
      </c>
      <c r="AE1136" s="33">
        <v>1</v>
      </c>
      <c r="AF1136" s="33">
        <v>1</v>
      </c>
      <c r="AG1136" s="33">
        <v>1</v>
      </c>
      <c r="AH1136" s="33">
        <v>1</v>
      </c>
      <c r="AI1136" s="33" t="s">
        <v>4412</v>
      </c>
      <c r="AJ1136"/>
      <c r="AK1136"/>
      <c r="AL1136"/>
      <c r="AM1136"/>
      <c r="AN1136"/>
      <c r="AO1136"/>
      <c r="AP1136"/>
      <c r="AQ1136" s="22"/>
      <c r="AR1136" s="24"/>
      <c r="AS1136" s="37"/>
      <c r="AT1136" s="37"/>
      <c r="AU1136" s="37"/>
      <c r="AV1136" s="37"/>
      <c r="AW1136" s="37"/>
    </row>
    <row r="1137" spans="1:49" ht="15.75" hidden="1" customHeight="1" x14ac:dyDescent="0.25">
      <c r="A1137" s="1" t="s">
        <v>5527</v>
      </c>
      <c r="B1137" s="21"/>
      <c r="C1137" s="1">
        <v>1</v>
      </c>
      <c r="D1137" s="1" t="s">
        <v>5529</v>
      </c>
      <c r="E1137" s="7">
        <v>4774</v>
      </c>
      <c r="F1137" s="7">
        <v>2</v>
      </c>
      <c r="G1137" s="1">
        <v>14.8</v>
      </c>
      <c r="H1137" s="34">
        <f>Tabela1[[#This Row],[PESO UNI]]*Tabela1[[#This Row],[QTE]]</f>
        <v>14.8</v>
      </c>
      <c r="I1137" s="7">
        <v>0</v>
      </c>
      <c r="J1137" s="8" t="s">
        <v>5519</v>
      </c>
      <c r="K1137" s="8" t="s">
        <v>4320</v>
      </c>
      <c r="L1137" s="9" t="s">
        <v>5520</v>
      </c>
      <c r="M1137" s="10">
        <v>46265</v>
      </c>
      <c r="N1137" s="8" t="s">
        <v>5101</v>
      </c>
      <c r="O1137" s="12"/>
      <c r="P1137" s="13"/>
      <c r="Q1137" s="14">
        <f>Tabela1[[#This Row],[QTDE/ Fabricação]]-Tabela1[[#This Row],[QTE]]</f>
        <v>-1</v>
      </c>
      <c r="R1137" s="18">
        <f t="shared" si="249"/>
        <v>14.8</v>
      </c>
      <c r="S1137" s="18">
        <f t="shared" si="250"/>
        <v>14.8</v>
      </c>
      <c r="T1137" s="19">
        <f t="shared" si="251"/>
        <v>0</v>
      </c>
      <c r="U1137" s="16">
        <f>IFERROR(SUMIF('LISTA DE EMBARQUE'!B:B,MICRO!E:E,'LISTA DE EMBARQUE'!G:G),"")</f>
        <v>2</v>
      </c>
      <c r="V1137" s="12">
        <f>IFERROR(VLOOKUP(Tabela1[[#This Row],[COD.MDE]],'LISTA DE EMBARQUE'!B:L,11,0),"")</f>
        <v>1</v>
      </c>
      <c r="W1137" s="13">
        <f>IFERROR(VLOOKUP(Tabela1[[#This Row],[COD.MDE]],'LISTA DE EMBARQUE'!B:M,12,0),"")</f>
        <v>46296</v>
      </c>
      <c r="X1137" s="14">
        <f>IFERROR(Tabela1[[#This Row],[QIANTIDADE EXPEDIDA]]*Tabela1[[#This Row],[PESO UNI]],"")</f>
        <v>29.6</v>
      </c>
      <c r="Y1137" s="14">
        <f t="shared" si="252"/>
        <v>1</v>
      </c>
      <c r="Z1137" s="20">
        <v>0</v>
      </c>
      <c r="AA1137" s="17">
        <v>1</v>
      </c>
      <c r="AB1137" s="33">
        <v>1</v>
      </c>
      <c r="AC1137" s="33">
        <v>1</v>
      </c>
      <c r="AD1137" s="33">
        <v>1</v>
      </c>
      <c r="AE1137" s="33">
        <v>1</v>
      </c>
      <c r="AF1137" s="33">
        <v>1</v>
      </c>
      <c r="AG1137" s="33">
        <v>1</v>
      </c>
      <c r="AH1137" s="33">
        <v>1</v>
      </c>
      <c r="AI1137" s="33" t="s">
        <v>4412</v>
      </c>
      <c r="AJ1137"/>
      <c r="AK1137"/>
      <c r="AL1137"/>
      <c r="AM1137"/>
      <c r="AN1137"/>
      <c r="AO1137"/>
      <c r="AP1137"/>
      <c r="AQ1137" s="22"/>
      <c r="AR1137" s="24"/>
      <c r="AS1137" s="37"/>
      <c r="AT1137" s="37"/>
      <c r="AU1137" s="37"/>
      <c r="AV1137" s="37"/>
      <c r="AW1137" s="37"/>
    </row>
    <row r="1138" spans="1:49" ht="15.75" hidden="1" customHeight="1" x14ac:dyDescent="0.25">
      <c r="A1138" s="1" t="s">
        <v>5527</v>
      </c>
      <c r="B1138" s="21"/>
      <c r="C1138" s="1">
        <v>1</v>
      </c>
      <c r="D1138" s="1" t="s">
        <v>5530</v>
      </c>
      <c r="E1138" s="7">
        <v>4775</v>
      </c>
      <c r="F1138" s="7">
        <v>2</v>
      </c>
      <c r="G1138" s="1">
        <v>15.3</v>
      </c>
      <c r="H1138" s="34">
        <f>Tabela1[[#This Row],[PESO UNI]]*Tabela1[[#This Row],[QTE]]</f>
        <v>15.3</v>
      </c>
      <c r="I1138" s="7">
        <v>0</v>
      </c>
      <c r="J1138" s="8" t="s">
        <v>5519</v>
      </c>
      <c r="K1138" s="8" t="s">
        <v>4320</v>
      </c>
      <c r="L1138" s="9" t="s">
        <v>5520</v>
      </c>
      <c r="M1138" s="10">
        <v>46265</v>
      </c>
      <c r="N1138" s="8" t="s">
        <v>5101</v>
      </c>
      <c r="O1138" s="12"/>
      <c r="P1138" s="13"/>
      <c r="Q1138" s="14">
        <f>Tabela1[[#This Row],[QTDE/ Fabricação]]-Tabela1[[#This Row],[QTE]]</f>
        <v>-1</v>
      </c>
      <c r="R1138" s="18">
        <f t="shared" si="249"/>
        <v>15.3</v>
      </c>
      <c r="S1138" s="18">
        <f t="shared" si="250"/>
        <v>15.3</v>
      </c>
      <c r="T1138" s="19">
        <f t="shared" si="251"/>
        <v>0</v>
      </c>
      <c r="U1138" s="16">
        <f>IFERROR(SUMIF('LISTA DE EMBARQUE'!B:B,MICRO!E:E,'LISTA DE EMBARQUE'!G:G),"")</f>
        <v>2</v>
      </c>
      <c r="V1138" s="12">
        <f>IFERROR(VLOOKUP(Tabela1[[#This Row],[COD.MDE]],'LISTA DE EMBARQUE'!B:L,11,0),"")</f>
        <v>1</v>
      </c>
      <c r="W1138" s="13">
        <f>IFERROR(VLOOKUP(Tabela1[[#This Row],[COD.MDE]],'LISTA DE EMBARQUE'!B:M,12,0),"")</f>
        <v>46296</v>
      </c>
      <c r="X1138" s="14">
        <f>IFERROR(Tabela1[[#This Row],[QIANTIDADE EXPEDIDA]]*Tabela1[[#This Row],[PESO UNI]],"")</f>
        <v>30.6</v>
      </c>
      <c r="Y1138" s="14">
        <f t="shared" si="252"/>
        <v>1</v>
      </c>
      <c r="Z1138" s="20">
        <v>0</v>
      </c>
      <c r="AA1138" s="17">
        <v>1</v>
      </c>
      <c r="AB1138" s="33">
        <v>1</v>
      </c>
      <c r="AC1138" s="33">
        <v>1</v>
      </c>
      <c r="AD1138" s="33">
        <v>1</v>
      </c>
      <c r="AE1138" s="33">
        <v>1</v>
      </c>
      <c r="AF1138" s="33">
        <v>1</v>
      </c>
      <c r="AG1138" s="33">
        <v>1</v>
      </c>
      <c r="AH1138" s="33">
        <v>1</v>
      </c>
      <c r="AI1138" s="33" t="s">
        <v>4412</v>
      </c>
      <c r="AJ1138"/>
      <c r="AK1138"/>
      <c r="AL1138"/>
      <c r="AM1138"/>
      <c r="AN1138"/>
      <c r="AO1138"/>
      <c r="AP1138"/>
      <c r="AQ1138" s="22"/>
      <c r="AR1138" s="24"/>
      <c r="AS1138" s="37"/>
      <c r="AT1138" s="37"/>
      <c r="AU1138" s="37"/>
      <c r="AV1138" s="37"/>
      <c r="AW1138" s="37"/>
    </row>
    <row r="1139" spans="1:49" ht="15.75" hidden="1" customHeight="1" x14ac:dyDescent="0.25">
      <c r="A1139" s="1" t="s">
        <v>5532</v>
      </c>
      <c r="B1139" s="21"/>
      <c r="C1139" s="1">
        <v>1</v>
      </c>
      <c r="D1139" s="1" t="s">
        <v>5533</v>
      </c>
      <c r="E1139" s="7">
        <v>4776</v>
      </c>
      <c r="F1139" s="7">
        <v>2</v>
      </c>
      <c r="G1139" s="1">
        <v>54.2</v>
      </c>
      <c r="H1139" s="34">
        <f>Tabela1[[#This Row],[PESO UNI]]*Tabela1[[#This Row],[QTE]]</f>
        <v>54.2</v>
      </c>
      <c r="I1139" s="7">
        <v>0</v>
      </c>
      <c r="J1139" s="8" t="s">
        <v>5519</v>
      </c>
      <c r="K1139" s="8" t="s">
        <v>4320</v>
      </c>
      <c r="L1139" s="9" t="s">
        <v>5520</v>
      </c>
      <c r="M1139" s="10">
        <v>46265</v>
      </c>
      <c r="N1139" s="8" t="s">
        <v>5101</v>
      </c>
      <c r="O1139" s="12"/>
      <c r="P1139" s="13"/>
      <c r="Q1139" s="14">
        <f>Tabela1[[#This Row],[QTDE/ Fabricação]]-Tabela1[[#This Row],[QTE]]</f>
        <v>-1</v>
      </c>
      <c r="R1139" s="18">
        <f t="shared" si="249"/>
        <v>54.2</v>
      </c>
      <c r="S1139" s="18">
        <f t="shared" si="250"/>
        <v>54.2</v>
      </c>
      <c r="T1139" s="19">
        <f t="shared" si="251"/>
        <v>0</v>
      </c>
      <c r="U1139" s="16">
        <f>IFERROR(SUMIF('LISTA DE EMBARQUE'!B:B,MICRO!E:E,'LISTA DE EMBARQUE'!G:G),"")</f>
        <v>1</v>
      </c>
      <c r="V1139" s="12">
        <f>IFERROR(VLOOKUP(Tabela1[[#This Row],[COD.MDE]],'LISTA DE EMBARQUE'!B:L,11,0),"")</f>
        <v>1</v>
      </c>
      <c r="W1139" s="13">
        <f>IFERROR(VLOOKUP(Tabela1[[#This Row],[COD.MDE]],'LISTA DE EMBARQUE'!B:M,12,0),"")</f>
        <v>46296</v>
      </c>
      <c r="X1139" s="14">
        <f>IFERROR(Tabela1[[#This Row],[QIANTIDADE EXPEDIDA]]*Tabela1[[#This Row],[PESO UNI]],"")</f>
        <v>54.2</v>
      </c>
      <c r="Y1139" s="14">
        <f t="shared" si="252"/>
        <v>0</v>
      </c>
      <c r="Z1139" s="20">
        <f>Tabela1[[#This Row],[PESO TOTAL]]-Tabela1[[#This Row],[Peso Expedido]]</f>
        <v>0</v>
      </c>
      <c r="AA1139" s="17">
        <v>1</v>
      </c>
      <c r="AB1139" s="33">
        <v>1</v>
      </c>
      <c r="AC1139" s="33">
        <v>1</v>
      </c>
      <c r="AD1139" s="33">
        <v>1</v>
      </c>
      <c r="AE1139" s="33">
        <v>1</v>
      </c>
      <c r="AF1139" s="33">
        <v>1</v>
      </c>
      <c r="AG1139" s="33">
        <v>1</v>
      </c>
      <c r="AH1139" s="33">
        <v>1</v>
      </c>
      <c r="AI1139" s="33" t="s">
        <v>4412</v>
      </c>
      <c r="AJ1139"/>
      <c r="AK1139"/>
      <c r="AL1139"/>
      <c r="AM1139"/>
      <c r="AN1139"/>
      <c r="AO1139"/>
      <c r="AP1139"/>
      <c r="AQ1139" s="22"/>
      <c r="AR1139" s="24"/>
      <c r="AS1139" s="37"/>
      <c r="AT1139" s="37"/>
      <c r="AU1139" s="37"/>
      <c r="AV1139" s="37"/>
      <c r="AW1139" s="37"/>
    </row>
    <row r="1140" spans="1:49" ht="15.75" hidden="1" customHeight="1" x14ac:dyDescent="0.25">
      <c r="A1140" s="1" t="s">
        <v>5532</v>
      </c>
      <c r="B1140" s="21"/>
      <c r="C1140" s="1">
        <v>1</v>
      </c>
      <c r="D1140" s="1" t="s">
        <v>5534</v>
      </c>
      <c r="E1140" s="7">
        <v>4777</v>
      </c>
      <c r="F1140" s="7">
        <v>2</v>
      </c>
      <c r="G1140" s="1">
        <v>101.9</v>
      </c>
      <c r="H1140" s="34">
        <f>Tabela1[[#This Row],[PESO UNI]]*Tabela1[[#This Row],[QTE]]</f>
        <v>101.9</v>
      </c>
      <c r="I1140" s="7">
        <v>0</v>
      </c>
      <c r="J1140" s="8" t="s">
        <v>5519</v>
      </c>
      <c r="K1140" s="8" t="s">
        <v>4320</v>
      </c>
      <c r="L1140" s="9" t="s">
        <v>5520</v>
      </c>
      <c r="M1140" s="10">
        <v>46265</v>
      </c>
      <c r="N1140" s="8" t="s">
        <v>5101</v>
      </c>
      <c r="O1140" s="12"/>
      <c r="P1140" s="13"/>
      <c r="Q1140" s="14">
        <f>Tabela1[[#This Row],[QTDE/ Fabricação]]-Tabela1[[#This Row],[QTE]]</f>
        <v>-1</v>
      </c>
      <c r="R1140" s="18">
        <f t="shared" si="249"/>
        <v>101.9</v>
      </c>
      <c r="S1140" s="18">
        <f t="shared" si="250"/>
        <v>101.9</v>
      </c>
      <c r="T1140" s="19">
        <f t="shared" si="251"/>
        <v>0</v>
      </c>
      <c r="U1140" s="16">
        <f>IFERROR(SUMIF('LISTA DE EMBARQUE'!B:B,MICRO!E:E,'LISTA DE EMBARQUE'!G:G),"")</f>
        <v>1</v>
      </c>
      <c r="V1140" s="12">
        <f>IFERROR(VLOOKUP(Tabela1[[#This Row],[COD.MDE]],'LISTA DE EMBARQUE'!B:L,11,0),"")</f>
        <v>1</v>
      </c>
      <c r="W1140" s="13">
        <f>IFERROR(VLOOKUP(Tabela1[[#This Row],[COD.MDE]],'LISTA DE EMBARQUE'!B:M,12,0),"")</f>
        <v>46296</v>
      </c>
      <c r="X1140" s="14">
        <f>IFERROR(Tabela1[[#This Row],[QIANTIDADE EXPEDIDA]]*Tabela1[[#This Row],[PESO UNI]],"")</f>
        <v>101.9</v>
      </c>
      <c r="Y1140" s="14">
        <f t="shared" si="252"/>
        <v>0</v>
      </c>
      <c r="Z1140" s="20">
        <f>Tabela1[[#This Row],[PESO TOTAL]]-Tabela1[[#This Row],[Peso Expedido]]</f>
        <v>0</v>
      </c>
      <c r="AA1140" s="17">
        <v>1</v>
      </c>
      <c r="AB1140" s="33">
        <v>1</v>
      </c>
      <c r="AC1140" s="33">
        <v>1</v>
      </c>
      <c r="AD1140" s="33">
        <v>1</v>
      </c>
      <c r="AE1140" s="33">
        <v>1</v>
      </c>
      <c r="AF1140" s="33">
        <v>1</v>
      </c>
      <c r="AG1140" s="33">
        <v>1</v>
      </c>
      <c r="AH1140" s="33">
        <v>1</v>
      </c>
      <c r="AI1140" s="33" t="s">
        <v>4412</v>
      </c>
      <c r="AJ1140"/>
      <c r="AK1140"/>
      <c r="AL1140"/>
      <c r="AM1140"/>
      <c r="AN1140"/>
      <c r="AO1140"/>
      <c r="AP1140"/>
      <c r="AQ1140" s="22"/>
      <c r="AR1140" s="24"/>
      <c r="AS1140" s="37"/>
      <c r="AT1140" s="37"/>
      <c r="AU1140" s="37"/>
      <c r="AV1140" s="37"/>
      <c r="AW1140" s="37"/>
    </row>
    <row r="1141" spans="1:49" ht="15.75" hidden="1" customHeight="1" x14ac:dyDescent="0.25">
      <c r="A1141" s="1" t="s">
        <v>5535</v>
      </c>
      <c r="B1141" s="21"/>
      <c r="C1141" s="1">
        <v>1</v>
      </c>
      <c r="D1141" s="1" t="s">
        <v>5536</v>
      </c>
      <c r="E1141" s="7">
        <v>4778</v>
      </c>
      <c r="F1141" s="7">
        <v>2</v>
      </c>
      <c r="G1141" s="1">
        <v>367.7</v>
      </c>
      <c r="H1141" s="34">
        <f>Tabela1[[#This Row],[PESO UNI]]*Tabela1[[#This Row],[QTE]]</f>
        <v>367.7</v>
      </c>
      <c r="I1141" s="7">
        <v>0</v>
      </c>
      <c r="J1141" s="8" t="s">
        <v>5519</v>
      </c>
      <c r="K1141" s="8" t="s">
        <v>4320</v>
      </c>
      <c r="L1141" s="9" t="s">
        <v>5520</v>
      </c>
      <c r="M1141" s="10">
        <v>46265</v>
      </c>
      <c r="N1141" s="8" t="s">
        <v>5101</v>
      </c>
      <c r="O1141" s="12"/>
      <c r="P1141" s="13"/>
      <c r="Q1141" s="14">
        <f>Tabela1[[#This Row],[QTDE/ Fabricação]]-Tabela1[[#This Row],[QTE]]</f>
        <v>-1</v>
      </c>
      <c r="R1141" s="18">
        <f t="shared" si="249"/>
        <v>367.7</v>
      </c>
      <c r="S1141" s="18">
        <f t="shared" si="250"/>
        <v>367.7</v>
      </c>
      <c r="T1141" s="19">
        <f t="shared" si="251"/>
        <v>0</v>
      </c>
      <c r="U1141" s="16">
        <f>IFERROR(SUMIF('LISTA DE EMBARQUE'!B:B,MICRO!E:E,'LISTA DE EMBARQUE'!G:G),"")</f>
        <v>1</v>
      </c>
      <c r="V1141" s="12">
        <f>IFERROR(VLOOKUP(Tabela1[[#This Row],[COD.MDE]],'LISTA DE EMBARQUE'!B:L,11,0),"")</f>
        <v>1</v>
      </c>
      <c r="W1141" s="13">
        <f>IFERROR(VLOOKUP(Tabela1[[#This Row],[COD.MDE]],'LISTA DE EMBARQUE'!B:M,12,0),"")</f>
        <v>46296</v>
      </c>
      <c r="X1141" s="14">
        <f>IFERROR(Tabela1[[#This Row],[QIANTIDADE EXPEDIDA]]*Tabela1[[#This Row],[PESO UNI]],"")</f>
        <v>367.7</v>
      </c>
      <c r="Y1141" s="14">
        <f t="shared" si="252"/>
        <v>0</v>
      </c>
      <c r="Z1141" s="20">
        <f>Tabela1[[#This Row],[PESO TOTAL]]-Tabela1[[#This Row],[Peso Expedido]]</f>
        <v>0</v>
      </c>
      <c r="AA1141" s="17">
        <v>1</v>
      </c>
      <c r="AB1141" s="33">
        <v>1</v>
      </c>
      <c r="AC1141" s="33">
        <v>1</v>
      </c>
      <c r="AD1141" s="33">
        <v>1</v>
      </c>
      <c r="AE1141" s="33">
        <v>1</v>
      </c>
      <c r="AF1141" s="33">
        <v>1</v>
      </c>
      <c r="AG1141" s="33">
        <v>1</v>
      </c>
      <c r="AH1141" s="33">
        <v>1</v>
      </c>
      <c r="AI1141" s="33" t="s">
        <v>4412</v>
      </c>
      <c r="AJ1141"/>
      <c r="AK1141"/>
      <c r="AL1141"/>
      <c r="AM1141"/>
      <c r="AN1141"/>
      <c r="AO1141"/>
      <c r="AP1141"/>
      <c r="AQ1141" s="22"/>
      <c r="AR1141" s="24"/>
      <c r="AS1141" s="37"/>
      <c r="AT1141" s="37"/>
      <c r="AU1141" s="37"/>
      <c r="AV1141" s="37"/>
      <c r="AW1141" s="37"/>
    </row>
    <row r="1142" spans="1:49" ht="15.75" hidden="1" customHeight="1" x14ac:dyDescent="0.25">
      <c r="A1142" s="1" t="s">
        <v>5531</v>
      </c>
      <c r="B1142" s="21"/>
      <c r="C1142" s="1">
        <v>1</v>
      </c>
      <c r="D1142" s="1" t="s">
        <v>5537</v>
      </c>
      <c r="E1142" s="7">
        <v>4779</v>
      </c>
      <c r="F1142" s="7">
        <v>2</v>
      </c>
      <c r="G1142" s="1">
        <v>217.8</v>
      </c>
      <c r="H1142" s="34">
        <f>Tabela1[[#This Row],[PESO UNI]]*Tabela1[[#This Row],[QTE]]</f>
        <v>217.8</v>
      </c>
      <c r="I1142" s="7">
        <v>0</v>
      </c>
      <c r="J1142" s="8" t="s">
        <v>5519</v>
      </c>
      <c r="K1142" s="8" t="s">
        <v>4320</v>
      </c>
      <c r="L1142" s="9" t="s">
        <v>5520</v>
      </c>
      <c r="M1142" s="10">
        <v>46265</v>
      </c>
      <c r="N1142" s="8" t="s">
        <v>5101</v>
      </c>
      <c r="O1142" s="12"/>
      <c r="P1142" s="13"/>
      <c r="Q1142" s="14">
        <f>Tabela1[[#This Row],[QTDE/ Fabricação]]-Tabela1[[#This Row],[QTE]]</f>
        <v>-1</v>
      </c>
      <c r="R1142" s="18">
        <f t="shared" si="249"/>
        <v>217.8</v>
      </c>
      <c r="S1142" s="18">
        <f t="shared" si="250"/>
        <v>217.8</v>
      </c>
      <c r="T1142" s="19">
        <f t="shared" si="251"/>
        <v>0</v>
      </c>
      <c r="U1142" s="16">
        <f>IFERROR(SUMIF('LISTA DE EMBARQUE'!B:B,MICRO!E:E,'LISTA DE EMBARQUE'!G:G),"")</f>
        <v>1</v>
      </c>
      <c r="V1142" s="12">
        <f>IFERROR(VLOOKUP(Tabela1[[#This Row],[COD.MDE]],'LISTA DE EMBARQUE'!B:L,11,0),"")</f>
        <v>1</v>
      </c>
      <c r="W1142" s="13">
        <f>IFERROR(VLOOKUP(Tabela1[[#This Row],[COD.MDE]],'LISTA DE EMBARQUE'!B:M,12,0),"")</f>
        <v>46296</v>
      </c>
      <c r="X1142" s="14">
        <f>IFERROR(Tabela1[[#This Row],[QIANTIDADE EXPEDIDA]]*Tabela1[[#This Row],[PESO UNI]],"")</f>
        <v>217.8</v>
      </c>
      <c r="Y1142" s="14">
        <f t="shared" si="252"/>
        <v>0</v>
      </c>
      <c r="Z1142" s="20">
        <f>Tabela1[[#This Row],[PESO TOTAL]]-Tabela1[[#This Row],[Peso Expedido]]</f>
        <v>0</v>
      </c>
      <c r="AA1142" s="17">
        <v>1</v>
      </c>
      <c r="AB1142" s="33">
        <v>1</v>
      </c>
      <c r="AC1142" s="33">
        <v>1</v>
      </c>
      <c r="AD1142" s="33">
        <v>1</v>
      </c>
      <c r="AE1142" s="33">
        <v>1</v>
      </c>
      <c r="AF1142" s="33">
        <v>1</v>
      </c>
      <c r="AG1142" s="33">
        <v>1</v>
      </c>
      <c r="AH1142" s="33">
        <v>1</v>
      </c>
      <c r="AI1142" s="33" t="s">
        <v>4412</v>
      </c>
      <c r="AJ1142"/>
      <c r="AK1142"/>
      <c r="AL1142"/>
      <c r="AM1142"/>
      <c r="AN1142"/>
      <c r="AO1142"/>
      <c r="AP1142"/>
      <c r="AQ1142" s="22"/>
      <c r="AR1142" s="24"/>
      <c r="AS1142" s="37"/>
      <c r="AT1142" s="37"/>
      <c r="AU1142" s="37"/>
      <c r="AV1142" s="37"/>
      <c r="AW1142" s="37"/>
    </row>
    <row r="1143" spans="1:49" ht="15.75" hidden="1" customHeight="1" x14ac:dyDescent="0.25">
      <c r="A1143" s="1" t="s">
        <v>5538</v>
      </c>
      <c r="B1143" s="21"/>
      <c r="C1143" s="1">
        <v>5</v>
      </c>
      <c r="D1143" s="1" t="s">
        <v>5539</v>
      </c>
      <c r="E1143" s="7">
        <v>4780</v>
      </c>
      <c r="F1143" s="7">
        <v>2</v>
      </c>
      <c r="G1143" s="1">
        <v>316.7</v>
      </c>
      <c r="H1143" s="34">
        <f>Tabela1[[#This Row],[PESO UNI]]*Tabela1[[#This Row],[QTE]]</f>
        <v>1583.5</v>
      </c>
      <c r="I1143" s="7">
        <v>0</v>
      </c>
      <c r="J1143" s="8" t="s">
        <v>5519</v>
      </c>
      <c r="K1143" s="8" t="s">
        <v>4320</v>
      </c>
      <c r="L1143" s="9" t="s">
        <v>5520</v>
      </c>
      <c r="M1143" s="10">
        <v>46265</v>
      </c>
      <c r="N1143" s="8" t="s">
        <v>5101</v>
      </c>
      <c r="O1143" s="12"/>
      <c r="P1143" s="13"/>
      <c r="Q1143" s="14">
        <f>Tabela1[[#This Row],[QTDE/ Fabricação]]-Tabela1[[#This Row],[QTE]]</f>
        <v>-5</v>
      </c>
      <c r="R1143" s="18">
        <f t="shared" si="249"/>
        <v>1583.5</v>
      </c>
      <c r="S1143" s="18">
        <f t="shared" si="250"/>
        <v>1583.5</v>
      </c>
      <c r="T1143" s="19">
        <f t="shared" si="251"/>
        <v>0</v>
      </c>
      <c r="U1143" s="16">
        <f>IFERROR(SUMIF('LISTA DE EMBARQUE'!B:B,MICRO!E:E,'LISTA DE EMBARQUE'!G:G),"")</f>
        <v>5</v>
      </c>
      <c r="V1143" s="12">
        <f>IFERROR(VLOOKUP(Tabela1[[#This Row],[COD.MDE]],'LISTA DE EMBARQUE'!B:L,11,0),"")</f>
        <v>1</v>
      </c>
      <c r="W1143" s="13">
        <f>IFERROR(VLOOKUP(Tabela1[[#This Row],[COD.MDE]],'LISTA DE EMBARQUE'!B:M,12,0),"")</f>
        <v>46296</v>
      </c>
      <c r="X1143" s="14">
        <f>IFERROR(Tabela1[[#This Row],[QIANTIDADE EXPEDIDA]]*Tabela1[[#This Row],[PESO UNI]],"")</f>
        <v>1583.5</v>
      </c>
      <c r="Y1143" s="14">
        <f t="shared" si="252"/>
        <v>0</v>
      </c>
      <c r="Z1143" s="20">
        <f>Tabela1[[#This Row],[PESO TOTAL]]-Tabela1[[#This Row],[Peso Expedido]]</f>
        <v>0</v>
      </c>
      <c r="AA1143" s="17">
        <v>1</v>
      </c>
      <c r="AB1143" s="33">
        <v>1</v>
      </c>
      <c r="AC1143" s="33">
        <v>1</v>
      </c>
      <c r="AD1143" s="33">
        <v>1</v>
      </c>
      <c r="AE1143" s="33">
        <v>1</v>
      </c>
      <c r="AF1143" s="33">
        <v>1</v>
      </c>
      <c r="AG1143" s="33">
        <v>1</v>
      </c>
      <c r="AH1143" s="33">
        <v>1</v>
      </c>
      <c r="AI1143" s="33" t="s">
        <v>4412</v>
      </c>
      <c r="AJ1143"/>
      <c r="AK1143"/>
      <c r="AL1143"/>
      <c r="AM1143"/>
      <c r="AN1143"/>
      <c r="AO1143"/>
      <c r="AP1143"/>
      <c r="AQ1143" s="22"/>
      <c r="AR1143" s="24"/>
      <c r="AS1143" s="37"/>
      <c r="AT1143" s="37"/>
      <c r="AU1143" s="37"/>
      <c r="AV1143" s="37"/>
      <c r="AW1143" s="37"/>
    </row>
    <row r="1144" spans="1:49" ht="15.75" hidden="1" customHeight="1" x14ac:dyDescent="0.25">
      <c r="A1144" s="1" t="s">
        <v>5540</v>
      </c>
      <c r="B1144" s="21"/>
      <c r="C1144" s="1">
        <v>1</v>
      </c>
      <c r="D1144" s="1" t="s">
        <v>5541</v>
      </c>
      <c r="E1144" s="7">
        <v>4782</v>
      </c>
      <c r="F1144" s="7">
        <v>2</v>
      </c>
      <c r="G1144" s="1">
        <v>157.6</v>
      </c>
      <c r="H1144" s="34">
        <f>Tabela1[[#This Row],[PESO UNI]]*Tabela1[[#This Row],[QTE]]</f>
        <v>157.6</v>
      </c>
      <c r="I1144" s="7">
        <v>0</v>
      </c>
      <c r="J1144" s="8" t="s">
        <v>5519</v>
      </c>
      <c r="K1144" s="8" t="s">
        <v>4320</v>
      </c>
      <c r="L1144" s="9" t="s">
        <v>5520</v>
      </c>
      <c r="M1144" s="10">
        <v>46265</v>
      </c>
      <c r="N1144" s="8" t="s">
        <v>5101</v>
      </c>
      <c r="O1144" s="12"/>
      <c r="P1144" s="13"/>
      <c r="Q1144" s="14">
        <f>Tabela1[[#This Row],[QTDE/ Fabricação]]-Tabela1[[#This Row],[QTE]]</f>
        <v>-1</v>
      </c>
      <c r="R1144" s="18">
        <f t="shared" si="249"/>
        <v>157.6</v>
      </c>
      <c r="S1144" s="18">
        <f t="shared" si="250"/>
        <v>157.6</v>
      </c>
      <c r="T1144" s="19">
        <f t="shared" si="251"/>
        <v>0</v>
      </c>
      <c r="U1144" s="16">
        <f>IFERROR(SUMIF('LISTA DE EMBARQUE'!B:B,MICRO!E:E,'LISTA DE EMBARQUE'!G:G),"")</f>
        <v>1</v>
      </c>
      <c r="V1144" s="12">
        <f>IFERROR(VLOOKUP(Tabela1[[#This Row],[COD.MDE]],'LISTA DE EMBARQUE'!B:L,11,0),"")</f>
        <v>1</v>
      </c>
      <c r="W1144" s="13">
        <f>IFERROR(VLOOKUP(Tabela1[[#This Row],[COD.MDE]],'LISTA DE EMBARQUE'!B:M,12,0),"")</f>
        <v>46296</v>
      </c>
      <c r="X1144" s="14">
        <f>IFERROR(Tabela1[[#This Row],[QIANTIDADE EXPEDIDA]]*Tabela1[[#This Row],[PESO UNI]],"")</f>
        <v>157.6</v>
      </c>
      <c r="Y1144" s="14">
        <f t="shared" si="252"/>
        <v>0</v>
      </c>
      <c r="Z1144" s="20">
        <f>Tabela1[[#This Row],[PESO TOTAL]]-Tabela1[[#This Row],[Peso Expedido]]</f>
        <v>0</v>
      </c>
      <c r="AA1144" s="17">
        <v>1</v>
      </c>
      <c r="AB1144" s="33">
        <v>1</v>
      </c>
      <c r="AC1144" s="33">
        <v>1</v>
      </c>
      <c r="AD1144" s="33">
        <v>1</v>
      </c>
      <c r="AE1144" s="33">
        <v>1</v>
      </c>
      <c r="AF1144" s="33">
        <v>1</v>
      </c>
      <c r="AG1144" s="33">
        <v>1</v>
      </c>
      <c r="AH1144" s="33">
        <v>1</v>
      </c>
      <c r="AI1144" s="33" t="s">
        <v>4412</v>
      </c>
      <c r="AJ1144"/>
      <c r="AK1144"/>
      <c r="AL1144"/>
      <c r="AM1144"/>
      <c r="AN1144"/>
      <c r="AO1144"/>
      <c r="AP1144"/>
      <c r="AQ1144" s="22"/>
      <c r="AR1144" s="24"/>
      <c r="AS1144" s="37"/>
      <c r="AT1144" s="37"/>
      <c r="AU1144" s="37"/>
      <c r="AV1144" s="37"/>
      <c r="AW1144" s="37"/>
    </row>
    <row r="1145" spans="1:49" ht="15.75" hidden="1" customHeight="1" x14ac:dyDescent="0.25">
      <c r="A1145" s="1" t="s">
        <v>5544</v>
      </c>
      <c r="B1145" s="21" t="s">
        <v>5545</v>
      </c>
      <c r="C1145" s="1">
        <v>1</v>
      </c>
      <c r="D1145" s="1" t="s">
        <v>5546</v>
      </c>
      <c r="E1145" s="7">
        <v>4783</v>
      </c>
      <c r="F1145" s="7">
        <v>33</v>
      </c>
      <c r="G1145" s="1">
        <v>442.7</v>
      </c>
      <c r="H1145" s="34">
        <f>Tabela1[[#This Row],[PESO UNI]]*Tabela1[[#This Row],[QTE]]</f>
        <v>442.7</v>
      </c>
      <c r="I1145" s="7" t="s">
        <v>5569</v>
      </c>
      <c r="J1145" s="8" t="s">
        <v>4834</v>
      </c>
      <c r="K1145" s="8" t="s">
        <v>4320</v>
      </c>
      <c r="L1145" s="9" t="s">
        <v>3291</v>
      </c>
      <c r="M1145" s="10">
        <v>46266</v>
      </c>
      <c r="N1145" s="8" t="s">
        <v>38</v>
      </c>
      <c r="O1145" s="12"/>
      <c r="P1145" s="13"/>
      <c r="Q1145" s="14">
        <f>Tabela1[[#This Row],[QTDE/ Fabricação]]-Tabela1[[#This Row],[QTE]]</f>
        <v>-1</v>
      </c>
      <c r="R1145" s="18">
        <f t="shared" ref="R1145:R1162" si="253">IFERROR(H1145*((AA1145*0.25)+(AC1145*0.25)+(AD1145*0.225)+(AE1145*0.225)+(AF1145*0.05)),"")</f>
        <v>442.7</v>
      </c>
      <c r="S1145" s="18">
        <f t="shared" ref="S1145:S1162" si="254">IFERROR(H1145*AG1145,"")</f>
        <v>0</v>
      </c>
      <c r="T1145" s="19">
        <f t="shared" ref="T1145:T1162" si="255">IFERROR(S1145-H1145,"")</f>
        <v>-442.7</v>
      </c>
      <c r="U1145" s="16">
        <f>IFERROR(SUMIF('LISTA DE EMBARQUE'!B:B,MICRO!E:E,'LISTA DE EMBARQUE'!G:G),"")</f>
        <v>0</v>
      </c>
      <c r="V1145" s="12" t="str">
        <f>IFERROR(VLOOKUP(Tabela1[[#This Row],[COD.MDE]],'LISTA DE EMBARQUE'!B:L,11,0),"")</f>
        <v/>
      </c>
      <c r="W1145" s="13" t="str">
        <f>IFERROR(VLOOKUP(Tabela1[[#This Row],[COD.MDE]],'LISTA DE EMBARQUE'!B:M,12,0),"")</f>
        <v/>
      </c>
      <c r="X1145" s="14">
        <f>IFERROR(Tabela1[[#This Row],[QIANTIDADE EXPEDIDA]]*Tabela1[[#This Row],[PESO UNI]],"")</f>
        <v>0</v>
      </c>
      <c r="Y1145" s="14">
        <f t="shared" ref="Y1145:Y1162" si="256">U1145-C1145</f>
        <v>-1</v>
      </c>
      <c r="Z1145" s="20">
        <f>Tabela1[[#This Row],[PESO TOTAL]]-Tabela1[[#This Row],[Peso Expedido]]</f>
        <v>442.7</v>
      </c>
      <c r="AA1145" s="17">
        <v>1</v>
      </c>
      <c r="AB1145" s="33"/>
      <c r="AC1145" s="33">
        <v>1</v>
      </c>
      <c r="AD1145" s="33">
        <v>1</v>
      </c>
      <c r="AE1145" s="33">
        <v>1</v>
      </c>
      <c r="AF1145" s="33">
        <v>1</v>
      </c>
      <c r="AG1145" s="33"/>
      <c r="AH1145" s="33"/>
      <c r="AI1145" s="33"/>
      <c r="AJ1145"/>
      <c r="AK1145"/>
      <c r="AL1145"/>
      <c r="AM1145"/>
      <c r="AN1145"/>
      <c r="AO1145"/>
      <c r="AP1145"/>
      <c r="AQ1145" s="22"/>
      <c r="AR1145" s="24"/>
      <c r="AS1145" s="37"/>
      <c r="AT1145" s="37"/>
      <c r="AU1145" s="37"/>
      <c r="AV1145" s="37"/>
      <c r="AW1145" s="37"/>
    </row>
    <row r="1146" spans="1:49" ht="15.75" hidden="1" customHeight="1" x14ac:dyDescent="0.25">
      <c r="A1146" s="1" t="s">
        <v>5544</v>
      </c>
      <c r="B1146" s="21" t="s">
        <v>5545</v>
      </c>
      <c r="C1146" s="1">
        <v>4</v>
      </c>
      <c r="D1146" s="1" t="s">
        <v>5547</v>
      </c>
      <c r="E1146" s="7">
        <v>4784</v>
      </c>
      <c r="F1146" s="7">
        <v>33</v>
      </c>
      <c r="G1146" s="1">
        <v>3.1</v>
      </c>
      <c r="H1146" s="34">
        <f>Tabela1[[#This Row],[PESO UNI]]*Tabela1[[#This Row],[QTE]]</f>
        <v>12.4</v>
      </c>
      <c r="I1146" s="7" t="s">
        <v>5569</v>
      </c>
      <c r="J1146" s="8" t="s">
        <v>4834</v>
      </c>
      <c r="K1146" s="8" t="s">
        <v>4320</v>
      </c>
      <c r="L1146" s="9" t="s">
        <v>3291</v>
      </c>
      <c r="M1146" s="10">
        <v>46266</v>
      </c>
      <c r="N1146" s="8" t="s">
        <v>38</v>
      </c>
      <c r="O1146" s="12"/>
      <c r="P1146" s="13"/>
      <c r="Q1146" s="14">
        <f>Tabela1[[#This Row],[QTDE/ Fabricação]]-Tabela1[[#This Row],[QTE]]</f>
        <v>-4</v>
      </c>
      <c r="R1146" s="18">
        <f t="shared" si="253"/>
        <v>12.4</v>
      </c>
      <c r="S1146" s="18">
        <f t="shared" si="254"/>
        <v>0</v>
      </c>
      <c r="T1146" s="19">
        <f t="shared" si="255"/>
        <v>-12.4</v>
      </c>
      <c r="U1146" s="16">
        <f>IFERROR(SUMIF('LISTA DE EMBARQUE'!B:B,MICRO!E:E,'LISTA DE EMBARQUE'!G:G),"")</f>
        <v>0</v>
      </c>
      <c r="V1146" s="12" t="str">
        <f>IFERROR(VLOOKUP(Tabela1[[#This Row],[COD.MDE]],'LISTA DE EMBARQUE'!B:L,11,0),"")</f>
        <v/>
      </c>
      <c r="W1146" s="13" t="str">
        <f>IFERROR(VLOOKUP(Tabela1[[#This Row],[COD.MDE]],'LISTA DE EMBARQUE'!B:M,12,0),"")</f>
        <v/>
      </c>
      <c r="X1146" s="14">
        <f>IFERROR(Tabela1[[#This Row],[QIANTIDADE EXPEDIDA]]*Tabela1[[#This Row],[PESO UNI]],"")</f>
        <v>0</v>
      </c>
      <c r="Y1146" s="14">
        <f t="shared" si="256"/>
        <v>-4</v>
      </c>
      <c r="Z1146" s="20">
        <f>Tabela1[[#This Row],[PESO TOTAL]]-Tabela1[[#This Row],[Peso Expedido]]</f>
        <v>12.4</v>
      </c>
      <c r="AA1146" s="17">
        <v>1</v>
      </c>
      <c r="AB1146" s="33"/>
      <c r="AC1146" s="33">
        <v>1</v>
      </c>
      <c r="AD1146" s="33">
        <v>1</v>
      </c>
      <c r="AE1146" s="33">
        <v>1</v>
      </c>
      <c r="AF1146" s="33">
        <v>1</v>
      </c>
      <c r="AG1146" s="33"/>
      <c r="AH1146" s="33"/>
      <c r="AI1146" s="33"/>
      <c r="AJ1146"/>
      <c r="AK1146"/>
      <c r="AL1146"/>
      <c r="AM1146"/>
      <c r="AN1146"/>
      <c r="AO1146"/>
      <c r="AP1146"/>
      <c r="AQ1146" s="22"/>
      <c r="AR1146" s="24"/>
      <c r="AS1146" s="37"/>
      <c r="AT1146" s="37"/>
      <c r="AU1146" s="37"/>
      <c r="AV1146" s="37"/>
      <c r="AW1146" s="37"/>
    </row>
    <row r="1147" spans="1:49" ht="15.75" hidden="1" customHeight="1" x14ac:dyDescent="0.25">
      <c r="A1147" s="1" t="s">
        <v>5548</v>
      </c>
      <c r="B1147" s="21" t="s">
        <v>5549</v>
      </c>
      <c r="C1147" s="1">
        <v>1</v>
      </c>
      <c r="D1147" s="1" t="s">
        <v>5550</v>
      </c>
      <c r="E1147" s="7">
        <v>4785</v>
      </c>
      <c r="F1147" s="7">
        <v>19</v>
      </c>
      <c r="G1147" s="1">
        <v>675</v>
      </c>
      <c r="H1147" s="34">
        <f>Tabela1[[#This Row],[PESO UNI]]*Tabela1[[#This Row],[QTE]]</f>
        <v>675</v>
      </c>
      <c r="I1147" s="7" t="s">
        <v>5696</v>
      </c>
      <c r="J1147" s="8" t="s">
        <v>4834</v>
      </c>
      <c r="K1147" s="8" t="s">
        <v>4320</v>
      </c>
      <c r="L1147" s="9" t="s">
        <v>3291</v>
      </c>
      <c r="M1147" s="10">
        <v>46252</v>
      </c>
      <c r="N1147" s="8" t="s">
        <v>38</v>
      </c>
      <c r="O1147" s="12"/>
      <c r="P1147" s="13"/>
      <c r="Q1147" s="14">
        <f>Tabela1[[#This Row],[QTDE/ Fabricação]]-Tabela1[[#This Row],[QTE]]</f>
        <v>-1</v>
      </c>
      <c r="R1147" s="18">
        <f t="shared" si="253"/>
        <v>675</v>
      </c>
      <c r="S1147" s="18">
        <f t="shared" si="254"/>
        <v>675</v>
      </c>
      <c r="T1147" s="19">
        <f t="shared" si="255"/>
        <v>0</v>
      </c>
      <c r="U1147" s="16">
        <f>IFERROR(SUMIF('LISTA DE EMBARQUE'!B:B,MICRO!E:E,'LISTA DE EMBARQUE'!G:G),"")</f>
        <v>1</v>
      </c>
      <c r="V1147" s="12">
        <f>IFERROR(VLOOKUP(Tabela1[[#This Row],[COD.MDE]],'LISTA DE EMBARQUE'!B:L,11,0),"")</f>
        <v>2</v>
      </c>
      <c r="W1147" s="13">
        <f>IFERROR(VLOOKUP(Tabela1[[#This Row],[COD.MDE]],'LISTA DE EMBARQUE'!B:M,12,0),"")</f>
        <v>46309</v>
      </c>
      <c r="X1147" s="14">
        <f>IFERROR(Tabela1[[#This Row],[QIANTIDADE EXPEDIDA]]*Tabela1[[#This Row],[PESO UNI]],"")</f>
        <v>675</v>
      </c>
      <c r="Y1147" s="14">
        <f t="shared" si="256"/>
        <v>0</v>
      </c>
      <c r="Z1147" s="20">
        <f>Tabela1[[#This Row],[PESO TOTAL]]-Tabela1[[#This Row],[Peso Expedido]]</f>
        <v>0</v>
      </c>
      <c r="AA1147" s="17">
        <v>1</v>
      </c>
      <c r="AB1147" s="33"/>
      <c r="AC1147" s="33">
        <v>1</v>
      </c>
      <c r="AD1147" s="33">
        <v>1</v>
      </c>
      <c r="AE1147" s="33">
        <v>1</v>
      </c>
      <c r="AF1147" s="33">
        <v>1</v>
      </c>
      <c r="AG1147" s="33">
        <v>1</v>
      </c>
      <c r="AH1147" s="33">
        <v>1</v>
      </c>
      <c r="AI1147" s="33" t="s">
        <v>4412</v>
      </c>
      <c r="AJ1147"/>
      <c r="AK1147"/>
      <c r="AL1147"/>
      <c r="AM1147"/>
      <c r="AN1147"/>
      <c r="AO1147"/>
      <c r="AP1147"/>
      <c r="AQ1147" s="22"/>
      <c r="AR1147" s="24"/>
      <c r="AS1147" s="37"/>
      <c r="AT1147" s="37"/>
      <c r="AU1147" s="37"/>
      <c r="AV1147" s="37"/>
      <c r="AW1147" s="37"/>
    </row>
    <row r="1148" spans="1:49" ht="15.75" hidden="1" customHeight="1" x14ac:dyDescent="0.25">
      <c r="A1148" s="1" t="s">
        <v>5551</v>
      </c>
      <c r="B1148" s="21"/>
      <c r="C1148" s="1">
        <v>8</v>
      </c>
      <c r="D1148" s="1" t="s">
        <v>5552</v>
      </c>
      <c r="E1148" s="7">
        <v>4786</v>
      </c>
      <c r="F1148" s="7">
        <v>3</v>
      </c>
      <c r="G1148" s="1">
        <v>0.6</v>
      </c>
      <c r="H1148" s="34">
        <f>Tabela1[[#This Row],[PESO UNI]]*Tabela1[[#This Row],[QTE]]</f>
        <v>4.8</v>
      </c>
      <c r="I1148" s="7">
        <v>0</v>
      </c>
      <c r="J1148" s="8" t="s">
        <v>5519</v>
      </c>
      <c r="K1148" s="8" t="s">
        <v>4320</v>
      </c>
      <c r="L1148" s="9" t="s">
        <v>5520</v>
      </c>
      <c r="M1148" s="10">
        <v>46267</v>
      </c>
      <c r="N1148" s="8" t="s">
        <v>5101</v>
      </c>
      <c r="O1148" s="12"/>
      <c r="P1148" s="13"/>
      <c r="Q1148" s="14">
        <f>Tabela1[[#This Row],[QTDE/ Fabricação]]-Tabela1[[#This Row],[QTE]]</f>
        <v>-8</v>
      </c>
      <c r="R1148" s="18">
        <f t="shared" si="253"/>
        <v>4.8</v>
      </c>
      <c r="S1148" s="18">
        <f t="shared" si="254"/>
        <v>4.8</v>
      </c>
      <c r="T1148" s="19">
        <f t="shared" si="255"/>
        <v>0</v>
      </c>
      <c r="U1148" s="16">
        <f>IFERROR(SUMIF('LISTA DE EMBARQUE'!B:B,MICRO!E:E,'LISTA DE EMBARQUE'!G:G),"")</f>
        <v>8</v>
      </c>
      <c r="V1148" s="12">
        <f>IFERROR(VLOOKUP(Tabela1[[#This Row],[COD.MDE]],'LISTA DE EMBARQUE'!B:L,11,0),"")</f>
        <v>1</v>
      </c>
      <c r="W1148" s="13">
        <f>IFERROR(VLOOKUP(Tabela1[[#This Row],[COD.MDE]],'LISTA DE EMBARQUE'!B:M,12,0),"")</f>
        <v>46296</v>
      </c>
      <c r="X1148" s="14">
        <f>IFERROR(Tabela1[[#This Row],[QIANTIDADE EXPEDIDA]]*Tabela1[[#This Row],[PESO UNI]],"")</f>
        <v>4.8</v>
      </c>
      <c r="Y1148" s="14">
        <f t="shared" si="256"/>
        <v>0</v>
      </c>
      <c r="Z1148" s="20">
        <f>Tabela1[[#This Row],[PESO TOTAL]]-Tabela1[[#This Row],[Peso Expedido]]</f>
        <v>0</v>
      </c>
      <c r="AA1148" s="17">
        <v>1</v>
      </c>
      <c r="AB1148" s="33">
        <v>1</v>
      </c>
      <c r="AC1148" s="33">
        <v>1</v>
      </c>
      <c r="AD1148" s="33">
        <v>1</v>
      </c>
      <c r="AE1148" s="33">
        <v>1</v>
      </c>
      <c r="AF1148" s="33">
        <v>1</v>
      </c>
      <c r="AG1148" s="33">
        <v>1</v>
      </c>
      <c r="AH1148" s="33">
        <v>1</v>
      </c>
      <c r="AI1148" s="33" t="s">
        <v>4412</v>
      </c>
      <c r="AJ1148"/>
      <c r="AK1148"/>
      <c r="AL1148"/>
      <c r="AM1148"/>
      <c r="AN1148"/>
      <c r="AO1148"/>
      <c r="AP1148"/>
      <c r="AQ1148" s="22"/>
      <c r="AR1148" s="24"/>
      <c r="AS1148" s="37"/>
      <c r="AT1148" s="37"/>
      <c r="AU1148" s="37"/>
      <c r="AV1148" s="37"/>
      <c r="AW1148" s="37"/>
    </row>
    <row r="1149" spans="1:49" ht="15.75" hidden="1" customHeight="1" x14ac:dyDescent="0.25">
      <c r="A1149" s="1" t="s">
        <v>5551</v>
      </c>
      <c r="B1149" s="21"/>
      <c r="C1149" s="1">
        <v>1</v>
      </c>
      <c r="D1149" s="1" t="s">
        <v>5553</v>
      </c>
      <c r="E1149" s="7">
        <v>4787</v>
      </c>
      <c r="F1149" s="7">
        <v>3</v>
      </c>
      <c r="G1149" s="1">
        <v>14.4</v>
      </c>
      <c r="H1149" s="34">
        <f>Tabela1[[#This Row],[PESO UNI]]*Tabela1[[#This Row],[QTE]]</f>
        <v>14.4</v>
      </c>
      <c r="I1149" s="7">
        <v>0</v>
      </c>
      <c r="J1149" s="8" t="s">
        <v>5519</v>
      </c>
      <c r="K1149" s="8" t="s">
        <v>4320</v>
      </c>
      <c r="L1149" s="9" t="s">
        <v>5520</v>
      </c>
      <c r="M1149" s="10">
        <v>46267</v>
      </c>
      <c r="N1149" s="8" t="s">
        <v>5101</v>
      </c>
      <c r="O1149" s="12"/>
      <c r="P1149" s="13"/>
      <c r="Q1149" s="14">
        <f>Tabela1[[#This Row],[QTDE/ Fabricação]]-Tabela1[[#This Row],[QTE]]</f>
        <v>-1</v>
      </c>
      <c r="R1149" s="18">
        <f t="shared" si="253"/>
        <v>14.4</v>
      </c>
      <c r="S1149" s="18">
        <f t="shared" si="254"/>
        <v>14.4</v>
      </c>
      <c r="T1149" s="19">
        <f t="shared" si="255"/>
        <v>0</v>
      </c>
      <c r="U1149" s="16">
        <f>IFERROR(SUMIF('LISTA DE EMBARQUE'!B:B,MICRO!E:E,'LISTA DE EMBARQUE'!G:G),"")</f>
        <v>1</v>
      </c>
      <c r="V1149" s="12">
        <f>IFERROR(VLOOKUP(Tabela1[[#This Row],[COD.MDE]],'LISTA DE EMBARQUE'!B:L,11,0),"")</f>
        <v>1</v>
      </c>
      <c r="W1149" s="13">
        <f>IFERROR(VLOOKUP(Tabela1[[#This Row],[COD.MDE]],'LISTA DE EMBARQUE'!B:M,12,0),"")</f>
        <v>46296</v>
      </c>
      <c r="X1149" s="14">
        <f>IFERROR(Tabela1[[#This Row],[QIANTIDADE EXPEDIDA]]*Tabela1[[#This Row],[PESO UNI]],"")</f>
        <v>14.4</v>
      </c>
      <c r="Y1149" s="14">
        <f t="shared" si="256"/>
        <v>0</v>
      </c>
      <c r="Z1149" s="20">
        <f>Tabela1[[#This Row],[PESO TOTAL]]-Tabela1[[#This Row],[Peso Expedido]]</f>
        <v>0</v>
      </c>
      <c r="AA1149" s="17">
        <v>1</v>
      </c>
      <c r="AB1149" s="33">
        <v>1</v>
      </c>
      <c r="AC1149" s="33">
        <v>1</v>
      </c>
      <c r="AD1149" s="33">
        <v>1</v>
      </c>
      <c r="AE1149" s="33">
        <v>1</v>
      </c>
      <c r="AF1149" s="33">
        <v>1</v>
      </c>
      <c r="AG1149" s="33">
        <v>1</v>
      </c>
      <c r="AH1149" s="33">
        <v>1</v>
      </c>
      <c r="AI1149" s="33" t="s">
        <v>4412</v>
      </c>
      <c r="AJ1149"/>
      <c r="AK1149"/>
      <c r="AL1149"/>
      <c r="AM1149"/>
      <c r="AN1149"/>
      <c r="AO1149"/>
      <c r="AP1149"/>
      <c r="AQ1149" s="22"/>
      <c r="AR1149" s="24"/>
      <c r="AS1149" s="37"/>
      <c r="AT1149" s="37"/>
      <c r="AU1149" s="37"/>
      <c r="AV1149" s="37"/>
      <c r="AW1149" s="37"/>
    </row>
    <row r="1150" spans="1:49" ht="15.75" hidden="1" customHeight="1" x14ac:dyDescent="0.25">
      <c r="A1150" s="1" t="s">
        <v>5551</v>
      </c>
      <c r="B1150" s="21"/>
      <c r="C1150" s="1">
        <v>1</v>
      </c>
      <c r="D1150" s="1" t="s">
        <v>5554</v>
      </c>
      <c r="E1150" s="7">
        <v>4788</v>
      </c>
      <c r="F1150" s="7">
        <v>3</v>
      </c>
      <c r="G1150" s="1">
        <v>14.4</v>
      </c>
      <c r="H1150" s="34">
        <f>Tabela1[[#This Row],[PESO UNI]]*Tabela1[[#This Row],[QTE]]</f>
        <v>14.4</v>
      </c>
      <c r="I1150" s="7">
        <v>0</v>
      </c>
      <c r="J1150" s="8" t="s">
        <v>5519</v>
      </c>
      <c r="K1150" s="8" t="s">
        <v>4320</v>
      </c>
      <c r="L1150" s="9" t="s">
        <v>5520</v>
      </c>
      <c r="M1150" s="10">
        <v>46267</v>
      </c>
      <c r="N1150" s="8" t="s">
        <v>5101</v>
      </c>
      <c r="O1150" s="12"/>
      <c r="P1150" s="13"/>
      <c r="Q1150" s="14">
        <f>Tabela1[[#This Row],[QTDE/ Fabricação]]-Tabela1[[#This Row],[QTE]]</f>
        <v>-1</v>
      </c>
      <c r="R1150" s="18">
        <f t="shared" si="253"/>
        <v>14.4</v>
      </c>
      <c r="S1150" s="18">
        <f t="shared" si="254"/>
        <v>14.4</v>
      </c>
      <c r="T1150" s="19">
        <f t="shared" si="255"/>
        <v>0</v>
      </c>
      <c r="U1150" s="16">
        <f>IFERROR(SUMIF('LISTA DE EMBARQUE'!B:B,MICRO!E:E,'LISTA DE EMBARQUE'!G:G),"")</f>
        <v>1</v>
      </c>
      <c r="V1150" s="12">
        <f>IFERROR(VLOOKUP(Tabela1[[#This Row],[COD.MDE]],'LISTA DE EMBARQUE'!B:L,11,0),"")</f>
        <v>1</v>
      </c>
      <c r="W1150" s="13">
        <f>IFERROR(VLOOKUP(Tabela1[[#This Row],[COD.MDE]],'LISTA DE EMBARQUE'!B:M,12,0),"")</f>
        <v>46296</v>
      </c>
      <c r="X1150" s="14">
        <f>IFERROR(Tabela1[[#This Row],[QIANTIDADE EXPEDIDA]]*Tabela1[[#This Row],[PESO UNI]],"")</f>
        <v>14.4</v>
      </c>
      <c r="Y1150" s="14">
        <f t="shared" si="256"/>
        <v>0</v>
      </c>
      <c r="Z1150" s="20">
        <f>Tabela1[[#This Row],[PESO TOTAL]]-Tabela1[[#This Row],[Peso Expedido]]</f>
        <v>0</v>
      </c>
      <c r="AA1150" s="17">
        <v>1</v>
      </c>
      <c r="AB1150" s="33">
        <v>1</v>
      </c>
      <c r="AC1150" s="33">
        <v>1</v>
      </c>
      <c r="AD1150" s="33">
        <v>1</v>
      </c>
      <c r="AE1150" s="33">
        <v>1</v>
      </c>
      <c r="AF1150" s="33">
        <v>1</v>
      </c>
      <c r="AG1150" s="33">
        <v>1</v>
      </c>
      <c r="AH1150" s="33">
        <v>1</v>
      </c>
      <c r="AI1150" s="33" t="s">
        <v>4412</v>
      </c>
      <c r="AJ1150"/>
      <c r="AK1150"/>
      <c r="AL1150"/>
      <c r="AM1150"/>
      <c r="AN1150"/>
      <c r="AO1150"/>
      <c r="AP1150"/>
      <c r="AQ1150" s="22"/>
      <c r="AR1150" s="24"/>
      <c r="AS1150" s="37"/>
      <c r="AT1150" s="37"/>
      <c r="AU1150" s="37"/>
      <c r="AV1150" s="37"/>
      <c r="AW1150" s="37"/>
    </row>
    <row r="1151" spans="1:49" ht="15.75" hidden="1" customHeight="1" x14ac:dyDescent="0.25">
      <c r="A1151" s="1" t="s">
        <v>5555</v>
      </c>
      <c r="B1151" s="21"/>
      <c r="C1151" s="1">
        <v>1</v>
      </c>
      <c r="D1151" s="1" t="s">
        <v>5556</v>
      </c>
      <c r="E1151" s="7">
        <v>4789</v>
      </c>
      <c r="F1151" s="7">
        <v>3</v>
      </c>
      <c r="G1151" s="1">
        <v>0.1</v>
      </c>
      <c r="H1151" s="34">
        <f>Tabela1[[#This Row],[PESO UNI]]*Tabela1[[#This Row],[QTE]]</f>
        <v>0.1</v>
      </c>
      <c r="I1151" s="7">
        <v>0</v>
      </c>
      <c r="J1151" s="8" t="s">
        <v>5519</v>
      </c>
      <c r="K1151" s="8" t="s">
        <v>4320</v>
      </c>
      <c r="L1151" s="9" t="s">
        <v>5520</v>
      </c>
      <c r="M1151" s="10">
        <v>46267</v>
      </c>
      <c r="N1151" s="8" t="s">
        <v>5101</v>
      </c>
      <c r="O1151" s="12"/>
      <c r="P1151" s="13"/>
      <c r="Q1151" s="14">
        <f>Tabela1[[#This Row],[QTDE/ Fabricação]]-Tabela1[[#This Row],[QTE]]</f>
        <v>-1</v>
      </c>
      <c r="R1151" s="18">
        <f t="shared" si="253"/>
        <v>0.1</v>
      </c>
      <c r="S1151" s="18">
        <f t="shared" si="254"/>
        <v>0.1</v>
      </c>
      <c r="T1151" s="19">
        <f t="shared" si="255"/>
        <v>0</v>
      </c>
      <c r="U1151" s="16">
        <f>IFERROR(SUMIF('LISTA DE EMBARQUE'!B:B,MICRO!E:E,'LISTA DE EMBARQUE'!G:G),"")</f>
        <v>1</v>
      </c>
      <c r="V1151" s="12">
        <f>IFERROR(VLOOKUP(Tabela1[[#This Row],[COD.MDE]],'LISTA DE EMBARQUE'!B:L,11,0),"")</f>
        <v>1</v>
      </c>
      <c r="W1151" s="13">
        <f>IFERROR(VLOOKUP(Tabela1[[#This Row],[COD.MDE]],'LISTA DE EMBARQUE'!B:M,12,0),"")</f>
        <v>46296</v>
      </c>
      <c r="X1151" s="14">
        <f>IFERROR(Tabela1[[#This Row],[QIANTIDADE EXPEDIDA]]*Tabela1[[#This Row],[PESO UNI]],"")</f>
        <v>0.1</v>
      </c>
      <c r="Y1151" s="14">
        <f t="shared" si="256"/>
        <v>0</v>
      </c>
      <c r="Z1151" s="20">
        <f>Tabela1[[#This Row],[PESO TOTAL]]-Tabela1[[#This Row],[Peso Expedido]]</f>
        <v>0</v>
      </c>
      <c r="AA1151" s="17">
        <v>1</v>
      </c>
      <c r="AB1151" s="33">
        <v>1</v>
      </c>
      <c r="AC1151" s="33">
        <v>1</v>
      </c>
      <c r="AD1151" s="33">
        <v>1</v>
      </c>
      <c r="AE1151" s="33">
        <v>1</v>
      </c>
      <c r="AF1151" s="33">
        <v>1</v>
      </c>
      <c r="AG1151" s="33">
        <v>1</v>
      </c>
      <c r="AH1151" s="33">
        <v>1</v>
      </c>
      <c r="AI1151" s="33" t="s">
        <v>4412</v>
      </c>
      <c r="AJ1151"/>
      <c r="AK1151"/>
      <c r="AL1151"/>
      <c r="AM1151"/>
      <c r="AN1151"/>
      <c r="AO1151"/>
      <c r="AP1151"/>
      <c r="AQ1151" s="22"/>
      <c r="AR1151" s="24"/>
      <c r="AS1151" s="37"/>
      <c r="AT1151" s="37"/>
      <c r="AU1151" s="37"/>
      <c r="AV1151" s="37"/>
      <c r="AW1151" s="37"/>
    </row>
    <row r="1152" spans="1:49" ht="15.75" hidden="1" customHeight="1" x14ac:dyDescent="0.25">
      <c r="A1152" s="1" t="s">
        <v>5555</v>
      </c>
      <c r="B1152" s="21"/>
      <c r="C1152" s="1">
        <v>1</v>
      </c>
      <c r="D1152" s="1" t="s">
        <v>5557</v>
      </c>
      <c r="E1152" s="7">
        <v>4790</v>
      </c>
      <c r="F1152" s="7">
        <v>3</v>
      </c>
      <c r="G1152" s="1">
        <v>0.2</v>
      </c>
      <c r="H1152" s="34">
        <f>Tabela1[[#This Row],[PESO UNI]]*Tabela1[[#This Row],[QTE]]</f>
        <v>0.2</v>
      </c>
      <c r="I1152" s="7">
        <v>0</v>
      </c>
      <c r="J1152" s="8" t="s">
        <v>5519</v>
      </c>
      <c r="K1152" s="8" t="s">
        <v>4320</v>
      </c>
      <c r="L1152" s="9" t="s">
        <v>5520</v>
      </c>
      <c r="M1152" s="10">
        <v>46267</v>
      </c>
      <c r="N1152" s="8" t="s">
        <v>5101</v>
      </c>
      <c r="O1152" s="12"/>
      <c r="P1152" s="13"/>
      <c r="Q1152" s="14">
        <f>Tabela1[[#This Row],[QTDE/ Fabricação]]-Tabela1[[#This Row],[QTE]]</f>
        <v>-1</v>
      </c>
      <c r="R1152" s="18">
        <f t="shared" si="253"/>
        <v>0.2</v>
      </c>
      <c r="S1152" s="18">
        <f t="shared" si="254"/>
        <v>0.2</v>
      </c>
      <c r="T1152" s="19">
        <f t="shared" si="255"/>
        <v>0</v>
      </c>
      <c r="U1152" s="16">
        <f>IFERROR(SUMIF('LISTA DE EMBARQUE'!B:B,MICRO!E:E,'LISTA DE EMBARQUE'!G:G),"")</f>
        <v>1</v>
      </c>
      <c r="V1152" s="12">
        <f>IFERROR(VLOOKUP(Tabela1[[#This Row],[COD.MDE]],'LISTA DE EMBARQUE'!B:L,11,0),"")</f>
        <v>1</v>
      </c>
      <c r="W1152" s="13">
        <f>IFERROR(VLOOKUP(Tabela1[[#This Row],[COD.MDE]],'LISTA DE EMBARQUE'!B:M,12,0),"")</f>
        <v>46296</v>
      </c>
      <c r="X1152" s="14">
        <f>IFERROR(Tabela1[[#This Row],[QIANTIDADE EXPEDIDA]]*Tabela1[[#This Row],[PESO UNI]],"")</f>
        <v>0.2</v>
      </c>
      <c r="Y1152" s="14">
        <f t="shared" si="256"/>
        <v>0</v>
      </c>
      <c r="Z1152" s="20">
        <f>Tabela1[[#This Row],[PESO TOTAL]]-Tabela1[[#This Row],[Peso Expedido]]</f>
        <v>0</v>
      </c>
      <c r="AA1152" s="17">
        <v>1</v>
      </c>
      <c r="AB1152" s="33">
        <v>1</v>
      </c>
      <c r="AC1152" s="33">
        <v>1</v>
      </c>
      <c r="AD1152" s="33">
        <v>1</v>
      </c>
      <c r="AE1152" s="33">
        <v>1</v>
      </c>
      <c r="AF1152" s="33">
        <v>1</v>
      </c>
      <c r="AG1152" s="33">
        <v>1</v>
      </c>
      <c r="AH1152" s="33">
        <v>1</v>
      </c>
      <c r="AI1152" s="33" t="s">
        <v>4412</v>
      </c>
      <c r="AJ1152"/>
      <c r="AK1152"/>
      <c r="AL1152"/>
      <c r="AM1152"/>
      <c r="AN1152"/>
      <c r="AO1152"/>
      <c r="AP1152"/>
      <c r="AQ1152" s="22"/>
      <c r="AR1152" s="24"/>
      <c r="AS1152" s="37"/>
      <c r="AT1152" s="37"/>
      <c r="AU1152" s="37"/>
      <c r="AV1152" s="37"/>
      <c r="AW1152" s="37"/>
    </row>
    <row r="1153" spans="1:49" ht="15.75" hidden="1" customHeight="1" x14ac:dyDescent="0.25">
      <c r="A1153" s="1" t="s">
        <v>5555</v>
      </c>
      <c r="B1153" s="21"/>
      <c r="C1153" s="1">
        <v>1</v>
      </c>
      <c r="D1153" s="1" t="s">
        <v>5558</v>
      </c>
      <c r="E1153" s="7">
        <v>4791</v>
      </c>
      <c r="F1153" s="7">
        <v>3</v>
      </c>
      <c r="G1153" s="1">
        <v>4.4000000000000004</v>
      </c>
      <c r="H1153" s="34">
        <f>Tabela1[[#This Row],[PESO UNI]]*Tabela1[[#This Row],[QTE]]</f>
        <v>4.4000000000000004</v>
      </c>
      <c r="I1153" s="7">
        <v>0</v>
      </c>
      <c r="J1153" s="8" t="s">
        <v>5519</v>
      </c>
      <c r="K1153" s="8" t="s">
        <v>4320</v>
      </c>
      <c r="L1153" s="9" t="s">
        <v>5520</v>
      </c>
      <c r="M1153" s="10">
        <v>46267</v>
      </c>
      <c r="N1153" s="8" t="s">
        <v>5101</v>
      </c>
      <c r="O1153" s="12"/>
      <c r="P1153" s="13"/>
      <c r="Q1153" s="14">
        <f>Tabela1[[#This Row],[QTDE/ Fabricação]]-Tabela1[[#This Row],[QTE]]</f>
        <v>-1</v>
      </c>
      <c r="R1153" s="18">
        <f t="shared" si="253"/>
        <v>4.4000000000000004</v>
      </c>
      <c r="S1153" s="18">
        <f t="shared" si="254"/>
        <v>4.4000000000000004</v>
      </c>
      <c r="T1153" s="19">
        <f t="shared" si="255"/>
        <v>0</v>
      </c>
      <c r="U1153" s="16">
        <f>IFERROR(SUMIF('LISTA DE EMBARQUE'!B:B,MICRO!E:E,'LISTA DE EMBARQUE'!G:G),"")</f>
        <v>1</v>
      </c>
      <c r="V1153" s="12">
        <f>IFERROR(VLOOKUP(Tabela1[[#This Row],[COD.MDE]],'LISTA DE EMBARQUE'!B:L,11,0),"")</f>
        <v>1</v>
      </c>
      <c r="W1153" s="13">
        <f>IFERROR(VLOOKUP(Tabela1[[#This Row],[COD.MDE]],'LISTA DE EMBARQUE'!B:M,12,0),"")</f>
        <v>46296</v>
      </c>
      <c r="X1153" s="14">
        <f>IFERROR(Tabela1[[#This Row],[QIANTIDADE EXPEDIDA]]*Tabela1[[#This Row],[PESO UNI]],"")</f>
        <v>4.4000000000000004</v>
      </c>
      <c r="Y1153" s="14">
        <f t="shared" si="256"/>
        <v>0</v>
      </c>
      <c r="Z1153" s="20">
        <f>Tabela1[[#This Row],[PESO TOTAL]]-Tabela1[[#This Row],[Peso Expedido]]</f>
        <v>0</v>
      </c>
      <c r="AA1153" s="17">
        <v>1</v>
      </c>
      <c r="AB1153" s="33">
        <v>1</v>
      </c>
      <c r="AC1153" s="33">
        <v>1</v>
      </c>
      <c r="AD1153" s="33">
        <v>1</v>
      </c>
      <c r="AE1153" s="33">
        <v>1</v>
      </c>
      <c r="AF1153" s="33">
        <v>1</v>
      </c>
      <c r="AG1153" s="33">
        <v>1</v>
      </c>
      <c r="AH1153" s="33">
        <v>1</v>
      </c>
      <c r="AI1153" s="33" t="s">
        <v>4412</v>
      </c>
      <c r="AJ1153"/>
      <c r="AK1153"/>
      <c r="AL1153"/>
      <c r="AM1153"/>
      <c r="AN1153"/>
      <c r="AO1153"/>
      <c r="AP1153"/>
      <c r="AQ1153" s="22"/>
      <c r="AR1153" s="24"/>
      <c r="AS1153" s="37"/>
      <c r="AT1153" s="37"/>
      <c r="AU1153" s="37"/>
      <c r="AV1153" s="37"/>
      <c r="AW1153" s="37"/>
    </row>
    <row r="1154" spans="1:49" ht="15.75" hidden="1" customHeight="1" x14ac:dyDescent="0.25">
      <c r="A1154" s="1" t="s">
        <v>5555</v>
      </c>
      <c r="B1154" s="21"/>
      <c r="C1154" s="1">
        <v>1</v>
      </c>
      <c r="D1154" s="1" t="s">
        <v>5559</v>
      </c>
      <c r="E1154" s="7">
        <v>4792</v>
      </c>
      <c r="F1154" s="7">
        <v>3</v>
      </c>
      <c r="G1154" s="1">
        <v>4</v>
      </c>
      <c r="H1154" s="34">
        <f>Tabela1[[#This Row],[PESO UNI]]*Tabela1[[#This Row],[QTE]]</f>
        <v>4</v>
      </c>
      <c r="I1154" s="7">
        <v>0</v>
      </c>
      <c r="J1154" s="8" t="s">
        <v>5519</v>
      </c>
      <c r="K1154" s="8" t="s">
        <v>4320</v>
      </c>
      <c r="L1154" s="9" t="s">
        <v>5520</v>
      </c>
      <c r="M1154" s="10">
        <v>46267</v>
      </c>
      <c r="N1154" s="8" t="s">
        <v>5101</v>
      </c>
      <c r="O1154" s="12"/>
      <c r="P1154" s="13"/>
      <c r="Q1154" s="14">
        <f>Tabela1[[#This Row],[QTDE/ Fabricação]]-Tabela1[[#This Row],[QTE]]</f>
        <v>-1</v>
      </c>
      <c r="R1154" s="18">
        <f t="shared" si="253"/>
        <v>4</v>
      </c>
      <c r="S1154" s="18">
        <f t="shared" si="254"/>
        <v>4</v>
      </c>
      <c r="T1154" s="19">
        <f t="shared" si="255"/>
        <v>0</v>
      </c>
      <c r="U1154" s="16">
        <f>IFERROR(SUMIF('LISTA DE EMBARQUE'!B:B,MICRO!E:E,'LISTA DE EMBARQUE'!G:G),"")</f>
        <v>2</v>
      </c>
      <c r="V1154" s="12">
        <f>IFERROR(VLOOKUP(Tabela1[[#This Row],[COD.MDE]],'LISTA DE EMBARQUE'!B:L,11,0),"")</f>
        <v>1</v>
      </c>
      <c r="W1154" s="13">
        <f>IFERROR(VLOOKUP(Tabela1[[#This Row],[COD.MDE]],'LISTA DE EMBARQUE'!B:M,12,0),"")</f>
        <v>46296</v>
      </c>
      <c r="X1154" s="14">
        <f>IFERROR(Tabela1[[#This Row],[QIANTIDADE EXPEDIDA]]*Tabela1[[#This Row],[PESO UNI]],"")</f>
        <v>8</v>
      </c>
      <c r="Y1154" s="14">
        <f t="shared" si="256"/>
        <v>1</v>
      </c>
      <c r="Z1154" s="20">
        <v>0</v>
      </c>
      <c r="AA1154" s="17">
        <v>1</v>
      </c>
      <c r="AB1154" s="33">
        <v>1</v>
      </c>
      <c r="AC1154" s="33">
        <v>1</v>
      </c>
      <c r="AD1154" s="33">
        <v>1</v>
      </c>
      <c r="AE1154" s="33">
        <v>1</v>
      </c>
      <c r="AF1154" s="33">
        <v>1</v>
      </c>
      <c r="AG1154" s="33">
        <v>1</v>
      </c>
      <c r="AH1154" s="33">
        <v>1</v>
      </c>
      <c r="AI1154" s="33" t="s">
        <v>4412</v>
      </c>
      <c r="AJ1154"/>
      <c r="AK1154"/>
      <c r="AL1154"/>
      <c r="AM1154"/>
      <c r="AN1154"/>
      <c r="AO1154"/>
      <c r="AP1154"/>
      <c r="AQ1154" s="22"/>
      <c r="AR1154" s="24"/>
      <c r="AS1154" s="37"/>
      <c r="AT1154" s="37"/>
      <c r="AU1154" s="37"/>
      <c r="AV1154" s="37"/>
      <c r="AW1154" s="37"/>
    </row>
    <row r="1155" spans="1:49" ht="15.75" hidden="1" customHeight="1" x14ac:dyDescent="0.25">
      <c r="A1155" s="1" t="s">
        <v>5555</v>
      </c>
      <c r="B1155" s="21"/>
      <c r="C1155" s="1">
        <v>1</v>
      </c>
      <c r="D1155" s="1" t="s">
        <v>5560</v>
      </c>
      <c r="E1155" s="7">
        <v>4792</v>
      </c>
      <c r="F1155" s="7">
        <v>3</v>
      </c>
      <c r="G1155" s="1">
        <v>2.9</v>
      </c>
      <c r="H1155" s="34">
        <f>Tabela1[[#This Row],[PESO UNI]]*Tabela1[[#This Row],[QTE]]</f>
        <v>2.9</v>
      </c>
      <c r="I1155" s="7">
        <v>0</v>
      </c>
      <c r="J1155" s="8" t="s">
        <v>5519</v>
      </c>
      <c r="K1155" s="8" t="s">
        <v>4320</v>
      </c>
      <c r="L1155" s="9" t="s">
        <v>5520</v>
      </c>
      <c r="M1155" s="10">
        <v>46267</v>
      </c>
      <c r="N1155" s="8" t="s">
        <v>5101</v>
      </c>
      <c r="O1155" s="12"/>
      <c r="P1155" s="13"/>
      <c r="Q1155" s="14">
        <f>Tabela1[[#This Row],[QTDE/ Fabricação]]-Tabela1[[#This Row],[QTE]]</f>
        <v>-1</v>
      </c>
      <c r="R1155" s="18">
        <f t="shared" si="253"/>
        <v>2.9</v>
      </c>
      <c r="S1155" s="18">
        <f t="shared" si="254"/>
        <v>2.9</v>
      </c>
      <c r="T1155" s="19">
        <f t="shared" si="255"/>
        <v>0</v>
      </c>
      <c r="U1155" s="16">
        <f>IFERROR(SUMIF('LISTA DE EMBARQUE'!B:B,MICRO!E:E,'LISTA DE EMBARQUE'!G:G),"")</f>
        <v>2</v>
      </c>
      <c r="V1155" s="12">
        <f>IFERROR(VLOOKUP(Tabela1[[#This Row],[COD.MDE]],'LISTA DE EMBARQUE'!B:L,11,0),"")</f>
        <v>1</v>
      </c>
      <c r="W1155" s="13">
        <f>IFERROR(VLOOKUP(Tabela1[[#This Row],[COD.MDE]],'LISTA DE EMBARQUE'!B:M,12,0),"")</f>
        <v>46296</v>
      </c>
      <c r="X1155" s="14">
        <f>IFERROR(Tabela1[[#This Row],[QIANTIDADE EXPEDIDA]]*Tabela1[[#This Row],[PESO UNI]],"")</f>
        <v>5.8</v>
      </c>
      <c r="Y1155" s="14">
        <f t="shared" si="256"/>
        <v>1</v>
      </c>
      <c r="Z1155" s="20">
        <v>0</v>
      </c>
      <c r="AA1155" s="17">
        <v>1</v>
      </c>
      <c r="AB1155" s="33">
        <v>1</v>
      </c>
      <c r="AC1155" s="33">
        <v>1</v>
      </c>
      <c r="AD1155" s="33">
        <v>1</v>
      </c>
      <c r="AE1155" s="33">
        <v>1</v>
      </c>
      <c r="AF1155" s="33">
        <v>1</v>
      </c>
      <c r="AG1155" s="33">
        <v>1</v>
      </c>
      <c r="AH1155" s="33">
        <v>1</v>
      </c>
      <c r="AI1155" s="33" t="s">
        <v>4412</v>
      </c>
      <c r="AJ1155"/>
      <c r="AK1155"/>
      <c r="AL1155"/>
      <c r="AM1155"/>
      <c r="AN1155"/>
      <c r="AO1155"/>
      <c r="AP1155"/>
      <c r="AQ1155" s="22"/>
      <c r="AR1155" s="24"/>
      <c r="AS1155" s="37"/>
      <c r="AT1155" s="37"/>
      <c r="AU1155" s="37"/>
      <c r="AV1155" s="37"/>
      <c r="AW1155" s="37"/>
    </row>
    <row r="1156" spans="1:49" ht="15.75" hidden="1" customHeight="1" x14ac:dyDescent="0.25">
      <c r="A1156" s="1" t="s">
        <v>5555</v>
      </c>
      <c r="B1156" s="21"/>
      <c r="C1156" s="1">
        <v>1</v>
      </c>
      <c r="D1156" s="1" t="s">
        <v>5561</v>
      </c>
      <c r="E1156" s="7">
        <v>4793</v>
      </c>
      <c r="F1156" s="7">
        <v>3</v>
      </c>
      <c r="G1156" s="1">
        <v>2</v>
      </c>
      <c r="H1156" s="34">
        <f>Tabela1[[#This Row],[PESO UNI]]*Tabela1[[#This Row],[QTE]]</f>
        <v>2</v>
      </c>
      <c r="I1156" s="7">
        <v>0</v>
      </c>
      <c r="J1156" s="8" t="s">
        <v>5519</v>
      </c>
      <c r="K1156" s="8" t="s">
        <v>4320</v>
      </c>
      <c r="L1156" s="9" t="s">
        <v>5520</v>
      </c>
      <c r="M1156" s="10">
        <v>46267</v>
      </c>
      <c r="N1156" s="8" t="s">
        <v>5101</v>
      </c>
      <c r="O1156" s="12"/>
      <c r="P1156" s="13"/>
      <c r="Q1156" s="14">
        <f>Tabela1[[#This Row],[QTDE/ Fabricação]]-Tabela1[[#This Row],[QTE]]</f>
        <v>-1</v>
      </c>
      <c r="R1156" s="18">
        <f t="shared" si="253"/>
        <v>2</v>
      </c>
      <c r="S1156" s="18">
        <f t="shared" si="254"/>
        <v>2</v>
      </c>
      <c r="T1156" s="19">
        <f t="shared" si="255"/>
        <v>0</v>
      </c>
      <c r="U1156" s="16">
        <f>IFERROR(SUMIF('LISTA DE EMBARQUE'!B:B,MICRO!E:E,'LISTA DE EMBARQUE'!G:G),"")</f>
        <v>1</v>
      </c>
      <c r="V1156" s="12">
        <f>IFERROR(VLOOKUP(Tabela1[[#This Row],[COD.MDE]],'LISTA DE EMBARQUE'!B:L,11,0),"")</f>
        <v>1</v>
      </c>
      <c r="W1156" s="13">
        <f>IFERROR(VLOOKUP(Tabela1[[#This Row],[COD.MDE]],'LISTA DE EMBARQUE'!B:M,12,0),"")</f>
        <v>46296</v>
      </c>
      <c r="X1156" s="14">
        <f>IFERROR(Tabela1[[#This Row],[QIANTIDADE EXPEDIDA]]*Tabela1[[#This Row],[PESO UNI]],"")</f>
        <v>2</v>
      </c>
      <c r="Y1156" s="14">
        <f t="shared" si="256"/>
        <v>0</v>
      </c>
      <c r="Z1156" s="20">
        <f>Tabela1[[#This Row],[PESO TOTAL]]-Tabela1[[#This Row],[Peso Expedido]]</f>
        <v>0</v>
      </c>
      <c r="AA1156" s="17">
        <v>1</v>
      </c>
      <c r="AB1156" s="33">
        <v>1</v>
      </c>
      <c r="AC1156" s="33">
        <v>1</v>
      </c>
      <c r="AD1156" s="33">
        <v>1</v>
      </c>
      <c r="AE1156" s="33">
        <v>1</v>
      </c>
      <c r="AF1156" s="33">
        <v>1</v>
      </c>
      <c r="AG1156" s="33">
        <v>1</v>
      </c>
      <c r="AH1156" s="33">
        <v>1</v>
      </c>
      <c r="AI1156" s="33" t="s">
        <v>4412</v>
      </c>
      <c r="AJ1156"/>
      <c r="AK1156"/>
      <c r="AL1156"/>
      <c r="AM1156"/>
      <c r="AN1156"/>
      <c r="AO1156"/>
      <c r="AP1156"/>
      <c r="AQ1156" s="22"/>
      <c r="AR1156" s="24"/>
      <c r="AS1156" s="37"/>
      <c r="AT1156" s="37"/>
      <c r="AU1156" s="37"/>
      <c r="AV1156" s="37"/>
      <c r="AW1156" s="37"/>
    </row>
    <row r="1157" spans="1:49" ht="15.75" hidden="1" customHeight="1" x14ac:dyDescent="0.25">
      <c r="A1157" s="1" t="s">
        <v>5555</v>
      </c>
      <c r="B1157" s="21"/>
      <c r="C1157" s="1">
        <v>1</v>
      </c>
      <c r="D1157" s="1" t="s">
        <v>5562</v>
      </c>
      <c r="E1157" s="7">
        <v>4794</v>
      </c>
      <c r="F1157" s="7">
        <v>3</v>
      </c>
      <c r="G1157" s="1">
        <v>3.2</v>
      </c>
      <c r="H1157" s="34">
        <f>Tabela1[[#This Row],[PESO UNI]]*Tabela1[[#This Row],[QTE]]</f>
        <v>3.2</v>
      </c>
      <c r="I1157" s="7">
        <v>0</v>
      </c>
      <c r="J1157" s="8" t="s">
        <v>5519</v>
      </c>
      <c r="K1157" s="8" t="s">
        <v>4320</v>
      </c>
      <c r="L1157" s="9" t="s">
        <v>5520</v>
      </c>
      <c r="M1157" s="10">
        <v>46267</v>
      </c>
      <c r="N1157" s="8" t="s">
        <v>5101</v>
      </c>
      <c r="O1157" s="12"/>
      <c r="P1157" s="13"/>
      <c r="Q1157" s="14">
        <f>Tabela1[[#This Row],[QTDE/ Fabricação]]-Tabela1[[#This Row],[QTE]]</f>
        <v>-1</v>
      </c>
      <c r="R1157" s="18">
        <f t="shared" si="253"/>
        <v>3.2</v>
      </c>
      <c r="S1157" s="18">
        <f t="shared" si="254"/>
        <v>3.2</v>
      </c>
      <c r="T1157" s="19">
        <f t="shared" si="255"/>
        <v>0</v>
      </c>
      <c r="U1157" s="16">
        <f>IFERROR(SUMIF('LISTA DE EMBARQUE'!B:B,MICRO!E:E,'LISTA DE EMBARQUE'!G:G),"")</f>
        <v>2</v>
      </c>
      <c r="V1157" s="12">
        <f>IFERROR(VLOOKUP(Tabela1[[#This Row],[COD.MDE]],'LISTA DE EMBARQUE'!B:L,11,0),"")</f>
        <v>1</v>
      </c>
      <c r="W1157" s="13">
        <f>IFERROR(VLOOKUP(Tabela1[[#This Row],[COD.MDE]],'LISTA DE EMBARQUE'!B:M,12,0),"")</f>
        <v>46296</v>
      </c>
      <c r="X1157" s="14">
        <f>IFERROR(Tabela1[[#This Row],[QIANTIDADE EXPEDIDA]]*Tabela1[[#This Row],[PESO UNI]],"")</f>
        <v>6.4</v>
      </c>
      <c r="Y1157" s="14">
        <f t="shared" si="256"/>
        <v>1</v>
      </c>
      <c r="Z1157" s="20">
        <v>0</v>
      </c>
      <c r="AA1157" s="17">
        <v>1</v>
      </c>
      <c r="AB1157" s="33">
        <v>1</v>
      </c>
      <c r="AC1157" s="33">
        <v>1</v>
      </c>
      <c r="AD1157" s="33">
        <v>1</v>
      </c>
      <c r="AE1157" s="33">
        <v>1</v>
      </c>
      <c r="AF1157" s="33">
        <v>1</v>
      </c>
      <c r="AG1157" s="33">
        <v>1</v>
      </c>
      <c r="AH1157" s="33">
        <v>1</v>
      </c>
      <c r="AI1157" s="33" t="s">
        <v>4412</v>
      </c>
      <c r="AJ1157"/>
      <c r="AK1157"/>
      <c r="AL1157"/>
      <c r="AM1157"/>
      <c r="AN1157"/>
      <c r="AO1157"/>
      <c r="AP1157"/>
      <c r="AQ1157" s="22"/>
      <c r="AR1157" s="24"/>
      <c r="AS1157" s="37"/>
      <c r="AT1157" s="37"/>
      <c r="AU1157" s="37"/>
      <c r="AV1157" s="37"/>
      <c r="AW1157" s="37"/>
    </row>
    <row r="1158" spans="1:49" ht="15.75" hidden="1" customHeight="1" x14ac:dyDescent="0.25">
      <c r="A1158" s="1" t="s">
        <v>5555</v>
      </c>
      <c r="B1158" s="21"/>
      <c r="C1158" s="1">
        <v>1</v>
      </c>
      <c r="D1158" s="1" t="s">
        <v>5563</v>
      </c>
      <c r="E1158" s="7">
        <v>4794</v>
      </c>
      <c r="F1158" s="7">
        <v>3</v>
      </c>
      <c r="G1158" s="1">
        <v>3.3</v>
      </c>
      <c r="H1158" s="34">
        <f>Tabela1[[#This Row],[PESO UNI]]*Tabela1[[#This Row],[QTE]]</f>
        <v>3.3</v>
      </c>
      <c r="I1158" s="7">
        <v>0</v>
      </c>
      <c r="J1158" s="8" t="s">
        <v>5519</v>
      </c>
      <c r="K1158" s="8" t="s">
        <v>4320</v>
      </c>
      <c r="L1158" s="9" t="s">
        <v>5520</v>
      </c>
      <c r="M1158" s="10">
        <v>46267</v>
      </c>
      <c r="N1158" s="8" t="s">
        <v>5101</v>
      </c>
      <c r="O1158" s="12"/>
      <c r="P1158" s="13"/>
      <c r="Q1158" s="14">
        <f>Tabela1[[#This Row],[QTDE/ Fabricação]]-Tabela1[[#This Row],[QTE]]</f>
        <v>-1</v>
      </c>
      <c r="R1158" s="18">
        <f t="shared" si="253"/>
        <v>3.3</v>
      </c>
      <c r="S1158" s="18">
        <f t="shared" si="254"/>
        <v>3.3</v>
      </c>
      <c r="T1158" s="19">
        <f t="shared" si="255"/>
        <v>0</v>
      </c>
      <c r="U1158" s="16">
        <f>IFERROR(SUMIF('LISTA DE EMBARQUE'!B:B,MICRO!E:E,'LISTA DE EMBARQUE'!G:G),"")</f>
        <v>2</v>
      </c>
      <c r="V1158" s="12">
        <f>IFERROR(VLOOKUP(Tabela1[[#This Row],[COD.MDE]],'LISTA DE EMBARQUE'!B:L,11,0),"")</f>
        <v>1</v>
      </c>
      <c r="W1158" s="13">
        <f>IFERROR(VLOOKUP(Tabela1[[#This Row],[COD.MDE]],'LISTA DE EMBARQUE'!B:M,12,0),"")</f>
        <v>46296</v>
      </c>
      <c r="X1158" s="14">
        <f>IFERROR(Tabela1[[#This Row],[QIANTIDADE EXPEDIDA]]*Tabela1[[#This Row],[PESO UNI]],"")</f>
        <v>6.6</v>
      </c>
      <c r="Y1158" s="14">
        <f t="shared" si="256"/>
        <v>1</v>
      </c>
      <c r="Z1158" s="20">
        <v>0</v>
      </c>
      <c r="AA1158" s="17">
        <v>1</v>
      </c>
      <c r="AB1158" s="33">
        <v>1</v>
      </c>
      <c r="AC1158" s="33">
        <v>1</v>
      </c>
      <c r="AD1158" s="33">
        <v>1</v>
      </c>
      <c r="AE1158" s="33">
        <v>1</v>
      </c>
      <c r="AF1158" s="33">
        <v>1</v>
      </c>
      <c r="AG1158" s="33">
        <v>1</v>
      </c>
      <c r="AH1158" s="33">
        <v>1</v>
      </c>
      <c r="AI1158" s="33" t="s">
        <v>4412</v>
      </c>
      <c r="AJ1158"/>
      <c r="AK1158"/>
      <c r="AL1158"/>
      <c r="AM1158"/>
      <c r="AN1158"/>
      <c r="AO1158"/>
      <c r="AP1158"/>
      <c r="AQ1158" s="22"/>
      <c r="AR1158" s="24"/>
      <c r="AS1158" s="37"/>
      <c r="AT1158" s="37"/>
      <c r="AU1158" s="37"/>
      <c r="AV1158" s="37"/>
      <c r="AW1158" s="37"/>
    </row>
    <row r="1159" spans="1:49" ht="15.75" hidden="1" customHeight="1" x14ac:dyDescent="0.25">
      <c r="A1159" s="1" t="s">
        <v>5555</v>
      </c>
      <c r="B1159" s="21"/>
      <c r="C1159" s="1">
        <v>1</v>
      </c>
      <c r="D1159" s="1" t="s">
        <v>5564</v>
      </c>
      <c r="E1159" s="7">
        <v>4795</v>
      </c>
      <c r="F1159" s="7">
        <v>3</v>
      </c>
      <c r="G1159" s="1">
        <v>3.2</v>
      </c>
      <c r="H1159" s="34">
        <f>Tabela1[[#This Row],[PESO UNI]]*Tabela1[[#This Row],[QTE]]</f>
        <v>3.2</v>
      </c>
      <c r="I1159" s="7">
        <v>0</v>
      </c>
      <c r="J1159" s="8" t="s">
        <v>5519</v>
      </c>
      <c r="K1159" s="8" t="s">
        <v>4320</v>
      </c>
      <c r="L1159" s="9" t="s">
        <v>5520</v>
      </c>
      <c r="M1159" s="10">
        <v>46267</v>
      </c>
      <c r="N1159" s="8" t="s">
        <v>5101</v>
      </c>
      <c r="O1159" s="12"/>
      <c r="P1159" s="13"/>
      <c r="Q1159" s="14">
        <f>Tabela1[[#This Row],[QTDE/ Fabricação]]-Tabela1[[#This Row],[QTE]]</f>
        <v>-1</v>
      </c>
      <c r="R1159" s="18">
        <f t="shared" si="253"/>
        <v>3.2</v>
      </c>
      <c r="S1159" s="18">
        <f t="shared" si="254"/>
        <v>3.2</v>
      </c>
      <c r="T1159" s="19">
        <f t="shared" si="255"/>
        <v>0</v>
      </c>
      <c r="U1159" s="16">
        <f>IFERROR(SUMIF('LISTA DE EMBARQUE'!B:B,MICRO!E:E,'LISTA DE EMBARQUE'!G:G),"")</f>
        <v>1</v>
      </c>
      <c r="V1159" s="12">
        <f>IFERROR(VLOOKUP(Tabela1[[#This Row],[COD.MDE]],'LISTA DE EMBARQUE'!B:L,11,0),"")</f>
        <v>1</v>
      </c>
      <c r="W1159" s="13">
        <f>IFERROR(VLOOKUP(Tabela1[[#This Row],[COD.MDE]],'LISTA DE EMBARQUE'!B:M,12,0),"")</f>
        <v>46296</v>
      </c>
      <c r="X1159" s="14">
        <f>IFERROR(Tabela1[[#This Row],[QIANTIDADE EXPEDIDA]]*Tabela1[[#This Row],[PESO UNI]],"")</f>
        <v>3.2</v>
      </c>
      <c r="Y1159" s="14">
        <f t="shared" si="256"/>
        <v>0</v>
      </c>
      <c r="Z1159" s="20">
        <f>Tabela1[[#This Row],[PESO TOTAL]]-Tabela1[[#This Row],[Peso Expedido]]</f>
        <v>0</v>
      </c>
      <c r="AA1159" s="17">
        <v>1</v>
      </c>
      <c r="AB1159" s="33">
        <v>1</v>
      </c>
      <c r="AC1159" s="33">
        <v>1</v>
      </c>
      <c r="AD1159" s="33">
        <v>1</v>
      </c>
      <c r="AE1159" s="33">
        <v>1</v>
      </c>
      <c r="AF1159" s="33">
        <v>1</v>
      </c>
      <c r="AG1159" s="33">
        <v>1</v>
      </c>
      <c r="AH1159" s="33">
        <v>1</v>
      </c>
      <c r="AI1159" s="33" t="s">
        <v>4412</v>
      </c>
      <c r="AJ1159"/>
      <c r="AK1159"/>
      <c r="AL1159"/>
      <c r="AM1159"/>
      <c r="AN1159"/>
      <c r="AO1159"/>
      <c r="AP1159"/>
      <c r="AQ1159" s="22"/>
      <c r="AR1159" s="24"/>
      <c r="AS1159" s="37"/>
      <c r="AT1159" s="37"/>
      <c r="AU1159" s="37"/>
      <c r="AV1159" s="37"/>
      <c r="AW1159" s="37"/>
    </row>
    <row r="1160" spans="1:49" ht="15.75" hidden="1" customHeight="1" x14ac:dyDescent="0.25">
      <c r="A1160" s="1" t="s">
        <v>5565</v>
      </c>
      <c r="B1160" s="21"/>
      <c r="C1160" s="1">
        <v>1</v>
      </c>
      <c r="D1160" s="1" t="s">
        <v>5566</v>
      </c>
      <c r="E1160" s="7">
        <v>4796</v>
      </c>
      <c r="F1160" s="7">
        <v>9</v>
      </c>
      <c r="G1160" s="1">
        <v>208.6</v>
      </c>
      <c r="H1160" s="34">
        <f>Tabela1[[#This Row],[PESO UNI]]*Tabela1[[#This Row],[QTE]]</f>
        <v>208.6</v>
      </c>
      <c r="I1160" s="7">
        <v>0</v>
      </c>
      <c r="J1160" s="8" t="s">
        <v>6027</v>
      </c>
      <c r="K1160" s="8" t="s">
        <v>4320</v>
      </c>
      <c r="L1160" s="9" t="s">
        <v>5251</v>
      </c>
      <c r="M1160" s="10">
        <v>46267</v>
      </c>
      <c r="N1160" s="8" t="s">
        <v>38</v>
      </c>
      <c r="O1160" s="12"/>
      <c r="P1160" s="13"/>
      <c r="Q1160" s="14">
        <f>Tabela1[[#This Row],[QTDE/ Fabricação]]-Tabela1[[#This Row],[QTE]]</f>
        <v>-1</v>
      </c>
      <c r="R1160" s="18">
        <f t="shared" si="253"/>
        <v>179.91750000000002</v>
      </c>
      <c r="S1160" s="18">
        <f t="shared" si="254"/>
        <v>0</v>
      </c>
      <c r="T1160" s="19">
        <f t="shared" si="255"/>
        <v>-208.6</v>
      </c>
      <c r="U1160" s="16">
        <f>IFERROR(SUMIF('LISTA DE EMBARQUE'!B:B,MICRO!E:E,'LISTA DE EMBARQUE'!G:G),"")</f>
        <v>0</v>
      </c>
      <c r="V1160" s="12" t="str">
        <f>IFERROR(VLOOKUP(Tabela1[[#This Row],[COD.MDE]],'LISTA DE EMBARQUE'!B:L,11,0),"")</f>
        <v/>
      </c>
      <c r="W1160" s="13" t="str">
        <f>IFERROR(VLOOKUP(Tabela1[[#This Row],[COD.MDE]],'LISTA DE EMBARQUE'!B:M,12,0),"")</f>
        <v/>
      </c>
      <c r="X1160" s="14">
        <f>IFERROR(Tabela1[[#This Row],[QIANTIDADE EXPEDIDA]]*Tabela1[[#This Row],[PESO UNI]],"")</f>
        <v>0</v>
      </c>
      <c r="Y1160" s="14">
        <f t="shared" si="256"/>
        <v>-1</v>
      </c>
      <c r="Z1160" s="20">
        <f>Tabela1[[#This Row],[PESO TOTAL]]-Tabela1[[#This Row],[Peso Expedido]]</f>
        <v>208.6</v>
      </c>
      <c r="AA1160" s="17">
        <v>1</v>
      </c>
      <c r="AB1160" s="33"/>
      <c r="AC1160" s="33">
        <v>1</v>
      </c>
      <c r="AD1160" s="33">
        <v>1</v>
      </c>
      <c r="AE1160" s="33">
        <v>0.5</v>
      </c>
      <c r="AF1160" s="33">
        <v>0.5</v>
      </c>
      <c r="AG1160" s="33"/>
      <c r="AH1160" s="33"/>
      <c r="AI1160" s="33"/>
      <c r="AJ1160"/>
      <c r="AK1160"/>
      <c r="AL1160"/>
      <c r="AM1160"/>
      <c r="AN1160"/>
      <c r="AO1160"/>
      <c r="AP1160"/>
      <c r="AQ1160" s="22"/>
      <c r="AR1160" s="24"/>
      <c r="AS1160" s="37"/>
      <c r="AT1160" s="37"/>
      <c r="AU1160" s="37"/>
      <c r="AV1160" s="37"/>
      <c r="AW1160" s="37"/>
    </row>
    <row r="1161" spans="1:49" ht="15.75" hidden="1" customHeight="1" x14ac:dyDescent="0.25">
      <c r="A1161" s="1" t="s">
        <v>5565</v>
      </c>
      <c r="B1161" s="21"/>
      <c r="C1161" s="1">
        <v>1</v>
      </c>
      <c r="D1161" s="1" t="s">
        <v>5567</v>
      </c>
      <c r="E1161" s="7">
        <v>4797</v>
      </c>
      <c r="F1161" s="7">
        <v>9</v>
      </c>
      <c r="G1161" s="1">
        <v>208.6</v>
      </c>
      <c r="H1161" s="34">
        <f>Tabela1[[#This Row],[PESO UNI]]*Tabela1[[#This Row],[QTE]]</f>
        <v>208.6</v>
      </c>
      <c r="I1161" s="7">
        <v>0</v>
      </c>
      <c r="J1161" s="8" t="s">
        <v>6027</v>
      </c>
      <c r="K1161" s="8" t="s">
        <v>4320</v>
      </c>
      <c r="L1161" s="9" t="s">
        <v>5251</v>
      </c>
      <c r="M1161" s="10">
        <v>46267</v>
      </c>
      <c r="N1161" s="8" t="s">
        <v>38</v>
      </c>
      <c r="O1161" s="12"/>
      <c r="P1161" s="13"/>
      <c r="Q1161" s="14">
        <f>Tabela1[[#This Row],[QTDE/ Fabricação]]-Tabela1[[#This Row],[QTE]]</f>
        <v>-1</v>
      </c>
      <c r="R1161" s="18">
        <f t="shared" si="253"/>
        <v>179.91750000000002</v>
      </c>
      <c r="S1161" s="18">
        <f t="shared" si="254"/>
        <v>0</v>
      </c>
      <c r="T1161" s="19">
        <f t="shared" si="255"/>
        <v>-208.6</v>
      </c>
      <c r="U1161" s="16">
        <f>IFERROR(SUMIF('LISTA DE EMBARQUE'!B:B,MICRO!E:E,'LISTA DE EMBARQUE'!G:G),"")</f>
        <v>0</v>
      </c>
      <c r="V1161" s="12" t="str">
        <f>IFERROR(VLOOKUP(Tabela1[[#This Row],[COD.MDE]],'LISTA DE EMBARQUE'!B:L,11,0),"")</f>
        <v/>
      </c>
      <c r="W1161" s="13" t="str">
        <f>IFERROR(VLOOKUP(Tabela1[[#This Row],[COD.MDE]],'LISTA DE EMBARQUE'!B:M,12,0),"")</f>
        <v/>
      </c>
      <c r="X1161" s="14">
        <f>IFERROR(Tabela1[[#This Row],[QIANTIDADE EXPEDIDA]]*Tabela1[[#This Row],[PESO UNI]],"")</f>
        <v>0</v>
      </c>
      <c r="Y1161" s="14">
        <f t="shared" si="256"/>
        <v>-1</v>
      </c>
      <c r="Z1161" s="20">
        <f>Tabela1[[#This Row],[PESO TOTAL]]-Tabela1[[#This Row],[Peso Expedido]]</f>
        <v>208.6</v>
      </c>
      <c r="AA1161" s="17">
        <v>1</v>
      </c>
      <c r="AB1161" s="33"/>
      <c r="AC1161" s="33">
        <v>1</v>
      </c>
      <c r="AD1161" s="33">
        <v>1</v>
      </c>
      <c r="AE1161" s="33">
        <v>0.5</v>
      </c>
      <c r="AF1161" s="33">
        <v>0.5</v>
      </c>
      <c r="AG1161" s="33"/>
      <c r="AH1161" s="33"/>
      <c r="AI1161" s="33"/>
      <c r="AJ1161"/>
      <c r="AK1161"/>
      <c r="AL1161"/>
      <c r="AM1161"/>
      <c r="AN1161"/>
      <c r="AO1161"/>
      <c r="AP1161"/>
      <c r="AQ1161" s="22"/>
      <c r="AR1161" s="24"/>
      <c r="AS1161" s="37"/>
      <c r="AT1161" s="37"/>
      <c r="AU1161" s="37"/>
      <c r="AV1161" s="37"/>
      <c r="AW1161" s="37"/>
    </row>
    <row r="1162" spans="1:49" ht="15.75" hidden="1" customHeight="1" x14ac:dyDescent="0.25">
      <c r="A1162" s="1" t="s">
        <v>5565</v>
      </c>
      <c r="B1162" s="21"/>
      <c r="C1162" s="1">
        <v>1</v>
      </c>
      <c r="D1162" s="1" t="s">
        <v>5568</v>
      </c>
      <c r="E1162" s="7">
        <v>4798</v>
      </c>
      <c r="F1162" s="7">
        <v>9</v>
      </c>
      <c r="G1162" s="1">
        <v>157.6</v>
      </c>
      <c r="H1162" s="34">
        <f>Tabela1[[#This Row],[PESO UNI]]*Tabela1[[#This Row],[QTE]]</f>
        <v>157.6</v>
      </c>
      <c r="I1162" s="7">
        <v>0</v>
      </c>
      <c r="J1162" s="8" t="s">
        <v>6027</v>
      </c>
      <c r="K1162" s="8" t="s">
        <v>4320</v>
      </c>
      <c r="L1162" s="9" t="s">
        <v>5251</v>
      </c>
      <c r="M1162" s="10">
        <v>46267</v>
      </c>
      <c r="N1162" s="8" t="s">
        <v>38</v>
      </c>
      <c r="O1162" s="12"/>
      <c r="P1162" s="13"/>
      <c r="Q1162" s="14">
        <f>Tabela1[[#This Row],[QTDE/ Fabricação]]-Tabela1[[#This Row],[QTE]]</f>
        <v>-1</v>
      </c>
      <c r="R1162" s="18">
        <f t="shared" si="253"/>
        <v>132.38400000000001</v>
      </c>
      <c r="S1162" s="18">
        <f t="shared" si="254"/>
        <v>0</v>
      </c>
      <c r="T1162" s="19">
        <f t="shared" si="255"/>
        <v>-157.6</v>
      </c>
      <c r="U1162" s="16">
        <f>IFERROR(SUMIF('LISTA DE EMBARQUE'!B:B,MICRO!E:E,'LISTA DE EMBARQUE'!G:G),"")</f>
        <v>0</v>
      </c>
      <c r="V1162" s="12" t="str">
        <f>IFERROR(VLOOKUP(Tabela1[[#This Row],[COD.MDE]],'LISTA DE EMBARQUE'!B:L,11,0),"")</f>
        <v/>
      </c>
      <c r="W1162" s="13" t="str">
        <f>IFERROR(VLOOKUP(Tabela1[[#This Row],[COD.MDE]],'LISTA DE EMBARQUE'!B:M,12,0),"")</f>
        <v/>
      </c>
      <c r="X1162" s="14">
        <f>IFERROR(Tabela1[[#This Row],[QIANTIDADE EXPEDIDA]]*Tabela1[[#This Row],[PESO UNI]],"")</f>
        <v>0</v>
      </c>
      <c r="Y1162" s="14">
        <f t="shared" si="256"/>
        <v>-1</v>
      </c>
      <c r="Z1162" s="20">
        <f>Tabela1[[#This Row],[PESO TOTAL]]-Tabela1[[#This Row],[Peso Expedido]]</f>
        <v>157.6</v>
      </c>
      <c r="AA1162" s="17">
        <v>1</v>
      </c>
      <c r="AB1162" s="33"/>
      <c r="AC1162" s="33">
        <v>1</v>
      </c>
      <c r="AD1162" s="33">
        <v>0.9</v>
      </c>
      <c r="AE1162" s="33">
        <v>0.5</v>
      </c>
      <c r="AF1162" s="33">
        <v>0.5</v>
      </c>
      <c r="AG1162" s="33"/>
      <c r="AH1162" s="33"/>
      <c r="AI1162" s="33"/>
      <c r="AJ1162"/>
      <c r="AK1162"/>
      <c r="AL1162"/>
      <c r="AM1162"/>
      <c r="AN1162"/>
      <c r="AO1162"/>
      <c r="AP1162"/>
      <c r="AQ1162" s="22"/>
      <c r="AR1162" s="24"/>
      <c r="AS1162" s="37"/>
      <c r="AT1162" s="37"/>
      <c r="AU1162" s="37"/>
      <c r="AV1162" s="37"/>
      <c r="AW1162" s="37"/>
    </row>
    <row r="1163" spans="1:49" ht="15.75" hidden="1" customHeight="1" x14ac:dyDescent="0.25">
      <c r="A1163" s="1"/>
      <c r="B1163" s="21"/>
      <c r="C1163" s="1"/>
      <c r="D1163" s="1" t="s">
        <v>5612</v>
      </c>
      <c r="E1163" s="7">
        <v>4844</v>
      </c>
      <c r="F1163" s="7">
        <v>1</v>
      </c>
      <c r="G1163" s="1">
        <v>1</v>
      </c>
      <c r="H1163" s="34">
        <v>1</v>
      </c>
      <c r="I1163" s="7"/>
      <c r="J1163" s="8" t="s">
        <v>5613</v>
      </c>
      <c r="K1163" s="8" t="s">
        <v>5614</v>
      </c>
      <c r="L1163" s="9" t="s">
        <v>5615</v>
      </c>
      <c r="M1163" s="10">
        <v>46262</v>
      </c>
      <c r="N1163" s="8" t="s">
        <v>38</v>
      </c>
      <c r="O1163" s="12"/>
      <c r="P1163" s="13"/>
      <c r="Q1163" s="14">
        <f>Tabela1[[#This Row],[QTDE/ Fabricação]]-Tabela1[[#This Row],[QTE]]</f>
        <v>0</v>
      </c>
      <c r="R1163" s="18">
        <f t="shared" ref="R1163:R1168" si="257">IFERROR(H1163*((AA1163*0.25)+(AC1163*0.25)+(AD1163*0.225)+(AE1163*0.225)+(AF1163*0.05)),"")</f>
        <v>0.95</v>
      </c>
      <c r="S1163" s="18">
        <f t="shared" ref="S1163:S1168" si="258">IFERROR(H1163*AG1163,"")</f>
        <v>0</v>
      </c>
      <c r="T1163" s="19">
        <f t="shared" ref="T1163:T1168" si="259">IFERROR(S1163-H1163,"")</f>
        <v>-1</v>
      </c>
      <c r="U1163" s="16">
        <f>IFERROR(SUMIF('LISTA DE EMBARQUE'!B:B,MICRO!E:E,'LISTA DE EMBARQUE'!G:G),"")</f>
        <v>0</v>
      </c>
      <c r="V1163" s="12" t="str">
        <f>IFERROR(VLOOKUP(Tabela1[[#This Row],[COD.MDE]],'LISTA DE EMBARQUE'!B:L,11,0),"")</f>
        <v/>
      </c>
      <c r="W1163" s="13" t="str">
        <f>IFERROR(VLOOKUP(Tabela1[[#This Row],[COD.MDE]],'LISTA DE EMBARQUE'!B:M,12,0),"")</f>
        <v/>
      </c>
      <c r="X1163" s="14">
        <f>IFERROR(Tabela1[[#This Row],[QIANTIDADE EXPEDIDA]]*Tabela1[[#This Row],[PESO UNI]],"")</f>
        <v>0</v>
      </c>
      <c r="Y1163" s="14">
        <v>1</v>
      </c>
      <c r="Z1163" s="20">
        <f>Tabela1[[#This Row],[PESO TOTAL]]-Tabela1[[#This Row],[Peso Expedido]]</f>
        <v>1</v>
      </c>
      <c r="AA1163" s="17">
        <v>1</v>
      </c>
      <c r="AB1163" s="33"/>
      <c r="AC1163" s="33">
        <v>1</v>
      </c>
      <c r="AD1163" s="33">
        <v>1</v>
      </c>
      <c r="AE1163" s="33">
        <v>1</v>
      </c>
      <c r="AF1163" s="33"/>
      <c r="AG1163" s="33"/>
      <c r="AH1163" s="33"/>
      <c r="AI1163" s="33"/>
      <c r="AJ1163"/>
      <c r="AK1163"/>
      <c r="AL1163"/>
      <c r="AM1163"/>
      <c r="AN1163"/>
      <c r="AO1163"/>
      <c r="AP1163"/>
      <c r="AQ1163" s="22"/>
      <c r="AR1163" s="24"/>
      <c r="AS1163" s="37"/>
      <c r="AT1163" s="37"/>
      <c r="AU1163" s="37"/>
      <c r="AV1163" s="37"/>
      <c r="AW1163" s="37"/>
    </row>
    <row r="1164" spans="1:49" ht="15.75" hidden="1" customHeight="1" x14ac:dyDescent="0.25">
      <c r="A1164" s="1" t="s">
        <v>5619</v>
      </c>
      <c r="B1164" s="21" t="s">
        <v>5620</v>
      </c>
      <c r="C1164" s="1">
        <v>1</v>
      </c>
      <c r="D1164" s="1" t="s">
        <v>5621</v>
      </c>
      <c r="E1164" s="7">
        <v>4845</v>
      </c>
      <c r="F1164" s="7">
        <v>66</v>
      </c>
      <c r="G1164" s="1">
        <v>498.4</v>
      </c>
      <c r="H1164" s="34">
        <f>Tabela1[[#This Row],[PESO UNI]]*Tabela1[[#This Row],[QTE]]</f>
        <v>498.4</v>
      </c>
      <c r="I1164" s="7">
        <v>0</v>
      </c>
      <c r="J1164" s="8" t="s">
        <v>3140</v>
      </c>
      <c r="K1164" s="8" t="s">
        <v>4320</v>
      </c>
      <c r="L1164" s="9" t="s">
        <v>2984</v>
      </c>
      <c r="M1164" s="10">
        <v>46273</v>
      </c>
      <c r="N1164" s="8" t="s">
        <v>38</v>
      </c>
      <c r="O1164" s="12"/>
      <c r="P1164" s="13"/>
      <c r="Q1164" s="14">
        <f>Tabela1[[#This Row],[QTDE/ Fabricação]]-Tabela1[[#This Row],[QTE]]</f>
        <v>-1</v>
      </c>
      <c r="R1164" s="18">
        <f t="shared" si="257"/>
        <v>124.6</v>
      </c>
      <c r="S1164" s="18">
        <f t="shared" si="258"/>
        <v>0</v>
      </c>
      <c r="T1164" s="19">
        <f t="shared" si="259"/>
        <v>-498.4</v>
      </c>
      <c r="U1164" s="16">
        <f>IFERROR(SUMIF('LISTA DE EMBARQUE'!B:B,MICRO!E:E,'LISTA DE EMBARQUE'!G:G),"")</f>
        <v>0</v>
      </c>
      <c r="V1164" s="12" t="str">
        <f>IFERROR(VLOOKUP(Tabela1[[#This Row],[COD.MDE]],'LISTA DE EMBARQUE'!B:L,11,0),"")</f>
        <v/>
      </c>
      <c r="W1164" s="13" t="str">
        <f>IFERROR(VLOOKUP(Tabela1[[#This Row],[COD.MDE]],'LISTA DE EMBARQUE'!B:M,12,0),"")</f>
        <v/>
      </c>
      <c r="X1164" s="14">
        <f>IFERROR(Tabela1[[#This Row],[QIANTIDADE EXPEDIDA]]*Tabela1[[#This Row],[PESO UNI]],"")</f>
        <v>0</v>
      </c>
      <c r="Y1164" s="14">
        <f t="shared" ref="Y1164:Y1168" si="260">U1164-C1164</f>
        <v>-1</v>
      </c>
      <c r="Z1164" s="20">
        <f>Tabela1[[#This Row],[PESO TOTAL]]-Tabela1[[#This Row],[Peso Expedido]]</f>
        <v>498.4</v>
      </c>
      <c r="AA1164" s="17">
        <v>1</v>
      </c>
      <c r="AB1164" s="33"/>
      <c r="AC1164" s="33"/>
      <c r="AD1164" s="33"/>
      <c r="AE1164" s="33"/>
      <c r="AF1164" s="33"/>
      <c r="AG1164" s="33"/>
      <c r="AH1164" s="33"/>
      <c r="AI1164" s="33"/>
      <c r="AJ1164"/>
      <c r="AK1164"/>
      <c r="AL1164"/>
      <c r="AM1164"/>
      <c r="AN1164"/>
      <c r="AO1164"/>
      <c r="AP1164"/>
      <c r="AQ1164" s="22"/>
      <c r="AR1164" s="24"/>
      <c r="AS1164" s="37"/>
      <c r="AT1164" s="37"/>
      <c r="AU1164" s="37"/>
      <c r="AV1164" s="37"/>
      <c r="AW1164" s="37"/>
    </row>
    <row r="1165" spans="1:49" ht="15.75" hidden="1" customHeight="1" x14ac:dyDescent="0.25">
      <c r="A1165" s="1" t="s">
        <v>5619</v>
      </c>
      <c r="B1165" s="21" t="s">
        <v>5620</v>
      </c>
      <c r="C1165" s="1">
        <v>1</v>
      </c>
      <c r="D1165" s="1" t="s">
        <v>5622</v>
      </c>
      <c r="E1165" s="7">
        <v>4846</v>
      </c>
      <c r="F1165" s="7">
        <v>66</v>
      </c>
      <c r="G1165" s="1">
        <v>287.39999999999998</v>
      </c>
      <c r="H1165" s="34">
        <f>Tabela1[[#This Row],[PESO UNI]]*Tabela1[[#This Row],[QTE]]</f>
        <v>287.39999999999998</v>
      </c>
      <c r="I1165" s="7">
        <v>0</v>
      </c>
      <c r="J1165" s="8" t="s">
        <v>3140</v>
      </c>
      <c r="K1165" s="8" t="s">
        <v>4320</v>
      </c>
      <c r="L1165" s="9" t="s">
        <v>2984</v>
      </c>
      <c r="M1165" s="10">
        <v>46273</v>
      </c>
      <c r="N1165" s="8" t="s">
        <v>38</v>
      </c>
      <c r="O1165" s="12"/>
      <c r="P1165" s="13"/>
      <c r="Q1165" s="14">
        <f>Tabela1[[#This Row],[QTDE/ Fabricação]]-Tabela1[[#This Row],[QTE]]</f>
        <v>-1</v>
      </c>
      <c r="R1165" s="18">
        <f t="shared" si="257"/>
        <v>71.849999999999994</v>
      </c>
      <c r="S1165" s="18">
        <f t="shared" si="258"/>
        <v>0</v>
      </c>
      <c r="T1165" s="19">
        <f t="shared" si="259"/>
        <v>-287.39999999999998</v>
      </c>
      <c r="U1165" s="16">
        <f>IFERROR(SUMIF('LISTA DE EMBARQUE'!B:B,MICRO!E:E,'LISTA DE EMBARQUE'!G:G),"")</f>
        <v>0</v>
      </c>
      <c r="V1165" s="12" t="str">
        <f>IFERROR(VLOOKUP(Tabela1[[#This Row],[COD.MDE]],'LISTA DE EMBARQUE'!B:L,11,0),"")</f>
        <v/>
      </c>
      <c r="W1165" s="13" t="str">
        <f>IFERROR(VLOOKUP(Tabela1[[#This Row],[COD.MDE]],'LISTA DE EMBARQUE'!B:M,12,0),"")</f>
        <v/>
      </c>
      <c r="X1165" s="14">
        <f>IFERROR(Tabela1[[#This Row],[QIANTIDADE EXPEDIDA]]*Tabela1[[#This Row],[PESO UNI]],"")</f>
        <v>0</v>
      </c>
      <c r="Y1165" s="14">
        <f t="shared" si="260"/>
        <v>-1</v>
      </c>
      <c r="Z1165" s="20">
        <f>Tabela1[[#This Row],[PESO TOTAL]]-Tabela1[[#This Row],[Peso Expedido]]</f>
        <v>287.39999999999998</v>
      </c>
      <c r="AA1165" s="17">
        <v>1</v>
      </c>
      <c r="AB1165" s="33"/>
      <c r="AC1165" s="33"/>
      <c r="AD1165" s="33"/>
      <c r="AE1165" s="33"/>
      <c r="AF1165" s="33"/>
      <c r="AG1165" s="33"/>
      <c r="AH1165" s="33"/>
      <c r="AI1165" s="33"/>
      <c r="AJ1165"/>
      <c r="AK1165"/>
      <c r="AL1165"/>
      <c r="AM1165"/>
      <c r="AN1165"/>
      <c r="AO1165"/>
      <c r="AP1165"/>
      <c r="AQ1165" s="22"/>
      <c r="AR1165" s="24"/>
      <c r="AS1165" s="37"/>
      <c r="AT1165" s="37"/>
      <c r="AU1165" s="37"/>
      <c r="AV1165" s="37"/>
      <c r="AW1165" s="37"/>
    </row>
    <row r="1166" spans="1:49" ht="15.75" hidden="1" customHeight="1" x14ac:dyDescent="0.25">
      <c r="A1166" s="1" t="s">
        <v>5619</v>
      </c>
      <c r="B1166" s="21" t="s">
        <v>5620</v>
      </c>
      <c r="C1166" s="1">
        <v>1</v>
      </c>
      <c r="D1166" s="1" t="s">
        <v>5623</v>
      </c>
      <c r="E1166" s="7">
        <v>4847</v>
      </c>
      <c r="F1166" s="7">
        <v>66</v>
      </c>
      <c r="G1166" s="1">
        <v>190</v>
      </c>
      <c r="H1166" s="34">
        <f>Tabela1[[#This Row],[PESO UNI]]*Tabela1[[#This Row],[QTE]]</f>
        <v>190</v>
      </c>
      <c r="I1166" s="7">
        <v>0</v>
      </c>
      <c r="J1166" s="8" t="s">
        <v>3140</v>
      </c>
      <c r="K1166" s="8" t="s">
        <v>4320</v>
      </c>
      <c r="L1166" s="9" t="s">
        <v>2984</v>
      </c>
      <c r="M1166" s="10">
        <v>46273</v>
      </c>
      <c r="N1166" s="8" t="s">
        <v>38</v>
      </c>
      <c r="O1166" s="12"/>
      <c r="P1166" s="13"/>
      <c r="Q1166" s="14">
        <f>Tabela1[[#This Row],[QTDE/ Fabricação]]-Tabela1[[#This Row],[QTE]]</f>
        <v>-1</v>
      </c>
      <c r="R1166" s="18">
        <f t="shared" si="257"/>
        <v>47.5</v>
      </c>
      <c r="S1166" s="18">
        <f t="shared" si="258"/>
        <v>0</v>
      </c>
      <c r="T1166" s="19">
        <f t="shared" si="259"/>
        <v>-190</v>
      </c>
      <c r="U1166" s="16">
        <f>IFERROR(SUMIF('LISTA DE EMBARQUE'!B:B,MICRO!E:E,'LISTA DE EMBARQUE'!G:G),"")</f>
        <v>0</v>
      </c>
      <c r="V1166" s="12" t="str">
        <f>IFERROR(VLOOKUP(Tabela1[[#This Row],[COD.MDE]],'LISTA DE EMBARQUE'!B:L,11,0),"")</f>
        <v/>
      </c>
      <c r="W1166" s="13" t="str">
        <f>IFERROR(VLOOKUP(Tabela1[[#This Row],[COD.MDE]],'LISTA DE EMBARQUE'!B:M,12,0),"")</f>
        <v/>
      </c>
      <c r="X1166" s="14">
        <f>IFERROR(Tabela1[[#This Row],[QIANTIDADE EXPEDIDA]]*Tabela1[[#This Row],[PESO UNI]],"")</f>
        <v>0</v>
      </c>
      <c r="Y1166" s="14">
        <f t="shared" si="260"/>
        <v>-1</v>
      </c>
      <c r="Z1166" s="20">
        <f>Tabela1[[#This Row],[PESO TOTAL]]-Tabela1[[#This Row],[Peso Expedido]]</f>
        <v>190</v>
      </c>
      <c r="AA1166" s="17">
        <v>1</v>
      </c>
      <c r="AB1166" s="33"/>
      <c r="AC1166" s="33"/>
      <c r="AD1166" s="33"/>
      <c r="AE1166" s="33"/>
      <c r="AF1166" s="33"/>
      <c r="AG1166" s="33"/>
      <c r="AH1166" s="33"/>
      <c r="AI1166" s="33"/>
      <c r="AJ1166"/>
      <c r="AK1166"/>
      <c r="AL1166"/>
      <c r="AM1166"/>
      <c r="AN1166"/>
      <c r="AO1166"/>
      <c r="AP1166"/>
      <c r="AQ1166" s="22"/>
      <c r="AR1166" s="24"/>
      <c r="AS1166" s="37"/>
      <c r="AT1166" s="37"/>
      <c r="AU1166" s="37"/>
      <c r="AV1166" s="37"/>
      <c r="AW1166" s="37"/>
    </row>
    <row r="1167" spans="1:49" ht="15.75" hidden="1" customHeight="1" x14ac:dyDescent="0.25">
      <c r="A1167" s="1" t="s">
        <v>5619</v>
      </c>
      <c r="B1167" s="21" t="s">
        <v>5620</v>
      </c>
      <c r="C1167" s="1">
        <v>1</v>
      </c>
      <c r="D1167" s="1" t="s">
        <v>5624</v>
      </c>
      <c r="E1167" s="7">
        <v>4848</v>
      </c>
      <c r="F1167" s="7">
        <v>66</v>
      </c>
      <c r="G1167" s="1">
        <v>14.5</v>
      </c>
      <c r="H1167" s="34">
        <f>Tabela1[[#This Row],[PESO UNI]]*Tabela1[[#This Row],[QTE]]</f>
        <v>14.5</v>
      </c>
      <c r="I1167" s="7">
        <v>0</v>
      </c>
      <c r="J1167" s="8" t="s">
        <v>3140</v>
      </c>
      <c r="K1167" s="8" t="s">
        <v>4320</v>
      </c>
      <c r="L1167" s="9" t="s">
        <v>2984</v>
      </c>
      <c r="M1167" s="10">
        <v>46273</v>
      </c>
      <c r="N1167" s="8" t="s">
        <v>38</v>
      </c>
      <c r="O1167" s="12"/>
      <c r="P1167" s="13"/>
      <c r="Q1167" s="14">
        <f>Tabela1[[#This Row],[QTDE/ Fabricação]]-Tabela1[[#This Row],[QTE]]</f>
        <v>-1</v>
      </c>
      <c r="R1167" s="18">
        <f t="shared" si="257"/>
        <v>3.625</v>
      </c>
      <c r="S1167" s="18">
        <f t="shared" si="258"/>
        <v>0</v>
      </c>
      <c r="T1167" s="19">
        <f t="shared" si="259"/>
        <v>-14.5</v>
      </c>
      <c r="U1167" s="16">
        <f>IFERROR(SUMIF('LISTA DE EMBARQUE'!B:B,MICRO!E:E,'LISTA DE EMBARQUE'!G:G),"")</f>
        <v>0</v>
      </c>
      <c r="V1167" s="12" t="str">
        <f>IFERROR(VLOOKUP(Tabela1[[#This Row],[COD.MDE]],'LISTA DE EMBARQUE'!B:L,11,0),"")</f>
        <v/>
      </c>
      <c r="W1167" s="13" t="str">
        <f>IFERROR(VLOOKUP(Tabela1[[#This Row],[COD.MDE]],'LISTA DE EMBARQUE'!B:M,12,0),"")</f>
        <v/>
      </c>
      <c r="X1167" s="14">
        <f>IFERROR(Tabela1[[#This Row],[QIANTIDADE EXPEDIDA]]*Tabela1[[#This Row],[PESO UNI]],"")</f>
        <v>0</v>
      </c>
      <c r="Y1167" s="14">
        <f t="shared" si="260"/>
        <v>-1</v>
      </c>
      <c r="Z1167" s="20">
        <f>Tabela1[[#This Row],[PESO TOTAL]]-Tabela1[[#This Row],[Peso Expedido]]</f>
        <v>14.5</v>
      </c>
      <c r="AA1167" s="17">
        <v>1</v>
      </c>
      <c r="AB1167" s="33"/>
      <c r="AC1167" s="33"/>
      <c r="AD1167" s="33"/>
      <c r="AE1167" s="33"/>
      <c r="AF1167" s="33"/>
      <c r="AG1167" s="33"/>
      <c r="AH1167" s="33"/>
      <c r="AI1167" s="33"/>
      <c r="AJ1167"/>
      <c r="AK1167"/>
      <c r="AL1167"/>
      <c r="AM1167"/>
      <c r="AN1167"/>
      <c r="AO1167"/>
      <c r="AP1167"/>
      <c r="AQ1167" s="22"/>
      <c r="AR1167" s="24"/>
      <c r="AS1167" s="37"/>
      <c r="AT1167" s="37"/>
      <c r="AU1167" s="37"/>
      <c r="AV1167" s="37"/>
      <c r="AW1167" s="37"/>
    </row>
    <row r="1168" spans="1:49" ht="15.75" hidden="1" customHeight="1" x14ac:dyDescent="0.25">
      <c r="A1168" s="238" t="s">
        <v>5625</v>
      </c>
      <c r="B1168" s="239" t="s">
        <v>5626</v>
      </c>
      <c r="C1168" s="238">
        <v>1</v>
      </c>
      <c r="D1168" s="238" t="s">
        <v>5627</v>
      </c>
      <c r="E1168" s="237">
        <v>4849</v>
      </c>
      <c r="F1168" s="237">
        <v>67</v>
      </c>
      <c r="G1168" s="238">
        <v>106.3</v>
      </c>
      <c r="H1168" s="240">
        <f>Tabela1[[#This Row],[PESO UNI]]*Tabela1[[#This Row],[QTE]]</f>
        <v>106.3</v>
      </c>
      <c r="I1168" s="237">
        <v>0</v>
      </c>
      <c r="J1168" s="241" t="s">
        <v>3140</v>
      </c>
      <c r="K1168" s="241" t="s">
        <v>4320</v>
      </c>
      <c r="L1168" s="242" t="s">
        <v>2984</v>
      </c>
      <c r="M1168" s="243">
        <v>46274</v>
      </c>
      <c r="N1168" s="241" t="s">
        <v>5101</v>
      </c>
      <c r="O1168" s="244"/>
      <c r="P1168" s="245"/>
      <c r="Q1168" s="14">
        <f>Tabela1[[#This Row],[QTDE/ Fabricação]]-Tabela1[[#This Row],[QTE]]</f>
        <v>-1</v>
      </c>
      <c r="R1168" s="247">
        <f t="shared" si="257"/>
        <v>106.3</v>
      </c>
      <c r="S1168" s="247">
        <f t="shared" si="258"/>
        <v>106.3</v>
      </c>
      <c r="T1168" s="248">
        <f t="shared" si="259"/>
        <v>0</v>
      </c>
      <c r="U1168" s="249">
        <f>IFERROR(SUMIF('LISTA DE EMBARQUE'!B:B,MICRO!E:E,'LISTA DE EMBARQUE'!G:G),"")</f>
        <v>1</v>
      </c>
      <c r="V1168" s="244">
        <f>IFERROR(VLOOKUP(Tabela1[[#This Row],[COD.MDE]],'LISTA DE EMBARQUE'!B:L,11,0),"")</f>
        <v>9</v>
      </c>
      <c r="W1168" s="245">
        <f>IFERROR(VLOOKUP(Tabela1[[#This Row],[COD.MDE]],'LISTA DE EMBARQUE'!B:M,12,0),"")</f>
        <v>46284</v>
      </c>
      <c r="X1168" s="246">
        <f>IFERROR(Tabela1[[#This Row],[QIANTIDADE EXPEDIDA]]*Tabela1[[#This Row],[PESO UNI]],"")</f>
        <v>106.3</v>
      </c>
      <c r="Y1168" s="246">
        <f t="shared" si="260"/>
        <v>0</v>
      </c>
      <c r="Z1168" s="250">
        <f>Tabela1[[#This Row],[PESO TOTAL]]-Tabela1[[#This Row],[Peso Expedido]]</f>
        <v>0</v>
      </c>
      <c r="AA1168" s="251">
        <v>1</v>
      </c>
      <c r="AB1168" s="252"/>
      <c r="AC1168" s="252">
        <v>1</v>
      </c>
      <c r="AD1168" s="252">
        <v>1</v>
      </c>
      <c r="AE1168" s="252">
        <v>1</v>
      </c>
      <c r="AF1168" s="252">
        <v>1</v>
      </c>
      <c r="AG1168" s="252">
        <v>1</v>
      </c>
      <c r="AH1168" s="252">
        <v>1</v>
      </c>
      <c r="AI1168" s="252" t="s">
        <v>4509</v>
      </c>
      <c r="AJ1168"/>
      <c r="AK1168"/>
      <c r="AL1168"/>
      <c r="AM1168"/>
      <c r="AN1168"/>
      <c r="AO1168"/>
      <c r="AP1168"/>
      <c r="AQ1168" s="22"/>
      <c r="AR1168" s="24"/>
      <c r="AS1168" s="37"/>
      <c r="AT1168" s="37"/>
      <c r="AU1168" s="37"/>
      <c r="AV1168" s="37"/>
      <c r="AW1168" s="37"/>
    </row>
    <row r="1169" spans="1:49" ht="15.75" hidden="1" customHeight="1" x14ac:dyDescent="0.25">
      <c r="A1169" s="1" t="s">
        <v>5625</v>
      </c>
      <c r="B1169" s="21" t="s">
        <v>5626</v>
      </c>
      <c r="C1169" s="1">
        <v>1</v>
      </c>
      <c r="D1169" s="1" t="s">
        <v>5628</v>
      </c>
      <c r="E1169" s="7">
        <v>4850</v>
      </c>
      <c r="F1169" s="7">
        <v>67</v>
      </c>
      <c r="G1169" s="1">
        <v>105.5</v>
      </c>
      <c r="H1169" s="34">
        <f>Tabela1[[#This Row],[PESO UNI]]*Tabela1[[#This Row],[QTE]]</f>
        <v>105.5</v>
      </c>
      <c r="I1169" s="7">
        <v>0</v>
      </c>
      <c r="J1169" s="8" t="s">
        <v>3140</v>
      </c>
      <c r="K1169" s="8" t="s">
        <v>4320</v>
      </c>
      <c r="L1169" s="9" t="s">
        <v>2984</v>
      </c>
      <c r="M1169" s="10">
        <v>46274</v>
      </c>
      <c r="N1169" s="8" t="s">
        <v>5101</v>
      </c>
      <c r="O1169" s="12"/>
      <c r="P1169" s="13"/>
      <c r="Q1169" s="14">
        <f>Tabela1[[#This Row],[QTDE/ Fabricação]]-Tabela1[[#This Row],[QTE]]</f>
        <v>-1</v>
      </c>
      <c r="R1169" s="18">
        <f t="shared" ref="R1169:R1179" si="261">IFERROR(H1169*((AA1169*0.25)+(AC1169*0.25)+(AD1169*0.225)+(AE1169*0.225)+(AF1169*0.05)),"")</f>
        <v>105.5</v>
      </c>
      <c r="S1169" s="18">
        <f t="shared" ref="S1169:S1179" si="262">IFERROR(H1169*AG1169,"")</f>
        <v>105.5</v>
      </c>
      <c r="T1169" s="19">
        <f t="shared" ref="T1169:T1179" si="263">IFERROR(S1169-H1169,"")</f>
        <v>0</v>
      </c>
      <c r="U1169" s="16">
        <f>IFERROR(SUMIF('LISTA DE EMBARQUE'!B:B,MICRO!E:E,'LISTA DE EMBARQUE'!G:G),"")</f>
        <v>1</v>
      </c>
      <c r="V1169" s="12">
        <f>IFERROR(VLOOKUP(Tabela1[[#This Row],[COD.MDE]],'LISTA DE EMBARQUE'!B:L,11,0),"")</f>
        <v>11</v>
      </c>
      <c r="W1169" s="13">
        <f>IFERROR(VLOOKUP(Tabela1[[#This Row],[COD.MDE]],'LISTA DE EMBARQUE'!B:M,12,0),"")</f>
        <v>46300</v>
      </c>
      <c r="X1169" s="14">
        <f>IFERROR(Tabela1[[#This Row],[QIANTIDADE EXPEDIDA]]*Tabela1[[#This Row],[PESO UNI]],"")</f>
        <v>105.5</v>
      </c>
      <c r="Y1169" s="14">
        <f t="shared" ref="Y1169:Y1179" si="264">U1169-C1169</f>
        <v>0</v>
      </c>
      <c r="Z1169" s="20">
        <f>Tabela1[[#This Row],[PESO TOTAL]]-Tabela1[[#This Row],[Peso Expedido]]</f>
        <v>0</v>
      </c>
      <c r="AA1169" s="17">
        <v>1</v>
      </c>
      <c r="AB1169" s="33"/>
      <c r="AC1169" s="33">
        <v>1</v>
      </c>
      <c r="AD1169" s="33">
        <v>1</v>
      </c>
      <c r="AE1169" s="33">
        <v>1</v>
      </c>
      <c r="AF1169" s="33">
        <v>1</v>
      </c>
      <c r="AG1169" s="33">
        <v>1</v>
      </c>
      <c r="AH1169" s="33">
        <v>1</v>
      </c>
      <c r="AI1169" s="33" t="s">
        <v>4509</v>
      </c>
      <c r="AJ1169"/>
      <c r="AK1169"/>
      <c r="AL1169"/>
      <c r="AM1169"/>
      <c r="AN1169"/>
      <c r="AO1169"/>
      <c r="AP1169"/>
      <c r="AQ1169" s="22"/>
      <c r="AR1169" s="24"/>
      <c r="AS1169" s="37"/>
      <c r="AT1169" s="37"/>
      <c r="AU1169" s="37"/>
      <c r="AV1169" s="37"/>
      <c r="AW1169" s="37"/>
    </row>
    <row r="1170" spans="1:49" ht="15.75" hidden="1" customHeight="1" x14ac:dyDescent="0.25">
      <c r="A1170" s="1" t="s">
        <v>5631</v>
      </c>
      <c r="B1170" s="21" t="s">
        <v>5632</v>
      </c>
      <c r="C1170" s="1">
        <v>6</v>
      </c>
      <c r="D1170" s="1" t="s">
        <v>5633</v>
      </c>
      <c r="E1170" s="7">
        <v>4851</v>
      </c>
      <c r="F1170" s="7">
        <v>68</v>
      </c>
      <c r="G1170" s="1">
        <v>1.1000000000000001</v>
      </c>
      <c r="H1170" s="34">
        <f>Tabela1[[#This Row],[PESO UNI]]*Tabela1[[#This Row],[QTE]]</f>
        <v>6.6000000000000005</v>
      </c>
      <c r="I1170" s="7">
        <v>0</v>
      </c>
      <c r="J1170" s="8" t="s">
        <v>3140</v>
      </c>
      <c r="K1170" s="8" t="s">
        <v>4320</v>
      </c>
      <c r="L1170" s="9" t="s">
        <v>2984</v>
      </c>
      <c r="M1170" s="10">
        <v>46274</v>
      </c>
      <c r="N1170" s="8" t="s">
        <v>5101</v>
      </c>
      <c r="O1170" s="12"/>
      <c r="P1170" s="13"/>
      <c r="Q1170" s="14">
        <f>Tabela1[[#This Row],[QTDE/ Fabricação]]-Tabela1[[#This Row],[QTE]]</f>
        <v>-6</v>
      </c>
      <c r="R1170" s="18">
        <f t="shared" si="261"/>
        <v>2.8050000000000002</v>
      </c>
      <c r="S1170" s="18">
        <f t="shared" si="262"/>
        <v>0</v>
      </c>
      <c r="T1170" s="19">
        <f t="shared" si="263"/>
        <v>-6.6000000000000005</v>
      </c>
      <c r="U1170" s="16">
        <f>IFERROR(SUMIF('LISTA DE EMBARQUE'!B:B,MICRO!E:E,'LISTA DE EMBARQUE'!G:G),"")</f>
        <v>0</v>
      </c>
      <c r="V1170" s="12" t="str">
        <f>IFERROR(VLOOKUP(Tabela1[[#This Row],[COD.MDE]],'LISTA DE EMBARQUE'!B:L,11,0),"")</f>
        <v/>
      </c>
      <c r="W1170" s="13" t="str">
        <f>IFERROR(VLOOKUP(Tabela1[[#This Row],[COD.MDE]],'LISTA DE EMBARQUE'!B:M,12,0),"")</f>
        <v/>
      </c>
      <c r="X1170" s="14">
        <f>IFERROR(Tabela1[[#This Row],[QIANTIDADE EXPEDIDA]]*Tabela1[[#This Row],[PESO UNI]],"")</f>
        <v>0</v>
      </c>
      <c r="Y1170" s="14">
        <f t="shared" si="264"/>
        <v>-6</v>
      </c>
      <c r="Z1170" s="20">
        <f>Tabela1[[#This Row],[PESO TOTAL]]-Tabela1[[#This Row],[Peso Expedido]]</f>
        <v>6.6000000000000005</v>
      </c>
      <c r="AA1170" s="17">
        <v>1</v>
      </c>
      <c r="AB1170" s="33"/>
      <c r="AC1170" s="33">
        <v>0.3</v>
      </c>
      <c r="AD1170" s="33">
        <v>0.2</v>
      </c>
      <c r="AE1170" s="33">
        <v>0.2</v>
      </c>
      <c r="AF1170" s="33">
        <v>0.2</v>
      </c>
      <c r="AG1170" s="33"/>
      <c r="AH1170" s="33"/>
      <c r="AI1170" s="33"/>
      <c r="AJ1170"/>
      <c r="AK1170"/>
      <c r="AL1170"/>
      <c r="AM1170"/>
      <c r="AN1170"/>
      <c r="AO1170"/>
      <c r="AP1170"/>
      <c r="AQ1170" s="22"/>
      <c r="AR1170" s="24"/>
      <c r="AS1170" s="37"/>
      <c r="AT1170" s="37"/>
      <c r="AU1170" s="37"/>
      <c r="AV1170" s="37"/>
      <c r="AW1170" s="37"/>
    </row>
    <row r="1171" spans="1:49" ht="15.75" hidden="1" customHeight="1" x14ac:dyDescent="0.25">
      <c r="A1171" s="1" t="s">
        <v>5631</v>
      </c>
      <c r="B1171" s="21" t="s">
        <v>5632</v>
      </c>
      <c r="C1171" s="1">
        <v>6</v>
      </c>
      <c r="D1171" s="1" t="s">
        <v>5634</v>
      </c>
      <c r="E1171" s="7">
        <v>4852</v>
      </c>
      <c r="F1171" s="7">
        <v>68</v>
      </c>
      <c r="G1171" s="1">
        <v>8.1999999999999993</v>
      </c>
      <c r="H1171" s="34">
        <f>Tabela1[[#This Row],[PESO UNI]]*Tabela1[[#This Row],[QTE]]</f>
        <v>49.199999999999996</v>
      </c>
      <c r="I1171" s="7">
        <v>0</v>
      </c>
      <c r="J1171" s="8" t="s">
        <v>3140</v>
      </c>
      <c r="K1171" s="8" t="s">
        <v>4320</v>
      </c>
      <c r="L1171" s="9" t="s">
        <v>2984</v>
      </c>
      <c r="M1171" s="10">
        <v>46274</v>
      </c>
      <c r="N1171" s="8" t="s">
        <v>5101</v>
      </c>
      <c r="O1171" s="12"/>
      <c r="P1171" s="13"/>
      <c r="Q1171" s="14">
        <f>Tabela1[[#This Row],[QTDE/ Fabricação]]-Tabela1[[#This Row],[QTE]]</f>
        <v>-6</v>
      </c>
      <c r="R1171" s="18">
        <f t="shared" si="261"/>
        <v>20.909999999999997</v>
      </c>
      <c r="S1171" s="18">
        <f t="shared" si="262"/>
        <v>0</v>
      </c>
      <c r="T1171" s="19">
        <f t="shared" si="263"/>
        <v>-49.199999999999996</v>
      </c>
      <c r="U1171" s="16">
        <f>IFERROR(SUMIF('LISTA DE EMBARQUE'!B:B,MICRO!E:E,'LISTA DE EMBARQUE'!G:G),"")</f>
        <v>0</v>
      </c>
      <c r="V1171" s="12" t="str">
        <f>IFERROR(VLOOKUP(Tabela1[[#This Row],[COD.MDE]],'LISTA DE EMBARQUE'!B:L,11,0),"")</f>
        <v/>
      </c>
      <c r="W1171" s="13" t="str">
        <f>IFERROR(VLOOKUP(Tabela1[[#This Row],[COD.MDE]],'LISTA DE EMBARQUE'!B:M,12,0),"")</f>
        <v/>
      </c>
      <c r="X1171" s="14">
        <f>IFERROR(Tabela1[[#This Row],[QIANTIDADE EXPEDIDA]]*Tabela1[[#This Row],[PESO UNI]],"")</f>
        <v>0</v>
      </c>
      <c r="Y1171" s="14">
        <f t="shared" si="264"/>
        <v>-6</v>
      </c>
      <c r="Z1171" s="20">
        <f>Tabela1[[#This Row],[PESO TOTAL]]-Tabela1[[#This Row],[Peso Expedido]]</f>
        <v>49.199999999999996</v>
      </c>
      <c r="AA1171" s="17">
        <v>1</v>
      </c>
      <c r="AB1171" s="33"/>
      <c r="AC1171" s="33">
        <v>0.3</v>
      </c>
      <c r="AD1171" s="33">
        <v>0.2</v>
      </c>
      <c r="AE1171" s="33">
        <v>0.2</v>
      </c>
      <c r="AF1171" s="33">
        <v>0.2</v>
      </c>
      <c r="AG1171" s="33"/>
      <c r="AH1171" s="33"/>
      <c r="AI1171" s="33"/>
      <c r="AJ1171"/>
      <c r="AK1171"/>
      <c r="AL1171"/>
      <c r="AM1171"/>
      <c r="AN1171"/>
      <c r="AO1171"/>
      <c r="AP1171"/>
      <c r="AQ1171" s="22"/>
      <c r="AR1171" s="24"/>
      <c r="AS1171" s="37"/>
      <c r="AT1171" s="37"/>
      <c r="AU1171" s="37"/>
      <c r="AV1171" s="37"/>
      <c r="AW1171" s="37"/>
    </row>
    <row r="1172" spans="1:49" ht="15.75" hidden="1" customHeight="1" x14ac:dyDescent="0.25">
      <c r="A1172" s="1" t="s">
        <v>5631</v>
      </c>
      <c r="B1172" s="21" t="s">
        <v>5632</v>
      </c>
      <c r="C1172" s="1">
        <v>4</v>
      </c>
      <c r="D1172" s="1" t="s">
        <v>5635</v>
      </c>
      <c r="E1172" s="7">
        <v>4853</v>
      </c>
      <c r="F1172" s="7">
        <v>68</v>
      </c>
      <c r="G1172" s="1">
        <v>50.9</v>
      </c>
      <c r="H1172" s="34">
        <f>Tabela1[[#This Row],[PESO UNI]]*Tabela1[[#This Row],[QTE]]</f>
        <v>203.6</v>
      </c>
      <c r="I1172" s="7">
        <v>0</v>
      </c>
      <c r="J1172" s="8" t="s">
        <v>3140</v>
      </c>
      <c r="K1172" s="8" t="s">
        <v>4320</v>
      </c>
      <c r="L1172" s="9" t="s">
        <v>2984</v>
      </c>
      <c r="M1172" s="10">
        <v>46274</v>
      </c>
      <c r="N1172" s="8" t="s">
        <v>5101</v>
      </c>
      <c r="O1172" s="12"/>
      <c r="P1172" s="13"/>
      <c r="Q1172" s="14">
        <f>Tabela1[[#This Row],[QTDE/ Fabricação]]-Tabela1[[#This Row],[QTE]]</f>
        <v>-4</v>
      </c>
      <c r="R1172" s="18">
        <f t="shared" si="261"/>
        <v>86.53</v>
      </c>
      <c r="S1172" s="18">
        <f t="shared" si="262"/>
        <v>0</v>
      </c>
      <c r="T1172" s="19">
        <f t="shared" si="263"/>
        <v>-203.6</v>
      </c>
      <c r="U1172" s="16">
        <f>IFERROR(SUMIF('LISTA DE EMBARQUE'!B:B,MICRO!E:E,'LISTA DE EMBARQUE'!G:G),"")</f>
        <v>0</v>
      </c>
      <c r="V1172" s="12" t="str">
        <f>IFERROR(VLOOKUP(Tabela1[[#This Row],[COD.MDE]],'LISTA DE EMBARQUE'!B:L,11,0),"")</f>
        <v/>
      </c>
      <c r="W1172" s="13" t="str">
        <f>IFERROR(VLOOKUP(Tabela1[[#This Row],[COD.MDE]],'LISTA DE EMBARQUE'!B:M,12,0),"")</f>
        <v/>
      </c>
      <c r="X1172" s="14">
        <f>IFERROR(Tabela1[[#This Row],[QIANTIDADE EXPEDIDA]]*Tabela1[[#This Row],[PESO UNI]],"")</f>
        <v>0</v>
      </c>
      <c r="Y1172" s="14">
        <f t="shared" si="264"/>
        <v>-4</v>
      </c>
      <c r="Z1172" s="20">
        <f>Tabela1[[#This Row],[PESO TOTAL]]-Tabela1[[#This Row],[Peso Expedido]]</f>
        <v>203.6</v>
      </c>
      <c r="AA1172" s="17">
        <v>1</v>
      </c>
      <c r="AB1172" s="33"/>
      <c r="AC1172" s="33">
        <v>0.3</v>
      </c>
      <c r="AD1172" s="33">
        <v>0.2</v>
      </c>
      <c r="AE1172" s="33">
        <v>0.2</v>
      </c>
      <c r="AF1172" s="33">
        <v>0.2</v>
      </c>
      <c r="AG1172" s="33"/>
      <c r="AH1172" s="33"/>
      <c r="AI1172" s="33"/>
      <c r="AJ1172"/>
      <c r="AK1172"/>
      <c r="AL1172"/>
      <c r="AM1172"/>
      <c r="AN1172"/>
      <c r="AO1172"/>
      <c r="AP1172"/>
      <c r="AQ1172" s="22"/>
      <c r="AR1172" s="24"/>
      <c r="AS1172" s="37"/>
      <c r="AT1172" s="37"/>
      <c r="AU1172" s="37"/>
      <c r="AV1172" s="37"/>
      <c r="AW1172" s="37"/>
    </row>
    <row r="1173" spans="1:49" ht="15.75" hidden="1" customHeight="1" x14ac:dyDescent="0.25">
      <c r="A1173" s="1" t="s">
        <v>5631</v>
      </c>
      <c r="B1173" s="21" t="s">
        <v>5632</v>
      </c>
      <c r="C1173" s="1">
        <v>4</v>
      </c>
      <c r="D1173" s="1" t="s">
        <v>5636</v>
      </c>
      <c r="E1173" s="7">
        <v>4854</v>
      </c>
      <c r="F1173" s="7">
        <v>68</v>
      </c>
      <c r="G1173" s="1">
        <v>4.2</v>
      </c>
      <c r="H1173" s="34">
        <f>Tabela1[[#This Row],[PESO UNI]]*Tabela1[[#This Row],[QTE]]</f>
        <v>16.8</v>
      </c>
      <c r="I1173" s="7">
        <v>0</v>
      </c>
      <c r="J1173" s="8" t="s">
        <v>3140</v>
      </c>
      <c r="K1173" s="8" t="s">
        <v>4320</v>
      </c>
      <c r="L1173" s="9" t="s">
        <v>2984</v>
      </c>
      <c r="M1173" s="10">
        <v>46274</v>
      </c>
      <c r="N1173" s="8" t="s">
        <v>5101</v>
      </c>
      <c r="O1173" s="12"/>
      <c r="P1173" s="13"/>
      <c r="Q1173" s="14">
        <f>Tabela1[[#This Row],[QTDE/ Fabricação]]-Tabela1[[#This Row],[QTE]]</f>
        <v>-4</v>
      </c>
      <c r="R1173" s="18">
        <f t="shared" si="261"/>
        <v>7.14</v>
      </c>
      <c r="S1173" s="18">
        <f t="shared" si="262"/>
        <v>0</v>
      </c>
      <c r="T1173" s="19">
        <f t="shared" si="263"/>
        <v>-16.8</v>
      </c>
      <c r="U1173" s="16">
        <f>IFERROR(SUMIF('LISTA DE EMBARQUE'!B:B,MICRO!E:E,'LISTA DE EMBARQUE'!G:G),"")</f>
        <v>0</v>
      </c>
      <c r="V1173" s="12" t="str">
        <f>IFERROR(VLOOKUP(Tabela1[[#This Row],[COD.MDE]],'LISTA DE EMBARQUE'!B:L,11,0),"")</f>
        <v/>
      </c>
      <c r="W1173" s="13" t="str">
        <f>IFERROR(VLOOKUP(Tabela1[[#This Row],[COD.MDE]],'LISTA DE EMBARQUE'!B:M,12,0),"")</f>
        <v/>
      </c>
      <c r="X1173" s="14">
        <f>IFERROR(Tabela1[[#This Row],[QIANTIDADE EXPEDIDA]]*Tabela1[[#This Row],[PESO UNI]],"")</f>
        <v>0</v>
      </c>
      <c r="Y1173" s="14">
        <f t="shared" si="264"/>
        <v>-4</v>
      </c>
      <c r="Z1173" s="20">
        <f>Tabela1[[#This Row],[PESO TOTAL]]-Tabela1[[#This Row],[Peso Expedido]]</f>
        <v>16.8</v>
      </c>
      <c r="AA1173" s="17">
        <v>1</v>
      </c>
      <c r="AB1173" s="33"/>
      <c r="AC1173" s="33">
        <v>0.3</v>
      </c>
      <c r="AD1173" s="33">
        <v>0.2</v>
      </c>
      <c r="AE1173" s="33">
        <v>0.2</v>
      </c>
      <c r="AF1173" s="33">
        <v>0.2</v>
      </c>
      <c r="AG1173" s="33"/>
      <c r="AH1173" s="33"/>
      <c r="AI1173" s="33"/>
      <c r="AJ1173"/>
      <c r="AK1173"/>
      <c r="AL1173"/>
      <c r="AM1173"/>
      <c r="AN1173"/>
      <c r="AO1173"/>
      <c r="AP1173"/>
      <c r="AQ1173" s="22"/>
      <c r="AR1173" s="24"/>
      <c r="AS1173" s="37"/>
      <c r="AT1173" s="37"/>
      <c r="AU1173" s="37"/>
      <c r="AV1173" s="37"/>
      <c r="AW1173" s="37"/>
    </row>
    <row r="1174" spans="1:49" ht="15.75" hidden="1" customHeight="1" x14ac:dyDescent="0.25">
      <c r="A1174" s="1" t="s">
        <v>5631</v>
      </c>
      <c r="B1174" s="21" t="s">
        <v>5632</v>
      </c>
      <c r="C1174" s="1">
        <v>4</v>
      </c>
      <c r="D1174" s="1" t="s">
        <v>5637</v>
      </c>
      <c r="E1174" s="7">
        <v>4855</v>
      </c>
      <c r="F1174" s="7">
        <v>68</v>
      </c>
      <c r="G1174" s="1">
        <v>3.8</v>
      </c>
      <c r="H1174" s="34">
        <f>Tabela1[[#This Row],[PESO UNI]]*Tabela1[[#This Row],[QTE]]</f>
        <v>15.2</v>
      </c>
      <c r="I1174" s="7">
        <v>0</v>
      </c>
      <c r="J1174" s="8" t="s">
        <v>3140</v>
      </c>
      <c r="K1174" s="8" t="s">
        <v>4320</v>
      </c>
      <c r="L1174" s="9" t="s">
        <v>2984</v>
      </c>
      <c r="M1174" s="10">
        <v>46274</v>
      </c>
      <c r="N1174" s="8" t="s">
        <v>5101</v>
      </c>
      <c r="O1174" s="12"/>
      <c r="P1174" s="13"/>
      <c r="Q1174" s="14">
        <f>Tabela1[[#This Row],[QTDE/ Fabricação]]-Tabela1[[#This Row],[QTE]]</f>
        <v>-4</v>
      </c>
      <c r="R1174" s="18">
        <f t="shared" si="261"/>
        <v>6.46</v>
      </c>
      <c r="S1174" s="18">
        <f t="shared" si="262"/>
        <v>0</v>
      </c>
      <c r="T1174" s="19">
        <f t="shared" si="263"/>
        <v>-15.2</v>
      </c>
      <c r="U1174" s="16">
        <f>IFERROR(SUMIF('LISTA DE EMBARQUE'!B:B,MICRO!E:E,'LISTA DE EMBARQUE'!G:G),"")</f>
        <v>0</v>
      </c>
      <c r="V1174" s="12" t="str">
        <f>IFERROR(VLOOKUP(Tabela1[[#This Row],[COD.MDE]],'LISTA DE EMBARQUE'!B:L,11,0),"")</f>
        <v/>
      </c>
      <c r="W1174" s="13" t="str">
        <f>IFERROR(VLOOKUP(Tabela1[[#This Row],[COD.MDE]],'LISTA DE EMBARQUE'!B:M,12,0),"")</f>
        <v/>
      </c>
      <c r="X1174" s="14">
        <f>IFERROR(Tabela1[[#This Row],[QIANTIDADE EXPEDIDA]]*Tabela1[[#This Row],[PESO UNI]],"")</f>
        <v>0</v>
      </c>
      <c r="Y1174" s="14">
        <f t="shared" si="264"/>
        <v>-4</v>
      </c>
      <c r="Z1174" s="20">
        <f>Tabela1[[#This Row],[PESO TOTAL]]-Tabela1[[#This Row],[Peso Expedido]]</f>
        <v>15.2</v>
      </c>
      <c r="AA1174" s="17">
        <v>1</v>
      </c>
      <c r="AB1174" s="33"/>
      <c r="AC1174" s="33">
        <v>0.3</v>
      </c>
      <c r="AD1174" s="33">
        <v>0.2</v>
      </c>
      <c r="AE1174" s="33">
        <v>0.2</v>
      </c>
      <c r="AF1174" s="33">
        <v>0.2</v>
      </c>
      <c r="AG1174" s="33"/>
      <c r="AH1174" s="33"/>
      <c r="AI1174" s="33"/>
      <c r="AJ1174"/>
      <c r="AK1174"/>
      <c r="AL1174"/>
      <c r="AM1174"/>
      <c r="AN1174"/>
      <c r="AO1174"/>
      <c r="AP1174"/>
      <c r="AQ1174" s="22"/>
      <c r="AR1174" s="24"/>
      <c r="AS1174" s="37"/>
      <c r="AT1174" s="37"/>
      <c r="AU1174" s="37"/>
      <c r="AV1174" s="37"/>
      <c r="AW1174" s="37"/>
    </row>
    <row r="1175" spans="1:49" ht="15.75" hidden="1" customHeight="1" x14ac:dyDescent="0.25">
      <c r="A1175" s="1" t="s">
        <v>5631</v>
      </c>
      <c r="B1175" s="21" t="s">
        <v>5632</v>
      </c>
      <c r="C1175" s="1">
        <v>22</v>
      </c>
      <c r="D1175" s="1" t="s">
        <v>5638</v>
      </c>
      <c r="E1175" s="7">
        <v>4856</v>
      </c>
      <c r="F1175" s="7">
        <v>68</v>
      </c>
      <c r="G1175" s="1">
        <v>7.7</v>
      </c>
      <c r="H1175" s="34">
        <f>Tabela1[[#This Row],[PESO UNI]]*Tabela1[[#This Row],[QTE]]</f>
        <v>169.4</v>
      </c>
      <c r="I1175" s="7">
        <v>0</v>
      </c>
      <c r="J1175" s="8" t="s">
        <v>3140</v>
      </c>
      <c r="K1175" s="8" t="s">
        <v>4320</v>
      </c>
      <c r="L1175" s="9" t="s">
        <v>2984</v>
      </c>
      <c r="M1175" s="10">
        <v>46274</v>
      </c>
      <c r="N1175" s="8" t="s">
        <v>5101</v>
      </c>
      <c r="O1175" s="12"/>
      <c r="P1175" s="13"/>
      <c r="Q1175" s="14">
        <f>Tabela1[[#This Row],[QTDE/ Fabricação]]-Tabela1[[#This Row],[QTE]]</f>
        <v>-22</v>
      </c>
      <c r="R1175" s="18">
        <f t="shared" si="261"/>
        <v>71.995000000000005</v>
      </c>
      <c r="S1175" s="18">
        <f t="shared" si="262"/>
        <v>0</v>
      </c>
      <c r="T1175" s="19">
        <f t="shared" si="263"/>
        <v>-169.4</v>
      </c>
      <c r="U1175" s="16">
        <f>IFERROR(SUMIF('LISTA DE EMBARQUE'!B:B,MICRO!E:E,'LISTA DE EMBARQUE'!G:G),"")</f>
        <v>0</v>
      </c>
      <c r="V1175" s="12" t="str">
        <f>IFERROR(VLOOKUP(Tabela1[[#This Row],[COD.MDE]],'LISTA DE EMBARQUE'!B:L,11,0),"")</f>
        <v/>
      </c>
      <c r="W1175" s="13" t="str">
        <f>IFERROR(VLOOKUP(Tabela1[[#This Row],[COD.MDE]],'LISTA DE EMBARQUE'!B:M,12,0),"")</f>
        <v/>
      </c>
      <c r="X1175" s="14">
        <f>IFERROR(Tabela1[[#This Row],[QIANTIDADE EXPEDIDA]]*Tabela1[[#This Row],[PESO UNI]],"")</f>
        <v>0</v>
      </c>
      <c r="Y1175" s="14">
        <f t="shared" si="264"/>
        <v>-22</v>
      </c>
      <c r="Z1175" s="20">
        <f>Tabela1[[#This Row],[PESO TOTAL]]-Tabela1[[#This Row],[Peso Expedido]]</f>
        <v>169.4</v>
      </c>
      <c r="AA1175" s="17">
        <v>1</v>
      </c>
      <c r="AB1175" s="33"/>
      <c r="AC1175" s="33">
        <v>0.3</v>
      </c>
      <c r="AD1175" s="33">
        <v>0.2</v>
      </c>
      <c r="AE1175" s="33">
        <v>0.2</v>
      </c>
      <c r="AF1175" s="33">
        <v>0.2</v>
      </c>
      <c r="AG1175" s="33"/>
      <c r="AH1175" s="33"/>
      <c r="AI1175" s="33"/>
      <c r="AJ1175"/>
      <c r="AK1175"/>
      <c r="AL1175"/>
      <c r="AM1175"/>
      <c r="AN1175"/>
      <c r="AO1175"/>
      <c r="AP1175"/>
      <c r="AQ1175" s="22"/>
      <c r="AR1175" s="24"/>
      <c r="AS1175" s="37"/>
      <c r="AT1175" s="37"/>
      <c r="AU1175" s="37"/>
      <c r="AV1175" s="37"/>
      <c r="AW1175" s="37"/>
    </row>
    <row r="1176" spans="1:49" ht="15.75" hidden="1" customHeight="1" x14ac:dyDescent="0.25">
      <c r="A1176" s="1" t="s">
        <v>5631</v>
      </c>
      <c r="B1176" s="21" t="s">
        <v>5632</v>
      </c>
      <c r="C1176" s="1">
        <v>1</v>
      </c>
      <c r="D1176" s="1" t="s">
        <v>5639</v>
      </c>
      <c r="E1176" s="7">
        <v>4857</v>
      </c>
      <c r="F1176" s="7">
        <v>68</v>
      </c>
      <c r="G1176" s="1">
        <v>15.1</v>
      </c>
      <c r="H1176" s="34">
        <f>Tabela1[[#This Row],[PESO UNI]]*Tabela1[[#This Row],[QTE]]</f>
        <v>15.1</v>
      </c>
      <c r="I1176" s="7">
        <v>0</v>
      </c>
      <c r="J1176" s="8" t="s">
        <v>3140</v>
      </c>
      <c r="K1176" s="8" t="s">
        <v>4320</v>
      </c>
      <c r="L1176" s="9" t="s">
        <v>2984</v>
      </c>
      <c r="M1176" s="10">
        <v>46274</v>
      </c>
      <c r="N1176" s="8" t="s">
        <v>5101</v>
      </c>
      <c r="O1176" s="12"/>
      <c r="P1176" s="13"/>
      <c r="Q1176" s="14">
        <f>Tabela1[[#This Row],[QTDE/ Fabricação]]-Tabela1[[#This Row],[QTE]]</f>
        <v>-1</v>
      </c>
      <c r="R1176" s="18">
        <f t="shared" si="261"/>
        <v>6.4174999999999995</v>
      </c>
      <c r="S1176" s="18">
        <f t="shared" si="262"/>
        <v>0</v>
      </c>
      <c r="T1176" s="19">
        <f t="shared" si="263"/>
        <v>-15.1</v>
      </c>
      <c r="U1176" s="16">
        <f>IFERROR(SUMIF('LISTA DE EMBARQUE'!B:B,MICRO!E:E,'LISTA DE EMBARQUE'!G:G),"")</f>
        <v>0</v>
      </c>
      <c r="V1176" s="12" t="str">
        <f>IFERROR(VLOOKUP(Tabela1[[#This Row],[COD.MDE]],'LISTA DE EMBARQUE'!B:L,11,0),"")</f>
        <v/>
      </c>
      <c r="W1176" s="13" t="str">
        <f>IFERROR(VLOOKUP(Tabela1[[#This Row],[COD.MDE]],'LISTA DE EMBARQUE'!B:M,12,0),"")</f>
        <v/>
      </c>
      <c r="X1176" s="14">
        <f>IFERROR(Tabela1[[#This Row],[QIANTIDADE EXPEDIDA]]*Tabela1[[#This Row],[PESO UNI]],"")</f>
        <v>0</v>
      </c>
      <c r="Y1176" s="14">
        <f t="shared" si="264"/>
        <v>-1</v>
      </c>
      <c r="Z1176" s="20">
        <f>Tabela1[[#This Row],[PESO TOTAL]]-Tabela1[[#This Row],[Peso Expedido]]</f>
        <v>15.1</v>
      </c>
      <c r="AA1176" s="17">
        <v>1</v>
      </c>
      <c r="AB1176" s="33"/>
      <c r="AC1176" s="33">
        <v>0.3</v>
      </c>
      <c r="AD1176" s="33">
        <v>0.2</v>
      </c>
      <c r="AE1176" s="33">
        <v>0.2</v>
      </c>
      <c r="AF1176" s="33">
        <v>0.2</v>
      </c>
      <c r="AG1176" s="33"/>
      <c r="AH1176" s="33"/>
      <c r="AI1176" s="33"/>
      <c r="AJ1176"/>
      <c r="AK1176"/>
      <c r="AL1176"/>
      <c r="AM1176"/>
      <c r="AN1176"/>
      <c r="AO1176"/>
      <c r="AP1176"/>
      <c r="AQ1176" s="22"/>
      <c r="AR1176" s="24"/>
      <c r="AS1176" s="37"/>
      <c r="AT1176" s="37"/>
      <c r="AU1176" s="37"/>
      <c r="AV1176" s="37"/>
      <c r="AW1176" s="37"/>
    </row>
    <row r="1177" spans="1:49" ht="15.75" hidden="1" customHeight="1" x14ac:dyDescent="0.25">
      <c r="A1177" s="1" t="s">
        <v>5631</v>
      </c>
      <c r="B1177" s="21" t="s">
        <v>5632</v>
      </c>
      <c r="C1177" s="1">
        <v>1</v>
      </c>
      <c r="D1177" s="1" t="s">
        <v>5640</v>
      </c>
      <c r="E1177" s="7">
        <v>4858</v>
      </c>
      <c r="F1177" s="7">
        <v>68</v>
      </c>
      <c r="G1177" s="1">
        <v>2.2000000000000002</v>
      </c>
      <c r="H1177" s="34">
        <f>Tabela1[[#This Row],[PESO UNI]]*Tabela1[[#This Row],[QTE]]</f>
        <v>2.2000000000000002</v>
      </c>
      <c r="I1177" s="7">
        <v>0</v>
      </c>
      <c r="J1177" s="8" t="s">
        <v>3140</v>
      </c>
      <c r="K1177" s="8" t="s">
        <v>4320</v>
      </c>
      <c r="L1177" s="9" t="s">
        <v>2984</v>
      </c>
      <c r="M1177" s="10">
        <v>46274</v>
      </c>
      <c r="N1177" s="8" t="s">
        <v>5101</v>
      </c>
      <c r="O1177" s="12"/>
      <c r="P1177" s="13"/>
      <c r="Q1177" s="14">
        <f>Tabela1[[#This Row],[QTDE/ Fabricação]]-Tabela1[[#This Row],[QTE]]</f>
        <v>-1</v>
      </c>
      <c r="R1177" s="18">
        <f t="shared" si="261"/>
        <v>0.93500000000000005</v>
      </c>
      <c r="S1177" s="18">
        <f t="shared" si="262"/>
        <v>0</v>
      </c>
      <c r="T1177" s="19">
        <f t="shared" si="263"/>
        <v>-2.2000000000000002</v>
      </c>
      <c r="U1177" s="16">
        <f>IFERROR(SUMIF('LISTA DE EMBARQUE'!B:B,MICRO!E:E,'LISTA DE EMBARQUE'!G:G),"")</f>
        <v>0</v>
      </c>
      <c r="V1177" s="12" t="str">
        <f>IFERROR(VLOOKUP(Tabela1[[#This Row],[COD.MDE]],'LISTA DE EMBARQUE'!B:L,11,0),"")</f>
        <v/>
      </c>
      <c r="W1177" s="13" t="str">
        <f>IFERROR(VLOOKUP(Tabela1[[#This Row],[COD.MDE]],'LISTA DE EMBARQUE'!B:M,12,0),"")</f>
        <v/>
      </c>
      <c r="X1177" s="14">
        <f>IFERROR(Tabela1[[#This Row],[QIANTIDADE EXPEDIDA]]*Tabela1[[#This Row],[PESO UNI]],"")</f>
        <v>0</v>
      </c>
      <c r="Y1177" s="14">
        <f t="shared" si="264"/>
        <v>-1</v>
      </c>
      <c r="Z1177" s="20">
        <f>Tabela1[[#This Row],[PESO TOTAL]]-Tabela1[[#This Row],[Peso Expedido]]</f>
        <v>2.2000000000000002</v>
      </c>
      <c r="AA1177" s="17">
        <v>1</v>
      </c>
      <c r="AB1177" s="33"/>
      <c r="AC1177" s="33">
        <v>0.3</v>
      </c>
      <c r="AD1177" s="33">
        <v>0.2</v>
      </c>
      <c r="AE1177" s="33">
        <v>0.2</v>
      </c>
      <c r="AF1177" s="33">
        <v>0.2</v>
      </c>
      <c r="AG1177" s="33"/>
      <c r="AH1177" s="33"/>
      <c r="AI1177" s="33"/>
      <c r="AJ1177"/>
      <c r="AK1177"/>
      <c r="AL1177"/>
      <c r="AM1177"/>
      <c r="AN1177"/>
      <c r="AO1177"/>
      <c r="AP1177"/>
      <c r="AQ1177" s="22"/>
      <c r="AR1177" s="24"/>
      <c r="AS1177" s="37"/>
      <c r="AT1177" s="37"/>
      <c r="AU1177" s="37"/>
      <c r="AV1177" s="37"/>
      <c r="AW1177" s="37"/>
    </row>
    <row r="1178" spans="1:49" ht="15.75" hidden="1" customHeight="1" x14ac:dyDescent="0.25">
      <c r="A1178" s="1" t="s">
        <v>5631</v>
      </c>
      <c r="B1178" s="21" t="s">
        <v>5632</v>
      </c>
      <c r="C1178" s="1">
        <v>1</v>
      </c>
      <c r="D1178" s="1" t="s">
        <v>5641</v>
      </c>
      <c r="E1178" s="7">
        <v>4859</v>
      </c>
      <c r="F1178" s="7">
        <v>68</v>
      </c>
      <c r="G1178" s="1">
        <v>11.1</v>
      </c>
      <c r="H1178" s="34">
        <f>Tabela1[[#This Row],[PESO UNI]]*Tabela1[[#This Row],[QTE]]</f>
        <v>11.1</v>
      </c>
      <c r="I1178" s="7">
        <v>0</v>
      </c>
      <c r="J1178" s="8" t="s">
        <v>3140</v>
      </c>
      <c r="K1178" s="8" t="s">
        <v>4320</v>
      </c>
      <c r="L1178" s="9" t="s">
        <v>2984</v>
      </c>
      <c r="M1178" s="10">
        <v>46274</v>
      </c>
      <c r="N1178" s="8" t="s">
        <v>5101</v>
      </c>
      <c r="O1178" s="12"/>
      <c r="P1178" s="13"/>
      <c r="Q1178" s="14">
        <f>Tabela1[[#This Row],[QTDE/ Fabricação]]-Tabela1[[#This Row],[QTE]]</f>
        <v>-1</v>
      </c>
      <c r="R1178" s="18">
        <f t="shared" si="261"/>
        <v>4.7174999999999994</v>
      </c>
      <c r="S1178" s="18">
        <f t="shared" si="262"/>
        <v>0</v>
      </c>
      <c r="T1178" s="19">
        <f t="shared" si="263"/>
        <v>-11.1</v>
      </c>
      <c r="U1178" s="16">
        <f>IFERROR(SUMIF('LISTA DE EMBARQUE'!B:B,MICRO!E:E,'LISTA DE EMBARQUE'!G:G),"")</f>
        <v>0</v>
      </c>
      <c r="V1178" s="12" t="str">
        <f>IFERROR(VLOOKUP(Tabela1[[#This Row],[COD.MDE]],'LISTA DE EMBARQUE'!B:L,11,0),"")</f>
        <v/>
      </c>
      <c r="W1178" s="13" t="str">
        <f>IFERROR(VLOOKUP(Tabela1[[#This Row],[COD.MDE]],'LISTA DE EMBARQUE'!B:M,12,0),"")</f>
        <v/>
      </c>
      <c r="X1178" s="14">
        <f>IFERROR(Tabela1[[#This Row],[QIANTIDADE EXPEDIDA]]*Tabela1[[#This Row],[PESO UNI]],"")</f>
        <v>0</v>
      </c>
      <c r="Y1178" s="14">
        <f t="shared" si="264"/>
        <v>-1</v>
      </c>
      <c r="Z1178" s="20">
        <f>Tabela1[[#This Row],[PESO TOTAL]]-Tabela1[[#This Row],[Peso Expedido]]</f>
        <v>11.1</v>
      </c>
      <c r="AA1178" s="17">
        <v>1</v>
      </c>
      <c r="AB1178" s="33"/>
      <c r="AC1178" s="33">
        <v>0.3</v>
      </c>
      <c r="AD1178" s="33">
        <v>0.2</v>
      </c>
      <c r="AE1178" s="33">
        <v>0.2</v>
      </c>
      <c r="AF1178" s="33">
        <v>0.2</v>
      </c>
      <c r="AG1178" s="33"/>
      <c r="AH1178" s="33"/>
      <c r="AI1178" s="33"/>
      <c r="AJ1178"/>
      <c r="AK1178"/>
      <c r="AL1178"/>
      <c r="AM1178"/>
      <c r="AN1178"/>
      <c r="AO1178"/>
      <c r="AP1178"/>
      <c r="AQ1178" s="22"/>
      <c r="AR1178" s="24"/>
      <c r="AS1178" s="37"/>
      <c r="AT1178" s="37"/>
      <c r="AU1178" s="37"/>
      <c r="AV1178" s="37"/>
      <c r="AW1178" s="37"/>
    </row>
    <row r="1179" spans="1:49" ht="15.75" hidden="1" customHeight="1" x14ac:dyDescent="0.25">
      <c r="A1179" s="1" t="s">
        <v>5631</v>
      </c>
      <c r="B1179" s="21" t="s">
        <v>5632</v>
      </c>
      <c r="C1179" s="1">
        <v>2</v>
      </c>
      <c r="D1179" s="1" t="s">
        <v>5642</v>
      </c>
      <c r="E1179" s="7">
        <v>4860</v>
      </c>
      <c r="F1179" s="7">
        <v>68</v>
      </c>
      <c r="G1179" s="1">
        <v>8.1999999999999993</v>
      </c>
      <c r="H1179" s="34">
        <f>Tabela1[[#This Row],[PESO UNI]]*Tabela1[[#This Row],[QTE]]</f>
        <v>16.399999999999999</v>
      </c>
      <c r="I1179" s="7">
        <v>0</v>
      </c>
      <c r="J1179" s="8" t="s">
        <v>3140</v>
      </c>
      <c r="K1179" s="8" t="s">
        <v>4320</v>
      </c>
      <c r="L1179" s="9" t="s">
        <v>2984</v>
      </c>
      <c r="M1179" s="10">
        <v>46274</v>
      </c>
      <c r="N1179" s="8" t="s">
        <v>5101</v>
      </c>
      <c r="O1179" s="12"/>
      <c r="P1179" s="13"/>
      <c r="Q1179" s="14">
        <f>Tabela1[[#This Row],[QTDE/ Fabricação]]-Tabela1[[#This Row],[QTE]]</f>
        <v>-2</v>
      </c>
      <c r="R1179" s="18">
        <f t="shared" si="261"/>
        <v>6.9699999999999989</v>
      </c>
      <c r="S1179" s="18">
        <f t="shared" si="262"/>
        <v>0</v>
      </c>
      <c r="T1179" s="19">
        <f t="shared" si="263"/>
        <v>-16.399999999999999</v>
      </c>
      <c r="U1179" s="16">
        <f>IFERROR(SUMIF('LISTA DE EMBARQUE'!B:B,MICRO!E:E,'LISTA DE EMBARQUE'!G:G),"")</f>
        <v>0</v>
      </c>
      <c r="V1179" s="12" t="str">
        <f>IFERROR(VLOOKUP(Tabela1[[#This Row],[COD.MDE]],'LISTA DE EMBARQUE'!B:L,11,0),"")</f>
        <v/>
      </c>
      <c r="W1179" s="13" t="str">
        <f>IFERROR(VLOOKUP(Tabela1[[#This Row],[COD.MDE]],'LISTA DE EMBARQUE'!B:M,12,0),"")</f>
        <v/>
      </c>
      <c r="X1179" s="14">
        <f>IFERROR(Tabela1[[#This Row],[QIANTIDADE EXPEDIDA]]*Tabela1[[#This Row],[PESO UNI]],"")</f>
        <v>0</v>
      </c>
      <c r="Y1179" s="14">
        <f t="shared" si="264"/>
        <v>-2</v>
      </c>
      <c r="Z1179" s="20">
        <f>Tabela1[[#This Row],[PESO TOTAL]]-Tabela1[[#This Row],[Peso Expedido]]</f>
        <v>16.399999999999999</v>
      </c>
      <c r="AA1179" s="17">
        <v>1</v>
      </c>
      <c r="AB1179" s="33"/>
      <c r="AC1179" s="33">
        <v>0.3</v>
      </c>
      <c r="AD1179" s="33">
        <v>0.2</v>
      </c>
      <c r="AE1179" s="33">
        <v>0.2</v>
      </c>
      <c r="AF1179" s="33">
        <v>0.2</v>
      </c>
      <c r="AG1179" s="33"/>
      <c r="AH1179" s="33"/>
      <c r="AI1179" s="33"/>
      <c r="AJ1179"/>
      <c r="AK1179"/>
      <c r="AL1179"/>
      <c r="AM1179"/>
      <c r="AN1179"/>
      <c r="AO1179"/>
      <c r="AP1179"/>
      <c r="AQ1179" s="22"/>
      <c r="AR1179" s="24"/>
      <c r="AS1179" s="37"/>
      <c r="AT1179" s="37"/>
      <c r="AU1179" s="37"/>
      <c r="AV1179" s="37"/>
      <c r="AW1179" s="37"/>
    </row>
    <row r="1180" spans="1:49" ht="15.75" hidden="1" customHeight="1" x14ac:dyDescent="0.25">
      <c r="A1180" s="1" t="s">
        <v>5631</v>
      </c>
      <c r="B1180" s="21" t="s">
        <v>5632</v>
      </c>
      <c r="C1180" s="1">
        <v>2</v>
      </c>
      <c r="D1180" s="1" t="s">
        <v>5643</v>
      </c>
      <c r="E1180" s="7">
        <v>4861</v>
      </c>
      <c r="F1180" s="7">
        <v>68</v>
      </c>
      <c r="G1180" s="1">
        <v>1.9</v>
      </c>
      <c r="H1180" s="34">
        <f>Tabela1[[#This Row],[PESO UNI]]*Tabela1[[#This Row],[QTE]]</f>
        <v>3.8</v>
      </c>
      <c r="I1180" s="7">
        <v>0</v>
      </c>
      <c r="J1180" s="8" t="s">
        <v>3140</v>
      </c>
      <c r="K1180" s="8" t="s">
        <v>4320</v>
      </c>
      <c r="L1180" s="9" t="s">
        <v>2984</v>
      </c>
      <c r="M1180" s="10">
        <v>46274</v>
      </c>
      <c r="N1180" s="8" t="s">
        <v>5101</v>
      </c>
      <c r="O1180" s="12"/>
      <c r="P1180" s="13"/>
      <c r="Q1180" s="14">
        <f>Tabela1[[#This Row],[QTDE/ Fabricação]]-Tabela1[[#This Row],[QTE]]</f>
        <v>-2</v>
      </c>
      <c r="R1180" s="18">
        <f>IFERROR(H1180*((AA1180*0.25)+(AC1180*0.25)+(AD1180*0.225)+(AE1180*0.225)+(AF1180*0.05)),"")</f>
        <v>1.615</v>
      </c>
      <c r="S1180" s="18">
        <f>IFERROR(H1180*AG1180,"")</f>
        <v>0</v>
      </c>
      <c r="T1180" s="19">
        <f>IFERROR(S1180-H1180,"")</f>
        <v>-3.8</v>
      </c>
      <c r="U1180" s="16">
        <f>IFERROR(SUMIF('LISTA DE EMBARQUE'!B:B,MICRO!E:E,'LISTA DE EMBARQUE'!G:G),"")</f>
        <v>0</v>
      </c>
      <c r="V1180" s="12" t="str">
        <f>IFERROR(VLOOKUP(Tabela1[[#This Row],[COD.MDE]],'LISTA DE EMBARQUE'!B:L,11,0),"")</f>
        <v/>
      </c>
      <c r="W1180" s="13" t="str">
        <f>IFERROR(VLOOKUP(Tabela1[[#This Row],[COD.MDE]],'LISTA DE EMBARQUE'!B:M,12,0),"")</f>
        <v/>
      </c>
      <c r="X1180" s="14">
        <f>IFERROR(Tabela1[[#This Row],[QIANTIDADE EXPEDIDA]]*Tabela1[[#This Row],[PESO UNI]],"")</f>
        <v>0</v>
      </c>
      <c r="Y1180" s="14">
        <f>U1180-C1180</f>
        <v>-2</v>
      </c>
      <c r="Z1180" s="20">
        <f>Tabela1[[#This Row],[PESO TOTAL]]-Tabela1[[#This Row],[Peso Expedido]]</f>
        <v>3.8</v>
      </c>
      <c r="AA1180" s="17">
        <v>1</v>
      </c>
      <c r="AB1180" s="33"/>
      <c r="AC1180" s="33">
        <v>0.3</v>
      </c>
      <c r="AD1180" s="33">
        <v>0.2</v>
      </c>
      <c r="AE1180" s="33">
        <v>0.2</v>
      </c>
      <c r="AF1180" s="33">
        <v>0.2</v>
      </c>
      <c r="AG1180" s="33"/>
      <c r="AH1180" s="33"/>
      <c r="AI1180" s="33"/>
      <c r="AJ1180"/>
      <c r="AK1180"/>
      <c r="AL1180"/>
      <c r="AM1180"/>
      <c r="AN1180"/>
      <c r="AO1180"/>
      <c r="AP1180"/>
      <c r="AQ1180" s="22"/>
      <c r="AR1180" s="24"/>
      <c r="AS1180" s="37"/>
      <c r="AT1180" s="37"/>
      <c r="AU1180" s="37"/>
      <c r="AV1180" s="37"/>
      <c r="AW1180" s="37"/>
    </row>
    <row r="1181" spans="1:49" ht="15.75" hidden="1" customHeight="1" x14ac:dyDescent="0.25">
      <c r="A1181" s="1"/>
      <c r="B1181" s="21"/>
      <c r="C1181" s="1">
        <v>1</v>
      </c>
      <c r="D1181" s="1" t="s">
        <v>5644</v>
      </c>
      <c r="E1181" s="7">
        <v>4862</v>
      </c>
      <c r="F1181" s="7">
        <v>1</v>
      </c>
      <c r="G1181" s="1">
        <v>1</v>
      </c>
      <c r="H1181" s="34">
        <v>1</v>
      </c>
      <c r="I1181" s="7"/>
      <c r="J1181" s="8" t="s">
        <v>5645</v>
      </c>
      <c r="K1181" s="8" t="s">
        <v>45</v>
      </c>
      <c r="L1181" s="9" t="s">
        <v>5646</v>
      </c>
      <c r="M1181" s="10">
        <v>46238</v>
      </c>
      <c r="N1181" s="8" t="s">
        <v>38</v>
      </c>
      <c r="O1181" s="12"/>
      <c r="P1181" s="13"/>
      <c r="Q1181" s="14">
        <f>Tabela1[[#This Row],[QTDE/ Fabricação]]-Tabela1[[#This Row],[QTE]]</f>
        <v>-1</v>
      </c>
      <c r="R1181" s="18">
        <f t="shared" ref="R1181" si="265">IFERROR(H1181*((AA1181*0.25)+(AC1181*0.25)+(AD1181*0.225)+(AE1181*0.225)+(AF1181*0.05)),"")</f>
        <v>1</v>
      </c>
      <c r="S1181" s="18">
        <f t="shared" ref="S1181" si="266">IFERROR(H1181*AG1181,"")</f>
        <v>1</v>
      </c>
      <c r="T1181" s="19">
        <f t="shared" ref="T1181" si="267">IFERROR(S1181-H1181,"")</f>
        <v>0</v>
      </c>
      <c r="U1181" s="16">
        <v>1</v>
      </c>
      <c r="V1181" s="12">
        <v>1</v>
      </c>
      <c r="W1181" s="13" t="str">
        <f>IFERROR(VLOOKUP(Tabela1[[#This Row],[COD.MDE]],'LISTA DE EMBARQUE'!B:M,12,0),"")</f>
        <v/>
      </c>
      <c r="X1181" s="14">
        <f>IFERROR(Tabela1[[#This Row],[QIANTIDADE EXPEDIDA]]*Tabela1[[#This Row],[PESO UNI]],"")</f>
        <v>1</v>
      </c>
      <c r="Y1181" s="14">
        <f t="shared" ref="Y1181" si="268">U1181-C1181</f>
        <v>0</v>
      </c>
      <c r="Z1181" s="20">
        <f>Tabela1[[#This Row],[PESO TOTAL]]-Tabela1[[#This Row],[Peso Expedido]]</f>
        <v>0</v>
      </c>
      <c r="AA1181" s="17">
        <v>1</v>
      </c>
      <c r="AB1181" s="33">
        <v>1</v>
      </c>
      <c r="AC1181" s="33">
        <v>1</v>
      </c>
      <c r="AD1181" s="33">
        <v>1</v>
      </c>
      <c r="AE1181" s="33">
        <v>1</v>
      </c>
      <c r="AF1181" s="33">
        <v>1</v>
      </c>
      <c r="AG1181" s="33">
        <v>1</v>
      </c>
      <c r="AH1181" s="33">
        <v>1</v>
      </c>
      <c r="AI1181" s="33" t="s">
        <v>4412</v>
      </c>
      <c r="AJ1181"/>
      <c r="AK1181"/>
      <c r="AL1181"/>
      <c r="AM1181"/>
      <c r="AN1181"/>
      <c r="AO1181"/>
      <c r="AP1181"/>
      <c r="AQ1181" s="22"/>
      <c r="AR1181" s="24"/>
      <c r="AS1181" s="37"/>
      <c r="AT1181" s="37"/>
      <c r="AU1181" s="37"/>
      <c r="AV1181" s="37"/>
      <c r="AW1181" s="37"/>
    </row>
    <row r="1182" spans="1:49" ht="15.75" hidden="1" customHeight="1" x14ac:dyDescent="0.25">
      <c r="A1182" s="1" t="s">
        <v>5652</v>
      </c>
      <c r="B1182" s="21" t="s">
        <v>5653</v>
      </c>
      <c r="C1182" s="1">
        <v>1</v>
      </c>
      <c r="D1182" s="1" t="s">
        <v>5654</v>
      </c>
      <c r="E1182" s="7">
        <v>4863</v>
      </c>
      <c r="F1182" s="7">
        <v>7</v>
      </c>
      <c r="G1182" s="1">
        <v>15.9</v>
      </c>
      <c r="H1182" s="34">
        <f>Tabela1[[#This Row],[PESO UNI]]*Tabela1[[#This Row],[QTE]]</f>
        <v>15.9</v>
      </c>
      <c r="I1182" s="7">
        <v>0</v>
      </c>
      <c r="J1182" s="8" t="s">
        <v>5519</v>
      </c>
      <c r="K1182" s="8" t="s">
        <v>4320</v>
      </c>
      <c r="L1182" s="9" t="s">
        <v>5520</v>
      </c>
      <c r="M1182" s="10">
        <v>46275</v>
      </c>
      <c r="N1182" s="8" t="s">
        <v>5101</v>
      </c>
      <c r="O1182" s="12"/>
      <c r="P1182" s="13"/>
      <c r="Q1182" s="14">
        <f>Tabela1[[#This Row],[QTDE/ Fabricação]]-Tabela1[[#This Row],[QTE]]</f>
        <v>-1</v>
      </c>
      <c r="R1182" s="18">
        <f t="shared" ref="R1182:R1199" si="269">IFERROR(H1182*((AA1182*0.25)+(AC1182*0.25)+(AD1182*0.225)+(AE1182*0.225)+(AF1182*0.05)),"")</f>
        <v>15.9</v>
      </c>
      <c r="S1182" s="18">
        <f t="shared" ref="S1182:S1199" si="270">IFERROR(H1182*AG1182,"")</f>
        <v>15.9</v>
      </c>
      <c r="T1182" s="19">
        <f t="shared" ref="T1182:T1199" si="271">IFERROR(S1182-H1182,"")</f>
        <v>0</v>
      </c>
      <c r="U1182" s="16">
        <f>IFERROR(SUMIF('LISTA DE EMBARQUE'!B:B,MICRO!E:E,'LISTA DE EMBARQUE'!G:G),"")</f>
        <v>1</v>
      </c>
      <c r="V1182" s="12">
        <f>IFERROR(VLOOKUP(Tabela1[[#This Row],[COD.MDE]],'LISTA DE EMBARQUE'!B:L,11,0),"")</f>
        <v>1</v>
      </c>
      <c r="W1182" s="13">
        <f>IFERROR(VLOOKUP(Tabela1[[#This Row],[COD.MDE]],'LISTA DE EMBARQUE'!B:M,12,0),"")</f>
        <v>46296</v>
      </c>
      <c r="X1182" s="14">
        <f>IFERROR(Tabela1[[#This Row],[QIANTIDADE EXPEDIDA]]*Tabela1[[#This Row],[PESO UNI]],"")</f>
        <v>15.9</v>
      </c>
      <c r="Y1182" s="14">
        <f t="shared" ref="Y1182:Y1199" si="272">U1182-C1182</f>
        <v>0</v>
      </c>
      <c r="Z1182" s="20">
        <f>Tabela1[[#This Row],[PESO TOTAL]]-Tabela1[[#This Row],[Peso Expedido]]</f>
        <v>0</v>
      </c>
      <c r="AA1182" s="17">
        <v>1</v>
      </c>
      <c r="AB1182" s="33">
        <v>1</v>
      </c>
      <c r="AC1182" s="33">
        <v>1</v>
      </c>
      <c r="AD1182" s="33">
        <v>1</v>
      </c>
      <c r="AE1182" s="33">
        <v>1</v>
      </c>
      <c r="AF1182" s="33">
        <v>1</v>
      </c>
      <c r="AG1182" s="33">
        <v>1</v>
      </c>
      <c r="AH1182" s="33">
        <v>1</v>
      </c>
      <c r="AI1182" s="33" t="s">
        <v>4412</v>
      </c>
      <c r="AJ1182"/>
      <c r="AK1182"/>
      <c r="AL1182"/>
      <c r="AM1182"/>
      <c r="AN1182"/>
      <c r="AO1182"/>
      <c r="AP1182"/>
      <c r="AQ1182" s="22"/>
      <c r="AR1182" s="24"/>
      <c r="AS1182" s="37"/>
      <c r="AT1182" s="37"/>
      <c r="AU1182" s="37"/>
      <c r="AV1182" s="37"/>
      <c r="AW1182" s="37"/>
    </row>
    <row r="1183" spans="1:49" ht="15.75" hidden="1" customHeight="1" x14ac:dyDescent="0.25">
      <c r="A1183" s="1" t="s">
        <v>5652</v>
      </c>
      <c r="B1183" s="21" t="s">
        <v>5653</v>
      </c>
      <c r="C1183" s="1">
        <v>1</v>
      </c>
      <c r="D1183" s="1" t="s">
        <v>5655</v>
      </c>
      <c r="E1183" s="7">
        <v>4864</v>
      </c>
      <c r="F1183" s="7">
        <v>7</v>
      </c>
      <c r="G1183" s="1">
        <v>15.7</v>
      </c>
      <c r="H1183" s="34">
        <f>Tabela1[[#This Row],[PESO UNI]]*Tabela1[[#This Row],[QTE]]</f>
        <v>15.7</v>
      </c>
      <c r="I1183" s="7">
        <v>0</v>
      </c>
      <c r="J1183" s="8" t="s">
        <v>5519</v>
      </c>
      <c r="K1183" s="8" t="s">
        <v>4320</v>
      </c>
      <c r="L1183" s="9" t="s">
        <v>5520</v>
      </c>
      <c r="M1183" s="10">
        <v>46275</v>
      </c>
      <c r="N1183" s="8" t="s">
        <v>5101</v>
      </c>
      <c r="O1183" s="12"/>
      <c r="P1183" s="13"/>
      <c r="Q1183" s="14">
        <f>Tabela1[[#This Row],[QTDE/ Fabricação]]-Tabela1[[#This Row],[QTE]]</f>
        <v>-1</v>
      </c>
      <c r="R1183" s="18">
        <f t="shared" si="269"/>
        <v>15.7</v>
      </c>
      <c r="S1183" s="18">
        <f t="shared" si="270"/>
        <v>15.7</v>
      </c>
      <c r="T1183" s="19">
        <f t="shared" si="271"/>
        <v>0</v>
      </c>
      <c r="U1183" s="16">
        <f>IFERROR(SUMIF('LISTA DE EMBARQUE'!B:B,MICRO!E:E,'LISTA DE EMBARQUE'!G:G),"")</f>
        <v>1</v>
      </c>
      <c r="V1183" s="12">
        <f>IFERROR(VLOOKUP(Tabela1[[#This Row],[COD.MDE]],'LISTA DE EMBARQUE'!B:L,11,0),"")</f>
        <v>1</v>
      </c>
      <c r="W1183" s="13">
        <f>IFERROR(VLOOKUP(Tabela1[[#This Row],[COD.MDE]],'LISTA DE EMBARQUE'!B:M,12,0),"")</f>
        <v>46296</v>
      </c>
      <c r="X1183" s="14">
        <f>IFERROR(Tabela1[[#This Row],[QIANTIDADE EXPEDIDA]]*Tabela1[[#This Row],[PESO UNI]],"")</f>
        <v>15.7</v>
      </c>
      <c r="Y1183" s="14">
        <f t="shared" si="272"/>
        <v>0</v>
      </c>
      <c r="Z1183" s="20">
        <f>Tabela1[[#This Row],[PESO TOTAL]]-Tabela1[[#This Row],[Peso Expedido]]</f>
        <v>0</v>
      </c>
      <c r="AA1183" s="17">
        <v>1</v>
      </c>
      <c r="AB1183" s="33">
        <v>1</v>
      </c>
      <c r="AC1183" s="33">
        <v>1</v>
      </c>
      <c r="AD1183" s="33">
        <v>1</v>
      </c>
      <c r="AE1183" s="33">
        <v>1</v>
      </c>
      <c r="AF1183" s="33">
        <v>1</v>
      </c>
      <c r="AG1183" s="33">
        <v>1</v>
      </c>
      <c r="AH1183" s="33">
        <v>1</v>
      </c>
      <c r="AI1183" s="33" t="s">
        <v>4412</v>
      </c>
      <c r="AJ1183"/>
      <c r="AK1183"/>
      <c r="AL1183"/>
      <c r="AM1183"/>
      <c r="AN1183"/>
      <c r="AO1183"/>
      <c r="AP1183"/>
      <c r="AQ1183" s="22"/>
      <c r="AR1183" s="24"/>
      <c r="AS1183" s="37"/>
      <c r="AT1183" s="37"/>
      <c r="AU1183" s="37"/>
      <c r="AV1183" s="37"/>
      <c r="AW1183" s="37"/>
    </row>
    <row r="1184" spans="1:49" ht="15.75" hidden="1" customHeight="1" x14ac:dyDescent="0.25">
      <c r="A1184" s="1" t="s">
        <v>5652</v>
      </c>
      <c r="B1184" s="21" t="s">
        <v>5653</v>
      </c>
      <c r="C1184" s="1">
        <v>2</v>
      </c>
      <c r="D1184" s="1" t="s">
        <v>5656</v>
      </c>
      <c r="E1184" s="7">
        <v>4865</v>
      </c>
      <c r="F1184" s="7">
        <v>7</v>
      </c>
      <c r="G1184" s="1">
        <v>6.7</v>
      </c>
      <c r="H1184" s="34">
        <f>Tabela1[[#This Row],[PESO UNI]]*Tabela1[[#This Row],[QTE]]</f>
        <v>13.4</v>
      </c>
      <c r="I1184" s="7">
        <v>0</v>
      </c>
      <c r="J1184" s="8" t="s">
        <v>5519</v>
      </c>
      <c r="K1184" s="8" t="s">
        <v>4320</v>
      </c>
      <c r="L1184" s="9" t="s">
        <v>5520</v>
      </c>
      <c r="M1184" s="10">
        <v>46275</v>
      </c>
      <c r="N1184" s="8" t="s">
        <v>5101</v>
      </c>
      <c r="O1184" s="12"/>
      <c r="P1184" s="13"/>
      <c r="Q1184" s="14">
        <f>Tabela1[[#This Row],[QTDE/ Fabricação]]-Tabela1[[#This Row],[QTE]]</f>
        <v>-2</v>
      </c>
      <c r="R1184" s="18">
        <f t="shared" si="269"/>
        <v>13.4</v>
      </c>
      <c r="S1184" s="18">
        <f t="shared" si="270"/>
        <v>13.4</v>
      </c>
      <c r="T1184" s="19">
        <f t="shared" si="271"/>
        <v>0</v>
      </c>
      <c r="U1184" s="16">
        <f>IFERROR(SUMIF('LISTA DE EMBARQUE'!B:B,MICRO!E:E,'LISTA DE EMBARQUE'!G:G),"")</f>
        <v>2</v>
      </c>
      <c r="V1184" s="12">
        <f>IFERROR(VLOOKUP(Tabela1[[#This Row],[COD.MDE]],'LISTA DE EMBARQUE'!B:L,11,0),"")</f>
        <v>1</v>
      </c>
      <c r="W1184" s="13">
        <f>IFERROR(VLOOKUP(Tabela1[[#This Row],[COD.MDE]],'LISTA DE EMBARQUE'!B:M,12,0),"")</f>
        <v>46296</v>
      </c>
      <c r="X1184" s="14">
        <f>IFERROR(Tabela1[[#This Row],[QIANTIDADE EXPEDIDA]]*Tabela1[[#This Row],[PESO UNI]],"")</f>
        <v>13.4</v>
      </c>
      <c r="Y1184" s="14">
        <f t="shared" si="272"/>
        <v>0</v>
      </c>
      <c r="Z1184" s="20">
        <f>Tabela1[[#This Row],[PESO TOTAL]]-Tabela1[[#This Row],[Peso Expedido]]</f>
        <v>0</v>
      </c>
      <c r="AA1184" s="17">
        <v>1</v>
      </c>
      <c r="AB1184" s="33">
        <v>1</v>
      </c>
      <c r="AC1184" s="33">
        <v>1</v>
      </c>
      <c r="AD1184" s="33">
        <v>1</v>
      </c>
      <c r="AE1184" s="33">
        <v>1</v>
      </c>
      <c r="AF1184" s="33">
        <v>1</v>
      </c>
      <c r="AG1184" s="33">
        <v>1</v>
      </c>
      <c r="AH1184" s="33">
        <v>1</v>
      </c>
      <c r="AI1184" s="33" t="s">
        <v>4412</v>
      </c>
      <c r="AJ1184"/>
      <c r="AK1184"/>
      <c r="AL1184"/>
      <c r="AM1184"/>
      <c r="AN1184"/>
      <c r="AO1184"/>
      <c r="AP1184"/>
      <c r="AQ1184" s="22"/>
      <c r="AR1184" s="24"/>
      <c r="AS1184" s="37"/>
      <c r="AT1184" s="37"/>
      <c r="AU1184" s="37"/>
      <c r="AV1184" s="37"/>
      <c r="AW1184" s="37"/>
    </row>
    <row r="1185" spans="1:49" ht="15.75" hidden="1" customHeight="1" x14ac:dyDescent="0.25">
      <c r="A1185" s="1" t="s">
        <v>5652</v>
      </c>
      <c r="B1185" s="21" t="s">
        <v>5653</v>
      </c>
      <c r="C1185" s="1">
        <v>1</v>
      </c>
      <c r="D1185" s="1" t="s">
        <v>5657</v>
      </c>
      <c r="E1185" s="7">
        <v>4866</v>
      </c>
      <c r="F1185" s="7">
        <v>7</v>
      </c>
      <c r="G1185" s="1">
        <v>12.5</v>
      </c>
      <c r="H1185" s="34">
        <f>Tabela1[[#This Row],[PESO UNI]]*Tabela1[[#This Row],[QTE]]</f>
        <v>12.5</v>
      </c>
      <c r="I1185" s="7">
        <v>0</v>
      </c>
      <c r="J1185" s="8" t="s">
        <v>5519</v>
      </c>
      <c r="K1185" s="8" t="s">
        <v>4320</v>
      </c>
      <c r="L1185" s="9" t="s">
        <v>5520</v>
      </c>
      <c r="M1185" s="10">
        <v>46275</v>
      </c>
      <c r="N1185" s="8" t="s">
        <v>5101</v>
      </c>
      <c r="O1185" s="12"/>
      <c r="P1185" s="13"/>
      <c r="Q1185" s="14">
        <f>Tabela1[[#This Row],[QTDE/ Fabricação]]-Tabela1[[#This Row],[QTE]]</f>
        <v>-1</v>
      </c>
      <c r="R1185" s="18">
        <f t="shared" si="269"/>
        <v>12.5</v>
      </c>
      <c r="S1185" s="18">
        <f t="shared" si="270"/>
        <v>12.5</v>
      </c>
      <c r="T1185" s="19">
        <f t="shared" si="271"/>
        <v>0</v>
      </c>
      <c r="U1185" s="16">
        <f>IFERROR(SUMIF('LISTA DE EMBARQUE'!B:B,MICRO!E:E,'LISTA DE EMBARQUE'!G:G),"")</f>
        <v>1</v>
      </c>
      <c r="V1185" s="12">
        <f>IFERROR(VLOOKUP(Tabela1[[#This Row],[COD.MDE]],'LISTA DE EMBARQUE'!B:L,11,0),"")</f>
        <v>1</v>
      </c>
      <c r="W1185" s="13">
        <f>IFERROR(VLOOKUP(Tabela1[[#This Row],[COD.MDE]],'LISTA DE EMBARQUE'!B:M,12,0),"")</f>
        <v>46296</v>
      </c>
      <c r="X1185" s="14">
        <f>IFERROR(Tabela1[[#This Row],[QIANTIDADE EXPEDIDA]]*Tabela1[[#This Row],[PESO UNI]],"")</f>
        <v>12.5</v>
      </c>
      <c r="Y1185" s="14">
        <f t="shared" si="272"/>
        <v>0</v>
      </c>
      <c r="Z1185" s="20">
        <f>Tabela1[[#This Row],[PESO TOTAL]]-Tabela1[[#This Row],[Peso Expedido]]</f>
        <v>0</v>
      </c>
      <c r="AA1185" s="17">
        <v>1</v>
      </c>
      <c r="AB1185" s="33">
        <v>1</v>
      </c>
      <c r="AC1185" s="33">
        <v>1</v>
      </c>
      <c r="AD1185" s="33">
        <v>1</v>
      </c>
      <c r="AE1185" s="33">
        <v>1</v>
      </c>
      <c r="AF1185" s="33">
        <v>1</v>
      </c>
      <c r="AG1185" s="33">
        <v>1</v>
      </c>
      <c r="AH1185" s="33">
        <v>1</v>
      </c>
      <c r="AI1185" s="33" t="s">
        <v>4412</v>
      </c>
      <c r="AJ1185"/>
      <c r="AK1185"/>
      <c r="AL1185"/>
      <c r="AM1185"/>
      <c r="AN1185"/>
      <c r="AO1185"/>
      <c r="AP1185"/>
      <c r="AQ1185" s="22"/>
      <c r="AR1185" s="24"/>
      <c r="AS1185" s="37"/>
      <c r="AT1185" s="37"/>
      <c r="AU1185" s="37"/>
      <c r="AV1185" s="37"/>
      <c r="AW1185" s="37"/>
    </row>
    <row r="1186" spans="1:49" ht="15.75" hidden="1" customHeight="1" x14ac:dyDescent="0.25">
      <c r="A1186" s="1" t="s">
        <v>5652</v>
      </c>
      <c r="B1186" s="21" t="s">
        <v>5653</v>
      </c>
      <c r="C1186" s="1">
        <v>1</v>
      </c>
      <c r="D1186" s="1" t="s">
        <v>5658</v>
      </c>
      <c r="E1186" s="7">
        <v>4867</v>
      </c>
      <c r="F1186" s="7">
        <v>7</v>
      </c>
      <c r="G1186" s="1">
        <v>14.5</v>
      </c>
      <c r="H1186" s="34">
        <f>Tabela1[[#This Row],[PESO UNI]]*Tabela1[[#This Row],[QTE]]</f>
        <v>14.5</v>
      </c>
      <c r="I1186" s="7">
        <v>0</v>
      </c>
      <c r="J1186" s="8" t="s">
        <v>5519</v>
      </c>
      <c r="K1186" s="8" t="s">
        <v>4320</v>
      </c>
      <c r="L1186" s="9" t="s">
        <v>5520</v>
      </c>
      <c r="M1186" s="10">
        <v>46275</v>
      </c>
      <c r="N1186" s="8" t="s">
        <v>5101</v>
      </c>
      <c r="O1186" s="12"/>
      <c r="P1186" s="13"/>
      <c r="Q1186" s="14">
        <f>Tabela1[[#This Row],[QTDE/ Fabricação]]-Tabela1[[#This Row],[QTE]]</f>
        <v>-1</v>
      </c>
      <c r="R1186" s="18">
        <f t="shared" si="269"/>
        <v>14.5</v>
      </c>
      <c r="S1186" s="18">
        <f t="shared" si="270"/>
        <v>14.5</v>
      </c>
      <c r="T1186" s="19">
        <f t="shared" si="271"/>
        <v>0</v>
      </c>
      <c r="U1186" s="16">
        <f>IFERROR(SUMIF('LISTA DE EMBARQUE'!B:B,MICRO!E:E,'LISTA DE EMBARQUE'!G:G),"")</f>
        <v>1</v>
      </c>
      <c r="V1186" s="12">
        <f>IFERROR(VLOOKUP(Tabela1[[#This Row],[COD.MDE]],'LISTA DE EMBARQUE'!B:L,11,0),"")</f>
        <v>1</v>
      </c>
      <c r="W1186" s="13">
        <f>IFERROR(VLOOKUP(Tabela1[[#This Row],[COD.MDE]],'LISTA DE EMBARQUE'!B:M,12,0),"")</f>
        <v>46296</v>
      </c>
      <c r="X1186" s="14">
        <f>IFERROR(Tabela1[[#This Row],[QIANTIDADE EXPEDIDA]]*Tabela1[[#This Row],[PESO UNI]],"")</f>
        <v>14.5</v>
      </c>
      <c r="Y1186" s="14">
        <f t="shared" si="272"/>
        <v>0</v>
      </c>
      <c r="Z1186" s="20">
        <f>Tabela1[[#This Row],[PESO TOTAL]]-Tabela1[[#This Row],[Peso Expedido]]</f>
        <v>0</v>
      </c>
      <c r="AA1186" s="17">
        <v>1</v>
      </c>
      <c r="AB1186" s="33">
        <v>1</v>
      </c>
      <c r="AC1186" s="33">
        <v>1</v>
      </c>
      <c r="AD1186" s="33">
        <v>1</v>
      </c>
      <c r="AE1186" s="33">
        <v>1</v>
      </c>
      <c r="AF1186" s="33">
        <v>1</v>
      </c>
      <c r="AG1186" s="33">
        <v>1</v>
      </c>
      <c r="AH1186" s="33">
        <v>1</v>
      </c>
      <c r="AI1186" s="33" t="s">
        <v>4412</v>
      </c>
      <c r="AJ1186"/>
      <c r="AK1186"/>
      <c r="AL1186"/>
      <c r="AM1186"/>
      <c r="AN1186"/>
      <c r="AO1186"/>
      <c r="AP1186"/>
      <c r="AQ1186" s="22"/>
      <c r="AR1186" s="24"/>
      <c r="AS1186" s="37"/>
      <c r="AT1186" s="37"/>
      <c r="AU1186" s="37"/>
      <c r="AV1186" s="37"/>
      <c r="AW1186" s="37"/>
    </row>
    <row r="1187" spans="1:49" ht="15.75" hidden="1" customHeight="1" x14ac:dyDescent="0.25">
      <c r="A1187" s="1" t="s">
        <v>5652</v>
      </c>
      <c r="B1187" s="21" t="s">
        <v>5653</v>
      </c>
      <c r="C1187" s="1">
        <v>1</v>
      </c>
      <c r="D1187" s="1" t="s">
        <v>5659</v>
      </c>
      <c r="E1187" s="7">
        <v>4868</v>
      </c>
      <c r="F1187" s="7">
        <v>7</v>
      </c>
      <c r="G1187" s="1">
        <v>14.7</v>
      </c>
      <c r="H1187" s="34">
        <f>Tabela1[[#This Row],[PESO UNI]]*Tabela1[[#This Row],[QTE]]</f>
        <v>14.7</v>
      </c>
      <c r="I1187" s="7">
        <v>0</v>
      </c>
      <c r="J1187" s="8" t="s">
        <v>5519</v>
      </c>
      <c r="K1187" s="8" t="s">
        <v>4320</v>
      </c>
      <c r="L1187" s="9" t="s">
        <v>5520</v>
      </c>
      <c r="M1187" s="10">
        <v>46275</v>
      </c>
      <c r="N1187" s="8" t="s">
        <v>5101</v>
      </c>
      <c r="O1187" s="12"/>
      <c r="P1187" s="13"/>
      <c r="Q1187" s="14">
        <f>Tabela1[[#This Row],[QTDE/ Fabricação]]-Tabela1[[#This Row],[QTE]]</f>
        <v>-1</v>
      </c>
      <c r="R1187" s="18">
        <f t="shared" si="269"/>
        <v>14.7</v>
      </c>
      <c r="S1187" s="18">
        <f t="shared" si="270"/>
        <v>14.7</v>
      </c>
      <c r="T1187" s="19">
        <f t="shared" si="271"/>
        <v>0</v>
      </c>
      <c r="U1187" s="16">
        <f>IFERROR(SUMIF('LISTA DE EMBARQUE'!B:B,MICRO!E:E,'LISTA DE EMBARQUE'!G:G),"")</f>
        <v>1</v>
      </c>
      <c r="V1187" s="12">
        <f>IFERROR(VLOOKUP(Tabela1[[#This Row],[COD.MDE]],'LISTA DE EMBARQUE'!B:L,11,0),"")</f>
        <v>1</v>
      </c>
      <c r="W1187" s="13">
        <f>IFERROR(VLOOKUP(Tabela1[[#This Row],[COD.MDE]],'LISTA DE EMBARQUE'!B:M,12,0),"")</f>
        <v>46296</v>
      </c>
      <c r="X1187" s="14">
        <f>IFERROR(Tabela1[[#This Row],[QIANTIDADE EXPEDIDA]]*Tabela1[[#This Row],[PESO UNI]],"")</f>
        <v>14.7</v>
      </c>
      <c r="Y1187" s="14">
        <f t="shared" si="272"/>
        <v>0</v>
      </c>
      <c r="Z1187" s="20">
        <f>Tabela1[[#This Row],[PESO TOTAL]]-Tabela1[[#This Row],[Peso Expedido]]</f>
        <v>0</v>
      </c>
      <c r="AA1187" s="17">
        <v>1</v>
      </c>
      <c r="AB1187" s="33">
        <v>1</v>
      </c>
      <c r="AC1187" s="33">
        <v>1</v>
      </c>
      <c r="AD1187" s="33">
        <v>1</v>
      </c>
      <c r="AE1187" s="33">
        <v>1</v>
      </c>
      <c r="AF1187" s="33">
        <v>1</v>
      </c>
      <c r="AG1187" s="33">
        <v>1</v>
      </c>
      <c r="AH1187" s="33">
        <v>1</v>
      </c>
      <c r="AI1187" s="33" t="s">
        <v>4412</v>
      </c>
      <c r="AJ1187"/>
      <c r="AK1187"/>
      <c r="AL1187"/>
      <c r="AM1187"/>
      <c r="AN1187"/>
      <c r="AO1187"/>
      <c r="AP1187"/>
      <c r="AQ1187" s="22"/>
      <c r="AR1187" s="24"/>
      <c r="AS1187" s="37"/>
      <c r="AT1187" s="37"/>
      <c r="AU1187" s="37"/>
      <c r="AV1187" s="37"/>
      <c r="AW1187" s="37"/>
    </row>
    <row r="1188" spans="1:49" ht="15.75" hidden="1" customHeight="1" x14ac:dyDescent="0.25">
      <c r="A1188" s="1" t="s">
        <v>5652</v>
      </c>
      <c r="B1188" s="21" t="s">
        <v>5653</v>
      </c>
      <c r="C1188" s="1">
        <v>1</v>
      </c>
      <c r="D1188" s="1" t="s">
        <v>5660</v>
      </c>
      <c r="E1188" s="7">
        <v>4869</v>
      </c>
      <c r="F1188" s="7">
        <v>7</v>
      </c>
      <c r="G1188" s="1">
        <v>12.3</v>
      </c>
      <c r="H1188" s="34">
        <f>Tabela1[[#This Row],[PESO UNI]]*Tabela1[[#This Row],[QTE]]</f>
        <v>12.3</v>
      </c>
      <c r="I1188" s="7">
        <v>0</v>
      </c>
      <c r="J1188" s="8" t="s">
        <v>5519</v>
      </c>
      <c r="K1188" s="8" t="s">
        <v>4320</v>
      </c>
      <c r="L1188" s="9" t="s">
        <v>5520</v>
      </c>
      <c r="M1188" s="10">
        <v>46275</v>
      </c>
      <c r="N1188" s="8" t="s">
        <v>5101</v>
      </c>
      <c r="O1188" s="12"/>
      <c r="P1188" s="13"/>
      <c r="Q1188" s="14">
        <f>Tabela1[[#This Row],[QTDE/ Fabricação]]-Tabela1[[#This Row],[QTE]]</f>
        <v>-1</v>
      </c>
      <c r="R1188" s="18">
        <f t="shared" si="269"/>
        <v>12.3</v>
      </c>
      <c r="S1188" s="18">
        <f t="shared" si="270"/>
        <v>12.3</v>
      </c>
      <c r="T1188" s="19">
        <f t="shared" si="271"/>
        <v>0</v>
      </c>
      <c r="U1188" s="16">
        <f>IFERROR(SUMIF('LISTA DE EMBARQUE'!B:B,MICRO!E:E,'LISTA DE EMBARQUE'!G:G),"")</f>
        <v>1</v>
      </c>
      <c r="V1188" s="12">
        <f>IFERROR(VLOOKUP(Tabela1[[#This Row],[COD.MDE]],'LISTA DE EMBARQUE'!B:L,11,0),"")</f>
        <v>1</v>
      </c>
      <c r="W1188" s="13">
        <f>IFERROR(VLOOKUP(Tabela1[[#This Row],[COD.MDE]],'LISTA DE EMBARQUE'!B:M,12,0),"")</f>
        <v>46296</v>
      </c>
      <c r="X1188" s="14">
        <f>IFERROR(Tabela1[[#This Row],[QIANTIDADE EXPEDIDA]]*Tabela1[[#This Row],[PESO UNI]],"")</f>
        <v>12.3</v>
      </c>
      <c r="Y1188" s="14">
        <f t="shared" si="272"/>
        <v>0</v>
      </c>
      <c r="Z1188" s="20">
        <f>Tabela1[[#This Row],[PESO TOTAL]]-Tabela1[[#This Row],[Peso Expedido]]</f>
        <v>0</v>
      </c>
      <c r="AA1188" s="17">
        <v>1</v>
      </c>
      <c r="AB1188" s="33">
        <v>1</v>
      </c>
      <c r="AC1188" s="33">
        <v>1</v>
      </c>
      <c r="AD1188" s="33">
        <v>1</v>
      </c>
      <c r="AE1188" s="33">
        <v>1</v>
      </c>
      <c r="AF1188" s="33">
        <v>1</v>
      </c>
      <c r="AG1188" s="33">
        <v>1</v>
      </c>
      <c r="AH1188" s="33">
        <v>1</v>
      </c>
      <c r="AI1188" s="33" t="s">
        <v>4412</v>
      </c>
      <c r="AJ1188"/>
      <c r="AK1188"/>
      <c r="AL1188"/>
      <c r="AM1188"/>
      <c r="AN1188"/>
      <c r="AO1188"/>
      <c r="AP1188"/>
      <c r="AQ1188" s="22"/>
      <c r="AR1188" s="24"/>
      <c r="AS1188" s="37"/>
      <c r="AT1188" s="37"/>
      <c r="AU1188" s="37"/>
      <c r="AV1188" s="37"/>
      <c r="AW1188" s="37"/>
    </row>
    <row r="1189" spans="1:49" ht="15.75" hidden="1" customHeight="1" x14ac:dyDescent="0.25">
      <c r="A1189" s="1" t="s">
        <v>5652</v>
      </c>
      <c r="B1189" s="21" t="s">
        <v>5653</v>
      </c>
      <c r="C1189" s="1">
        <v>1</v>
      </c>
      <c r="D1189" s="1" t="s">
        <v>5661</v>
      </c>
      <c r="E1189" s="7">
        <v>4870</v>
      </c>
      <c r="F1189" s="7">
        <v>7</v>
      </c>
      <c r="G1189" s="1">
        <v>16.899999999999999</v>
      </c>
      <c r="H1189" s="34">
        <f>Tabela1[[#This Row],[PESO UNI]]*Tabela1[[#This Row],[QTE]]</f>
        <v>16.899999999999999</v>
      </c>
      <c r="I1189" s="7">
        <v>0</v>
      </c>
      <c r="J1189" s="8" t="s">
        <v>5519</v>
      </c>
      <c r="K1189" s="8" t="s">
        <v>4320</v>
      </c>
      <c r="L1189" s="9" t="s">
        <v>5520</v>
      </c>
      <c r="M1189" s="10">
        <v>46275</v>
      </c>
      <c r="N1189" s="8" t="s">
        <v>5101</v>
      </c>
      <c r="O1189" s="12"/>
      <c r="P1189" s="13"/>
      <c r="Q1189" s="14">
        <f>Tabela1[[#This Row],[QTDE/ Fabricação]]-Tabela1[[#This Row],[QTE]]</f>
        <v>-1</v>
      </c>
      <c r="R1189" s="18">
        <f t="shared" si="269"/>
        <v>16.899999999999999</v>
      </c>
      <c r="S1189" s="18">
        <f t="shared" si="270"/>
        <v>16.899999999999999</v>
      </c>
      <c r="T1189" s="19">
        <f t="shared" si="271"/>
        <v>0</v>
      </c>
      <c r="U1189" s="16">
        <f>IFERROR(SUMIF('LISTA DE EMBARQUE'!B:B,MICRO!E:E,'LISTA DE EMBARQUE'!G:G),"")</f>
        <v>1</v>
      </c>
      <c r="V1189" s="12">
        <f>IFERROR(VLOOKUP(Tabela1[[#This Row],[COD.MDE]],'LISTA DE EMBARQUE'!B:L,11,0),"")</f>
        <v>1</v>
      </c>
      <c r="W1189" s="13">
        <f>IFERROR(VLOOKUP(Tabela1[[#This Row],[COD.MDE]],'LISTA DE EMBARQUE'!B:M,12,0),"")</f>
        <v>46296</v>
      </c>
      <c r="X1189" s="14">
        <f>IFERROR(Tabela1[[#This Row],[QIANTIDADE EXPEDIDA]]*Tabela1[[#This Row],[PESO UNI]],"")</f>
        <v>16.899999999999999</v>
      </c>
      <c r="Y1189" s="14">
        <f t="shared" si="272"/>
        <v>0</v>
      </c>
      <c r="Z1189" s="20">
        <f>Tabela1[[#This Row],[PESO TOTAL]]-Tabela1[[#This Row],[Peso Expedido]]</f>
        <v>0</v>
      </c>
      <c r="AA1189" s="17">
        <v>1</v>
      </c>
      <c r="AB1189" s="33">
        <v>1</v>
      </c>
      <c r="AC1189" s="33">
        <v>1</v>
      </c>
      <c r="AD1189" s="33">
        <v>1</v>
      </c>
      <c r="AE1189" s="33">
        <v>1</v>
      </c>
      <c r="AF1189" s="33">
        <v>1</v>
      </c>
      <c r="AG1189" s="33">
        <v>1</v>
      </c>
      <c r="AH1189" s="33">
        <v>1</v>
      </c>
      <c r="AI1189" s="33" t="s">
        <v>4412</v>
      </c>
      <c r="AJ1189"/>
      <c r="AK1189"/>
      <c r="AL1189"/>
      <c r="AM1189"/>
      <c r="AN1189"/>
      <c r="AO1189"/>
      <c r="AP1189"/>
      <c r="AQ1189" s="22"/>
      <c r="AR1189" s="24"/>
      <c r="AS1189" s="37"/>
      <c r="AT1189" s="37"/>
      <c r="AU1189" s="37"/>
      <c r="AV1189" s="37"/>
      <c r="AW1189" s="37"/>
    </row>
    <row r="1190" spans="1:49" ht="15.75" hidden="1" customHeight="1" x14ac:dyDescent="0.25">
      <c r="A1190" s="1" t="s">
        <v>5652</v>
      </c>
      <c r="B1190" s="21" t="s">
        <v>5653</v>
      </c>
      <c r="C1190" s="1">
        <v>1</v>
      </c>
      <c r="D1190" s="1" t="s">
        <v>5662</v>
      </c>
      <c r="E1190" s="7">
        <v>4871</v>
      </c>
      <c r="F1190" s="7">
        <v>7</v>
      </c>
      <c r="G1190" s="1">
        <v>16.7</v>
      </c>
      <c r="H1190" s="34">
        <f>Tabela1[[#This Row],[PESO UNI]]*Tabela1[[#This Row],[QTE]]</f>
        <v>16.7</v>
      </c>
      <c r="I1190" s="7">
        <v>0</v>
      </c>
      <c r="J1190" s="8" t="s">
        <v>5519</v>
      </c>
      <c r="K1190" s="8" t="s">
        <v>4320</v>
      </c>
      <c r="L1190" s="9" t="s">
        <v>5520</v>
      </c>
      <c r="M1190" s="10">
        <v>46275</v>
      </c>
      <c r="N1190" s="8" t="s">
        <v>5101</v>
      </c>
      <c r="O1190" s="12"/>
      <c r="P1190" s="13"/>
      <c r="Q1190" s="14">
        <f>Tabela1[[#This Row],[QTDE/ Fabricação]]-Tabela1[[#This Row],[QTE]]</f>
        <v>-1</v>
      </c>
      <c r="R1190" s="18">
        <f t="shared" si="269"/>
        <v>16.7</v>
      </c>
      <c r="S1190" s="18">
        <f t="shared" si="270"/>
        <v>16.7</v>
      </c>
      <c r="T1190" s="19">
        <f t="shared" si="271"/>
        <v>0</v>
      </c>
      <c r="U1190" s="16">
        <f>IFERROR(SUMIF('LISTA DE EMBARQUE'!B:B,MICRO!E:E,'LISTA DE EMBARQUE'!G:G),"")</f>
        <v>1</v>
      </c>
      <c r="V1190" s="12">
        <f>IFERROR(VLOOKUP(Tabela1[[#This Row],[COD.MDE]],'LISTA DE EMBARQUE'!B:L,11,0),"")</f>
        <v>1</v>
      </c>
      <c r="W1190" s="13">
        <f>IFERROR(VLOOKUP(Tabela1[[#This Row],[COD.MDE]],'LISTA DE EMBARQUE'!B:M,12,0),"")</f>
        <v>46296</v>
      </c>
      <c r="X1190" s="14">
        <f>IFERROR(Tabela1[[#This Row],[QIANTIDADE EXPEDIDA]]*Tabela1[[#This Row],[PESO UNI]],"")</f>
        <v>16.7</v>
      </c>
      <c r="Y1190" s="14">
        <f t="shared" si="272"/>
        <v>0</v>
      </c>
      <c r="Z1190" s="20">
        <f>Tabela1[[#This Row],[PESO TOTAL]]-Tabela1[[#This Row],[Peso Expedido]]</f>
        <v>0</v>
      </c>
      <c r="AA1190" s="17">
        <v>1</v>
      </c>
      <c r="AB1190" s="33">
        <v>1</v>
      </c>
      <c r="AC1190" s="33">
        <v>1</v>
      </c>
      <c r="AD1190" s="33">
        <v>1</v>
      </c>
      <c r="AE1190" s="33">
        <v>1</v>
      </c>
      <c r="AF1190" s="33">
        <v>1</v>
      </c>
      <c r="AG1190" s="33">
        <v>1</v>
      </c>
      <c r="AH1190" s="33">
        <v>1</v>
      </c>
      <c r="AI1190" s="33" t="s">
        <v>4412</v>
      </c>
      <c r="AJ1190"/>
      <c r="AK1190"/>
      <c r="AL1190"/>
      <c r="AM1190"/>
      <c r="AN1190"/>
      <c r="AO1190"/>
      <c r="AP1190"/>
      <c r="AQ1190" s="22"/>
      <c r="AR1190" s="24"/>
      <c r="AS1190" s="37"/>
      <c r="AT1190" s="37"/>
      <c r="AU1190" s="37"/>
      <c r="AV1190" s="37"/>
      <c r="AW1190" s="37"/>
    </row>
    <row r="1191" spans="1:49" ht="15.75" hidden="1" customHeight="1" x14ac:dyDescent="0.25">
      <c r="A1191" s="1" t="s">
        <v>5652</v>
      </c>
      <c r="B1191" s="21" t="s">
        <v>5653</v>
      </c>
      <c r="C1191" s="1">
        <v>1</v>
      </c>
      <c r="D1191" s="1" t="s">
        <v>5663</v>
      </c>
      <c r="E1191" s="7">
        <v>4872</v>
      </c>
      <c r="F1191" s="7">
        <v>7</v>
      </c>
      <c r="G1191" s="1">
        <v>14.1</v>
      </c>
      <c r="H1191" s="34">
        <f>Tabela1[[#This Row],[PESO UNI]]*Tabela1[[#This Row],[QTE]]</f>
        <v>14.1</v>
      </c>
      <c r="I1191" s="7">
        <v>0</v>
      </c>
      <c r="J1191" s="8" t="s">
        <v>5519</v>
      </c>
      <c r="K1191" s="8" t="s">
        <v>4320</v>
      </c>
      <c r="L1191" s="9" t="s">
        <v>5520</v>
      </c>
      <c r="M1191" s="10">
        <v>46275</v>
      </c>
      <c r="N1191" s="8" t="s">
        <v>5101</v>
      </c>
      <c r="O1191" s="12"/>
      <c r="P1191" s="13"/>
      <c r="Q1191" s="14">
        <f>Tabela1[[#This Row],[QTDE/ Fabricação]]-Tabela1[[#This Row],[QTE]]</f>
        <v>-1</v>
      </c>
      <c r="R1191" s="18">
        <f t="shared" si="269"/>
        <v>14.1</v>
      </c>
      <c r="S1191" s="18">
        <f t="shared" si="270"/>
        <v>14.1</v>
      </c>
      <c r="T1191" s="19">
        <f t="shared" si="271"/>
        <v>0</v>
      </c>
      <c r="U1191" s="16">
        <f>IFERROR(SUMIF('LISTA DE EMBARQUE'!B:B,MICRO!E:E,'LISTA DE EMBARQUE'!G:G),"")</f>
        <v>1</v>
      </c>
      <c r="V1191" s="12">
        <f>IFERROR(VLOOKUP(Tabela1[[#This Row],[COD.MDE]],'LISTA DE EMBARQUE'!B:L,11,0),"")</f>
        <v>1</v>
      </c>
      <c r="W1191" s="13">
        <f>IFERROR(VLOOKUP(Tabela1[[#This Row],[COD.MDE]],'LISTA DE EMBARQUE'!B:M,12,0),"")</f>
        <v>46296</v>
      </c>
      <c r="X1191" s="14">
        <f>IFERROR(Tabela1[[#This Row],[QIANTIDADE EXPEDIDA]]*Tabela1[[#This Row],[PESO UNI]],"")</f>
        <v>14.1</v>
      </c>
      <c r="Y1191" s="14">
        <f t="shared" si="272"/>
        <v>0</v>
      </c>
      <c r="Z1191" s="20">
        <f>Tabela1[[#This Row],[PESO TOTAL]]-Tabela1[[#This Row],[Peso Expedido]]</f>
        <v>0</v>
      </c>
      <c r="AA1191" s="17">
        <v>1</v>
      </c>
      <c r="AB1191" s="33">
        <v>1</v>
      </c>
      <c r="AC1191" s="33">
        <v>1</v>
      </c>
      <c r="AD1191" s="33">
        <v>1</v>
      </c>
      <c r="AE1191" s="33">
        <v>1</v>
      </c>
      <c r="AF1191" s="33">
        <v>1</v>
      </c>
      <c r="AG1191" s="33">
        <v>1</v>
      </c>
      <c r="AH1191" s="33">
        <v>1</v>
      </c>
      <c r="AI1191" s="33" t="s">
        <v>4412</v>
      </c>
      <c r="AJ1191"/>
      <c r="AK1191"/>
      <c r="AL1191"/>
      <c r="AM1191"/>
      <c r="AN1191"/>
      <c r="AO1191"/>
      <c r="AP1191"/>
      <c r="AQ1191" s="22"/>
      <c r="AR1191" s="24"/>
      <c r="AS1191" s="37"/>
      <c r="AT1191" s="37"/>
      <c r="AU1191" s="37"/>
      <c r="AV1191" s="37"/>
      <c r="AW1191" s="37"/>
    </row>
    <row r="1192" spans="1:49" ht="15.75" hidden="1" customHeight="1" x14ac:dyDescent="0.25">
      <c r="A1192" s="1" t="s">
        <v>5652</v>
      </c>
      <c r="B1192" s="21" t="s">
        <v>5653</v>
      </c>
      <c r="C1192" s="1">
        <v>1</v>
      </c>
      <c r="D1192" s="1" t="s">
        <v>5664</v>
      </c>
      <c r="E1192" s="7">
        <v>4873</v>
      </c>
      <c r="F1192" s="7">
        <v>7</v>
      </c>
      <c r="G1192" s="1">
        <v>13.1</v>
      </c>
      <c r="H1192" s="34">
        <f>Tabela1[[#This Row],[PESO UNI]]*Tabela1[[#This Row],[QTE]]</f>
        <v>13.1</v>
      </c>
      <c r="I1192" s="7">
        <v>0</v>
      </c>
      <c r="J1192" s="8" t="s">
        <v>5519</v>
      </c>
      <c r="K1192" s="8" t="s">
        <v>4320</v>
      </c>
      <c r="L1192" s="9" t="s">
        <v>5520</v>
      </c>
      <c r="M1192" s="10">
        <v>46275</v>
      </c>
      <c r="N1192" s="8" t="s">
        <v>5101</v>
      </c>
      <c r="O1192" s="12"/>
      <c r="P1192" s="13"/>
      <c r="Q1192" s="14">
        <f>Tabela1[[#This Row],[QTDE/ Fabricação]]-Tabela1[[#This Row],[QTE]]</f>
        <v>-1</v>
      </c>
      <c r="R1192" s="18">
        <f t="shared" si="269"/>
        <v>13.1</v>
      </c>
      <c r="S1192" s="18">
        <f t="shared" si="270"/>
        <v>13.1</v>
      </c>
      <c r="T1192" s="19">
        <f t="shared" si="271"/>
        <v>0</v>
      </c>
      <c r="U1192" s="16">
        <f>IFERROR(SUMIF('LISTA DE EMBARQUE'!B:B,MICRO!E:E,'LISTA DE EMBARQUE'!G:G),"")</f>
        <v>1</v>
      </c>
      <c r="V1192" s="12">
        <f>IFERROR(VLOOKUP(Tabela1[[#This Row],[COD.MDE]],'LISTA DE EMBARQUE'!B:L,11,0),"")</f>
        <v>1</v>
      </c>
      <c r="W1192" s="13">
        <f>IFERROR(VLOOKUP(Tabela1[[#This Row],[COD.MDE]],'LISTA DE EMBARQUE'!B:M,12,0),"")</f>
        <v>46296</v>
      </c>
      <c r="X1192" s="14">
        <f>IFERROR(Tabela1[[#This Row],[QIANTIDADE EXPEDIDA]]*Tabela1[[#This Row],[PESO UNI]],"")</f>
        <v>13.1</v>
      </c>
      <c r="Y1192" s="14">
        <f t="shared" si="272"/>
        <v>0</v>
      </c>
      <c r="Z1192" s="20">
        <f>Tabela1[[#This Row],[PESO TOTAL]]-Tabela1[[#This Row],[Peso Expedido]]</f>
        <v>0</v>
      </c>
      <c r="AA1192" s="17">
        <v>1</v>
      </c>
      <c r="AB1192" s="33">
        <v>1</v>
      </c>
      <c r="AC1192" s="33">
        <v>1</v>
      </c>
      <c r="AD1192" s="33">
        <v>1</v>
      </c>
      <c r="AE1192" s="33">
        <v>1</v>
      </c>
      <c r="AF1192" s="33">
        <v>1</v>
      </c>
      <c r="AG1192" s="33">
        <v>1</v>
      </c>
      <c r="AH1192" s="33">
        <v>1</v>
      </c>
      <c r="AI1192" s="33" t="s">
        <v>4412</v>
      </c>
      <c r="AJ1192"/>
      <c r="AK1192"/>
      <c r="AL1192"/>
      <c r="AM1192"/>
      <c r="AN1192"/>
      <c r="AO1192"/>
      <c r="AP1192"/>
      <c r="AQ1192" s="22"/>
      <c r="AR1192" s="24"/>
      <c r="AS1192" s="37"/>
      <c r="AT1192" s="37"/>
      <c r="AU1192" s="37"/>
      <c r="AV1192" s="37"/>
      <c r="AW1192" s="37"/>
    </row>
    <row r="1193" spans="1:49" ht="15.75" hidden="1" customHeight="1" x14ac:dyDescent="0.25">
      <c r="A1193" s="1" t="s">
        <v>5652</v>
      </c>
      <c r="B1193" s="21" t="s">
        <v>5653</v>
      </c>
      <c r="C1193" s="1">
        <v>1</v>
      </c>
      <c r="D1193" s="1" t="s">
        <v>5665</v>
      </c>
      <c r="E1193" s="7">
        <v>4874</v>
      </c>
      <c r="F1193" s="7">
        <v>7</v>
      </c>
      <c r="G1193" s="1">
        <v>13.1</v>
      </c>
      <c r="H1193" s="34">
        <f>Tabela1[[#This Row],[PESO UNI]]*Tabela1[[#This Row],[QTE]]</f>
        <v>13.1</v>
      </c>
      <c r="I1193" s="7">
        <v>0</v>
      </c>
      <c r="J1193" s="8" t="s">
        <v>5519</v>
      </c>
      <c r="K1193" s="8" t="s">
        <v>4320</v>
      </c>
      <c r="L1193" s="9" t="s">
        <v>5520</v>
      </c>
      <c r="M1193" s="10">
        <v>46275</v>
      </c>
      <c r="N1193" s="8" t="s">
        <v>5101</v>
      </c>
      <c r="O1193" s="12"/>
      <c r="P1193" s="13"/>
      <c r="Q1193" s="14">
        <f>Tabela1[[#This Row],[QTDE/ Fabricação]]-Tabela1[[#This Row],[QTE]]</f>
        <v>-1</v>
      </c>
      <c r="R1193" s="18">
        <f t="shared" si="269"/>
        <v>13.1</v>
      </c>
      <c r="S1193" s="18">
        <f t="shared" si="270"/>
        <v>13.1</v>
      </c>
      <c r="T1193" s="19">
        <f t="shared" si="271"/>
        <v>0</v>
      </c>
      <c r="U1193" s="16">
        <f>IFERROR(SUMIF('LISTA DE EMBARQUE'!B:B,MICRO!E:E,'LISTA DE EMBARQUE'!G:G),"")</f>
        <v>1</v>
      </c>
      <c r="V1193" s="12">
        <f>IFERROR(VLOOKUP(Tabela1[[#This Row],[COD.MDE]],'LISTA DE EMBARQUE'!B:L,11,0),"")</f>
        <v>1</v>
      </c>
      <c r="W1193" s="13">
        <f>IFERROR(VLOOKUP(Tabela1[[#This Row],[COD.MDE]],'LISTA DE EMBARQUE'!B:M,12,0),"")</f>
        <v>46296</v>
      </c>
      <c r="X1193" s="14">
        <f>IFERROR(Tabela1[[#This Row],[QIANTIDADE EXPEDIDA]]*Tabela1[[#This Row],[PESO UNI]],"")</f>
        <v>13.1</v>
      </c>
      <c r="Y1193" s="14">
        <f t="shared" si="272"/>
        <v>0</v>
      </c>
      <c r="Z1193" s="20">
        <f>Tabela1[[#This Row],[PESO TOTAL]]-Tabela1[[#This Row],[Peso Expedido]]</f>
        <v>0</v>
      </c>
      <c r="AA1193" s="17">
        <v>1</v>
      </c>
      <c r="AB1193" s="33">
        <v>1</v>
      </c>
      <c r="AC1193" s="33">
        <v>1</v>
      </c>
      <c r="AD1193" s="33">
        <v>1</v>
      </c>
      <c r="AE1193" s="33">
        <v>1</v>
      </c>
      <c r="AF1193" s="33">
        <v>1</v>
      </c>
      <c r="AG1193" s="33">
        <v>1</v>
      </c>
      <c r="AH1193" s="33">
        <v>1</v>
      </c>
      <c r="AI1193" s="33" t="s">
        <v>4412</v>
      </c>
      <c r="AJ1193"/>
      <c r="AK1193"/>
      <c r="AL1193"/>
      <c r="AM1193"/>
      <c r="AN1193"/>
      <c r="AO1193"/>
      <c r="AP1193"/>
      <c r="AQ1193" s="22"/>
      <c r="AR1193" s="24"/>
      <c r="AS1193" s="37"/>
      <c r="AT1193" s="37"/>
      <c r="AU1193" s="37"/>
      <c r="AV1193" s="37"/>
      <c r="AW1193" s="37"/>
    </row>
    <row r="1194" spans="1:49" ht="15.75" hidden="1" customHeight="1" x14ac:dyDescent="0.25">
      <c r="A1194" s="1" t="s">
        <v>5652</v>
      </c>
      <c r="B1194" s="21" t="s">
        <v>5653</v>
      </c>
      <c r="C1194" s="1">
        <v>1</v>
      </c>
      <c r="D1194" s="1" t="s">
        <v>5666</v>
      </c>
      <c r="E1194" s="7">
        <v>4875</v>
      </c>
      <c r="F1194" s="7">
        <v>7</v>
      </c>
      <c r="G1194" s="1">
        <v>19.7</v>
      </c>
      <c r="H1194" s="34">
        <f>Tabela1[[#This Row],[PESO UNI]]*Tabela1[[#This Row],[QTE]]</f>
        <v>19.7</v>
      </c>
      <c r="I1194" s="7">
        <v>0</v>
      </c>
      <c r="J1194" s="8" t="s">
        <v>5519</v>
      </c>
      <c r="K1194" s="8" t="s">
        <v>4320</v>
      </c>
      <c r="L1194" s="9" t="s">
        <v>5520</v>
      </c>
      <c r="M1194" s="10">
        <v>46275</v>
      </c>
      <c r="N1194" s="8" t="s">
        <v>5101</v>
      </c>
      <c r="O1194" s="12"/>
      <c r="P1194" s="13"/>
      <c r="Q1194" s="14">
        <f>Tabela1[[#This Row],[QTDE/ Fabricação]]-Tabela1[[#This Row],[QTE]]</f>
        <v>-1</v>
      </c>
      <c r="R1194" s="18">
        <f t="shared" si="269"/>
        <v>19.7</v>
      </c>
      <c r="S1194" s="18">
        <f t="shared" si="270"/>
        <v>19.7</v>
      </c>
      <c r="T1194" s="19">
        <f t="shared" si="271"/>
        <v>0</v>
      </c>
      <c r="U1194" s="16">
        <f>IFERROR(SUMIF('LISTA DE EMBARQUE'!B:B,MICRO!E:E,'LISTA DE EMBARQUE'!G:G),"")</f>
        <v>1</v>
      </c>
      <c r="V1194" s="12">
        <f>IFERROR(VLOOKUP(Tabela1[[#This Row],[COD.MDE]],'LISTA DE EMBARQUE'!B:L,11,0),"")</f>
        <v>1</v>
      </c>
      <c r="W1194" s="13">
        <f>IFERROR(VLOOKUP(Tabela1[[#This Row],[COD.MDE]],'LISTA DE EMBARQUE'!B:M,12,0),"")</f>
        <v>46296</v>
      </c>
      <c r="X1194" s="14">
        <f>IFERROR(Tabela1[[#This Row],[QIANTIDADE EXPEDIDA]]*Tabela1[[#This Row],[PESO UNI]],"")</f>
        <v>19.7</v>
      </c>
      <c r="Y1194" s="14">
        <f t="shared" si="272"/>
        <v>0</v>
      </c>
      <c r="Z1194" s="20">
        <f>Tabela1[[#This Row],[PESO TOTAL]]-Tabela1[[#This Row],[Peso Expedido]]</f>
        <v>0</v>
      </c>
      <c r="AA1194" s="17">
        <v>1</v>
      </c>
      <c r="AB1194" s="33">
        <v>1</v>
      </c>
      <c r="AC1194" s="33">
        <v>1</v>
      </c>
      <c r="AD1194" s="33">
        <v>1</v>
      </c>
      <c r="AE1194" s="33">
        <v>1</v>
      </c>
      <c r="AF1194" s="33">
        <v>1</v>
      </c>
      <c r="AG1194" s="33">
        <v>1</v>
      </c>
      <c r="AH1194" s="33">
        <v>1</v>
      </c>
      <c r="AI1194" s="33" t="s">
        <v>4412</v>
      </c>
      <c r="AJ1194"/>
      <c r="AK1194"/>
      <c r="AL1194"/>
      <c r="AM1194"/>
      <c r="AN1194"/>
      <c r="AO1194"/>
      <c r="AP1194"/>
      <c r="AQ1194" s="22"/>
      <c r="AR1194" s="24"/>
      <c r="AS1194" s="37"/>
      <c r="AT1194" s="37"/>
      <c r="AU1194" s="37"/>
      <c r="AV1194" s="37"/>
      <c r="AW1194" s="37"/>
    </row>
    <row r="1195" spans="1:49" ht="15.75" hidden="1" customHeight="1" x14ac:dyDescent="0.25">
      <c r="A1195" s="1" t="s">
        <v>5652</v>
      </c>
      <c r="B1195" s="21" t="s">
        <v>5653</v>
      </c>
      <c r="C1195" s="1">
        <v>2</v>
      </c>
      <c r="D1195" s="1" t="s">
        <v>5667</v>
      </c>
      <c r="E1195" s="7">
        <v>4876</v>
      </c>
      <c r="F1195" s="7">
        <v>7</v>
      </c>
      <c r="G1195" s="1">
        <v>1.7</v>
      </c>
      <c r="H1195" s="34">
        <f>Tabela1[[#This Row],[PESO UNI]]*Tabela1[[#This Row],[QTE]]</f>
        <v>3.4</v>
      </c>
      <c r="I1195" s="7">
        <v>0</v>
      </c>
      <c r="J1195" s="8" t="s">
        <v>5519</v>
      </c>
      <c r="K1195" s="8" t="s">
        <v>4320</v>
      </c>
      <c r="L1195" s="9" t="s">
        <v>5520</v>
      </c>
      <c r="M1195" s="10">
        <v>46275</v>
      </c>
      <c r="N1195" s="8" t="s">
        <v>5101</v>
      </c>
      <c r="O1195" s="12"/>
      <c r="P1195" s="13"/>
      <c r="Q1195" s="14">
        <f>Tabela1[[#This Row],[QTDE/ Fabricação]]-Tabela1[[#This Row],[QTE]]</f>
        <v>-2</v>
      </c>
      <c r="R1195" s="18">
        <f t="shared" si="269"/>
        <v>3.4</v>
      </c>
      <c r="S1195" s="18">
        <f t="shared" si="270"/>
        <v>3.4</v>
      </c>
      <c r="T1195" s="19">
        <f t="shared" si="271"/>
        <v>0</v>
      </c>
      <c r="U1195" s="16">
        <f>IFERROR(SUMIF('LISTA DE EMBARQUE'!B:B,MICRO!E:E,'LISTA DE EMBARQUE'!G:G),"")</f>
        <v>2</v>
      </c>
      <c r="V1195" s="12">
        <f>IFERROR(VLOOKUP(Tabela1[[#This Row],[COD.MDE]],'LISTA DE EMBARQUE'!B:L,11,0),"")</f>
        <v>1</v>
      </c>
      <c r="W1195" s="13">
        <f>IFERROR(VLOOKUP(Tabela1[[#This Row],[COD.MDE]],'LISTA DE EMBARQUE'!B:M,12,0),"")</f>
        <v>46296</v>
      </c>
      <c r="X1195" s="14">
        <f>IFERROR(Tabela1[[#This Row],[QIANTIDADE EXPEDIDA]]*Tabela1[[#This Row],[PESO UNI]],"")</f>
        <v>3.4</v>
      </c>
      <c r="Y1195" s="14">
        <f t="shared" si="272"/>
        <v>0</v>
      </c>
      <c r="Z1195" s="20">
        <f>Tabela1[[#This Row],[PESO TOTAL]]-Tabela1[[#This Row],[Peso Expedido]]</f>
        <v>0</v>
      </c>
      <c r="AA1195" s="17">
        <v>1</v>
      </c>
      <c r="AB1195" s="33">
        <v>1</v>
      </c>
      <c r="AC1195" s="33">
        <v>1</v>
      </c>
      <c r="AD1195" s="33">
        <v>1</v>
      </c>
      <c r="AE1195" s="33">
        <v>1</v>
      </c>
      <c r="AF1195" s="33">
        <v>1</v>
      </c>
      <c r="AG1195" s="33">
        <v>1</v>
      </c>
      <c r="AH1195" s="33">
        <v>1</v>
      </c>
      <c r="AI1195" s="33" t="s">
        <v>4412</v>
      </c>
      <c r="AJ1195"/>
      <c r="AK1195"/>
      <c r="AL1195"/>
      <c r="AM1195"/>
      <c r="AN1195"/>
      <c r="AO1195"/>
      <c r="AP1195"/>
      <c r="AQ1195" s="22"/>
      <c r="AR1195" s="24"/>
      <c r="AS1195" s="37"/>
      <c r="AT1195" s="37"/>
      <c r="AU1195" s="37"/>
      <c r="AV1195" s="37"/>
      <c r="AW1195" s="37"/>
    </row>
    <row r="1196" spans="1:49" ht="15.75" hidden="1" customHeight="1" x14ac:dyDescent="0.25">
      <c r="A1196" s="1" t="s">
        <v>5652</v>
      </c>
      <c r="B1196" s="21" t="s">
        <v>5653</v>
      </c>
      <c r="C1196" s="1">
        <v>2</v>
      </c>
      <c r="D1196" s="1" t="s">
        <v>5668</v>
      </c>
      <c r="E1196" s="7">
        <v>4877</v>
      </c>
      <c r="F1196" s="7">
        <v>7</v>
      </c>
      <c r="G1196" s="1">
        <v>6.6</v>
      </c>
      <c r="H1196" s="34">
        <f>Tabela1[[#This Row],[PESO UNI]]*Tabela1[[#This Row],[QTE]]</f>
        <v>13.2</v>
      </c>
      <c r="I1196" s="7">
        <v>0</v>
      </c>
      <c r="J1196" s="8" t="s">
        <v>5519</v>
      </c>
      <c r="K1196" s="8" t="s">
        <v>4320</v>
      </c>
      <c r="L1196" s="9" t="s">
        <v>5520</v>
      </c>
      <c r="M1196" s="10">
        <v>46275</v>
      </c>
      <c r="N1196" s="8" t="s">
        <v>5101</v>
      </c>
      <c r="O1196" s="12"/>
      <c r="P1196" s="13"/>
      <c r="Q1196" s="14">
        <f>Tabela1[[#This Row],[QTDE/ Fabricação]]-Tabela1[[#This Row],[QTE]]</f>
        <v>-2</v>
      </c>
      <c r="R1196" s="18">
        <f t="shared" si="269"/>
        <v>13.2</v>
      </c>
      <c r="S1196" s="18">
        <f t="shared" si="270"/>
        <v>13.2</v>
      </c>
      <c r="T1196" s="19">
        <f t="shared" si="271"/>
        <v>0</v>
      </c>
      <c r="U1196" s="16">
        <f>IFERROR(SUMIF('LISTA DE EMBARQUE'!B:B,MICRO!E:E,'LISTA DE EMBARQUE'!G:G),"")</f>
        <v>2</v>
      </c>
      <c r="V1196" s="12">
        <f>IFERROR(VLOOKUP(Tabela1[[#This Row],[COD.MDE]],'LISTA DE EMBARQUE'!B:L,11,0),"")</f>
        <v>1</v>
      </c>
      <c r="W1196" s="13">
        <f>IFERROR(VLOOKUP(Tabela1[[#This Row],[COD.MDE]],'LISTA DE EMBARQUE'!B:M,12,0),"")</f>
        <v>46296</v>
      </c>
      <c r="X1196" s="14">
        <f>IFERROR(Tabela1[[#This Row],[QIANTIDADE EXPEDIDA]]*Tabela1[[#This Row],[PESO UNI]],"")</f>
        <v>13.2</v>
      </c>
      <c r="Y1196" s="14">
        <f t="shared" si="272"/>
        <v>0</v>
      </c>
      <c r="Z1196" s="20">
        <f>Tabela1[[#This Row],[PESO TOTAL]]-Tabela1[[#This Row],[Peso Expedido]]</f>
        <v>0</v>
      </c>
      <c r="AA1196" s="17">
        <v>1</v>
      </c>
      <c r="AB1196" s="33">
        <v>1</v>
      </c>
      <c r="AC1196" s="33">
        <v>1</v>
      </c>
      <c r="AD1196" s="33">
        <v>1</v>
      </c>
      <c r="AE1196" s="33">
        <v>1</v>
      </c>
      <c r="AF1196" s="33">
        <v>1</v>
      </c>
      <c r="AG1196" s="33">
        <v>1</v>
      </c>
      <c r="AH1196" s="33">
        <v>1</v>
      </c>
      <c r="AI1196" s="33" t="s">
        <v>4412</v>
      </c>
      <c r="AJ1196"/>
      <c r="AK1196"/>
      <c r="AL1196"/>
      <c r="AM1196"/>
      <c r="AN1196"/>
      <c r="AO1196"/>
      <c r="AP1196"/>
      <c r="AQ1196" s="22"/>
      <c r="AR1196" s="24"/>
      <c r="AS1196" s="37"/>
      <c r="AT1196" s="37"/>
      <c r="AU1196" s="37"/>
      <c r="AV1196" s="37"/>
      <c r="AW1196" s="37"/>
    </row>
    <row r="1197" spans="1:49" ht="15.75" hidden="1" customHeight="1" x14ac:dyDescent="0.25">
      <c r="A1197" s="1" t="s">
        <v>5652</v>
      </c>
      <c r="B1197" s="21" t="s">
        <v>5653</v>
      </c>
      <c r="C1197" s="1">
        <v>2</v>
      </c>
      <c r="D1197" s="1" t="s">
        <v>5669</v>
      </c>
      <c r="E1197" s="7">
        <v>4878</v>
      </c>
      <c r="F1197" s="7">
        <v>7</v>
      </c>
      <c r="G1197" s="1">
        <v>15</v>
      </c>
      <c r="H1197" s="34">
        <f>Tabela1[[#This Row],[PESO UNI]]*Tabela1[[#This Row],[QTE]]</f>
        <v>30</v>
      </c>
      <c r="I1197" s="7">
        <v>0</v>
      </c>
      <c r="J1197" s="8" t="s">
        <v>5519</v>
      </c>
      <c r="K1197" s="8" t="s">
        <v>4320</v>
      </c>
      <c r="L1197" s="9" t="s">
        <v>5520</v>
      </c>
      <c r="M1197" s="10">
        <v>46275</v>
      </c>
      <c r="N1197" s="8" t="s">
        <v>5101</v>
      </c>
      <c r="O1197" s="12"/>
      <c r="P1197" s="13"/>
      <c r="Q1197" s="14">
        <f>Tabela1[[#This Row],[QTDE/ Fabricação]]-Tabela1[[#This Row],[QTE]]</f>
        <v>-2</v>
      </c>
      <c r="R1197" s="18">
        <f t="shared" si="269"/>
        <v>30</v>
      </c>
      <c r="S1197" s="18">
        <f t="shared" si="270"/>
        <v>30</v>
      </c>
      <c r="T1197" s="19">
        <f t="shared" si="271"/>
        <v>0</v>
      </c>
      <c r="U1197" s="16">
        <f>IFERROR(SUMIF('LISTA DE EMBARQUE'!B:B,MICRO!E:E,'LISTA DE EMBARQUE'!G:G),"")</f>
        <v>2</v>
      </c>
      <c r="V1197" s="12">
        <f>IFERROR(VLOOKUP(Tabela1[[#This Row],[COD.MDE]],'LISTA DE EMBARQUE'!B:L,11,0),"")</f>
        <v>1</v>
      </c>
      <c r="W1197" s="13">
        <f>IFERROR(VLOOKUP(Tabela1[[#This Row],[COD.MDE]],'LISTA DE EMBARQUE'!B:M,12,0),"")</f>
        <v>46296</v>
      </c>
      <c r="X1197" s="14">
        <f>IFERROR(Tabela1[[#This Row],[QIANTIDADE EXPEDIDA]]*Tabela1[[#This Row],[PESO UNI]],"")</f>
        <v>30</v>
      </c>
      <c r="Y1197" s="14">
        <f t="shared" si="272"/>
        <v>0</v>
      </c>
      <c r="Z1197" s="20">
        <f>Tabela1[[#This Row],[PESO TOTAL]]-Tabela1[[#This Row],[Peso Expedido]]</f>
        <v>0</v>
      </c>
      <c r="AA1197" s="17">
        <v>1</v>
      </c>
      <c r="AB1197" s="33">
        <v>1</v>
      </c>
      <c r="AC1197" s="33">
        <v>1</v>
      </c>
      <c r="AD1197" s="33">
        <v>1</v>
      </c>
      <c r="AE1197" s="33">
        <v>1</v>
      </c>
      <c r="AF1197" s="33">
        <v>1</v>
      </c>
      <c r="AG1197" s="33">
        <v>1</v>
      </c>
      <c r="AH1197" s="33">
        <v>1</v>
      </c>
      <c r="AI1197" s="33" t="s">
        <v>4412</v>
      </c>
      <c r="AJ1197"/>
      <c r="AK1197"/>
      <c r="AL1197"/>
      <c r="AM1197"/>
      <c r="AN1197"/>
      <c r="AO1197"/>
      <c r="AP1197"/>
      <c r="AQ1197" s="22"/>
      <c r="AR1197" s="24"/>
      <c r="AS1197" s="37"/>
      <c r="AT1197" s="37"/>
      <c r="AU1197" s="37"/>
      <c r="AV1197" s="37"/>
      <c r="AW1197" s="37"/>
    </row>
    <row r="1198" spans="1:49" ht="15.75" hidden="1" customHeight="1" x14ac:dyDescent="0.25">
      <c r="A1198" s="1" t="s">
        <v>5652</v>
      </c>
      <c r="B1198" s="21" t="s">
        <v>5653</v>
      </c>
      <c r="C1198" s="1">
        <v>1</v>
      </c>
      <c r="D1198" s="1" t="s">
        <v>5670</v>
      </c>
      <c r="E1198" s="7">
        <v>4879</v>
      </c>
      <c r="F1198" s="7">
        <v>7</v>
      </c>
      <c r="G1198" s="1">
        <v>113.6</v>
      </c>
      <c r="H1198" s="34">
        <f>Tabela1[[#This Row],[PESO UNI]]*Tabela1[[#This Row],[QTE]]</f>
        <v>113.6</v>
      </c>
      <c r="I1198" s="7">
        <v>0</v>
      </c>
      <c r="J1198" s="8" t="s">
        <v>5519</v>
      </c>
      <c r="K1198" s="8" t="s">
        <v>4320</v>
      </c>
      <c r="L1198" s="9" t="s">
        <v>5520</v>
      </c>
      <c r="M1198" s="10">
        <v>46275</v>
      </c>
      <c r="N1198" s="8" t="s">
        <v>5101</v>
      </c>
      <c r="O1198" s="12"/>
      <c r="P1198" s="13"/>
      <c r="Q1198" s="14">
        <f>Tabela1[[#This Row],[QTDE/ Fabricação]]-Tabela1[[#This Row],[QTE]]</f>
        <v>-1</v>
      </c>
      <c r="R1198" s="18">
        <f t="shared" si="269"/>
        <v>113.6</v>
      </c>
      <c r="S1198" s="18">
        <f t="shared" si="270"/>
        <v>113.6</v>
      </c>
      <c r="T1198" s="19">
        <f t="shared" si="271"/>
        <v>0</v>
      </c>
      <c r="U1198" s="16">
        <f>IFERROR(SUMIF('LISTA DE EMBARQUE'!B:B,MICRO!E:E,'LISTA DE EMBARQUE'!G:G),"")</f>
        <v>20</v>
      </c>
      <c r="V1198" s="12">
        <f>IFERROR(VLOOKUP(Tabela1[[#This Row],[COD.MDE]],'LISTA DE EMBARQUE'!B:L,11,0),"")</f>
        <v>1</v>
      </c>
      <c r="W1198" s="13">
        <f>IFERROR(VLOOKUP(Tabela1[[#This Row],[COD.MDE]],'LISTA DE EMBARQUE'!B:M,12,0),"")</f>
        <v>46296</v>
      </c>
      <c r="X1198" s="14">
        <f>IFERROR(Tabela1[[#This Row],[QIANTIDADE EXPEDIDA]]*Tabela1[[#This Row],[PESO UNI]],"")</f>
        <v>2272</v>
      </c>
      <c r="Y1198" s="14">
        <f t="shared" si="272"/>
        <v>19</v>
      </c>
      <c r="Z1198" s="20">
        <v>0</v>
      </c>
      <c r="AA1198" s="17">
        <v>1</v>
      </c>
      <c r="AB1198" s="33">
        <v>1</v>
      </c>
      <c r="AC1198" s="33">
        <v>1</v>
      </c>
      <c r="AD1198" s="33">
        <v>1</v>
      </c>
      <c r="AE1198" s="33">
        <v>1</v>
      </c>
      <c r="AF1198" s="33">
        <v>1</v>
      </c>
      <c r="AG1198" s="33">
        <v>1</v>
      </c>
      <c r="AH1198" s="33">
        <v>1</v>
      </c>
      <c r="AI1198" s="33" t="s">
        <v>4412</v>
      </c>
      <c r="AJ1198"/>
      <c r="AK1198"/>
      <c r="AL1198"/>
      <c r="AM1198"/>
      <c r="AN1198"/>
      <c r="AO1198"/>
      <c r="AP1198"/>
      <c r="AQ1198" s="22"/>
      <c r="AR1198" s="24"/>
      <c r="AS1198" s="37"/>
      <c r="AT1198" s="37"/>
      <c r="AU1198" s="37"/>
      <c r="AV1198" s="37"/>
      <c r="AW1198" s="37"/>
    </row>
    <row r="1199" spans="1:49" ht="15.75" hidden="1" customHeight="1" x14ac:dyDescent="0.25">
      <c r="A1199" s="1" t="s">
        <v>5671</v>
      </c>
      <c r="B1199" s="21" t="s">
        <v>5653</v>
      </c>
      <c r="C1199" s="1">
        <v>4</v>
      </c>
      <c r="D1199" s="1" t="s">
        <v>5672</v>
      </c>
      <c r="E1199" s="7">
        <v>4880</v>
      </c>
      <c r="F1199" s="7">
        <v>8</v>
      </c>
      <c r="G1199" s="1">
        <v>21.2</v>
      </c>
      <c r="H1199" s="34">
        <f>Tabela1[[#This Row],[PESO UNI]]*Tabela1[[#This Row],[QTE]]</f>
        <v>84.8</v>
      </c>
      <c r="I1199" s="7">
        <v>0</v>
      </c>
      <c r="J1199" s="8" t="s">
        <v>5519</v>
      </c>
      <c r="K1199" s="8" t="s">
        <v>4320</v>
      </c>
      <c r="L1199" s="9" t="s">
        <v>5520</v>
      </c>
      <c r="M1199" s="10">
        <v>46275</v>
      </c>
      <c r="N1199" s="8" t="s">
        <v>5101</v>
      </c>
      <c r="O1199" s="12"/>
      <c r="P1199" s="13"/>
      <c r="Q1199" s="14">
        <f>Tabela1[[#This Row],[QTDE/ Fabricação]]-Tabela1[[#This Row],[QTE]]</f>
        <v>-4</v>
      </c>
      <c r="R1199" s="18">
        <f t="shared" si="269"/>
        <v>84.8</v>
      </c>
      <c r="S1199" s="18">
        <f t="shared" si="270"/>
        <v>84.8</v>
      </c>
      <c r="T1199" s="19">
        <f t="shared" si="271"/>
        <v>0</v>
      </c>
      <c r="U1199" s="16">
        <f>IFERROR(SUMIF('LISTA DE EMBARQUE'!B:B,MICRO!E:E,'LISTA DE EMBARQUE'!G:G),"")</f>
        <v>4</v>
      </c>
      <c r="V1199" s="12">
        <f>IFERROR(VLOOKUP(Tabela1[[#This Row],[COD.MDE]],'LISTA DE EMBARQUE'!B:L,11,0),"")</f>
        <v>1</v>
      </c>
      <c r="W1199" s="13">
        <f>IFERROR(VLOOKUP(Tabela1[[#This Row],[COD.MDE]],'LISTA DE EMBARQUE'!B:M,12,0),"")</f>
        <v>46296</v>
      </c>
      <c r="X1199" s="14">
        <f>IFERROR(Tabela1[[#This Row],[QIANTIDADE EXPEDIDA]]*Tabela1[[#This Row],[PESO UNI]],"")</f>
        <v>84.8</v>
      </c>
      <c r="Y1199" s="14">
        <f t="shared" si="272"/>
        <v>0</v>
      </c>
      <c r="Z1199" s="20">
        <f>Tabela1[[#This Row],[PESO TOTAL]]-Tabela1[[#This Row],[Peso Expedido]]</f>
        <v>0</v>
      </c>
      <c r="AA1199" s="17">
        <v>1</v>
      </c>
      <c r="AB1199" s="33">
        <v>1</v>
      </c>
      <c r="AC1199" s="33">
        <v>1</v>
      </c>
      <c r="AD1199" s="33">
        <v>1</v>
      </c>
      <c r="AE1199" s="33">
        <v>1</v>
      </c>
      <c r="AF1199" s="33">
        <v>1</v>
      </c>
      <c r="AG1199" s="33">
        <v>1</v>
      </c>
      <c r="AH1199" s="33">
        <v>1</v>
      </c>
      <c r="AI1199" s="33" t="s">
        <v>4412</v>
      </c>
      <c r="AJ1199"/>
      <c r="AK1199"/>
      <c r="AL1199"/>
      <c r="AM1199"/>
      <c r="AN1199"/>
      <c r="AO1199"/>
      <c r="AP1199"/>
      <c r="AQ1199" s="22"/>
      <c r="AR1199" s="24"/>
      <c r="AS1199" s="37"/>
      <c r="AT1199" s="37"/>
      <c r="AU1199" s="37"/>
      <c r="AV1199" s="37"/>
      <c r="AW1199" s="37"/>
    </row>
    <row r="1200" spans="1:49" ht="15.75" hidden="1" customHeight="1" x14ac:dyDescent="0.25">
      <c r="A1200" s="1" t="s">
        <v>5671</v>
      </c>
      <c r="B1200" s="21" t="s">
        <v>5653</v>
      </c>
      <c r="C1200" s="1">
        <v>4</v>
      </c>
      <c r="D1200" s="1" t="s">
        <v>5673</v>
      </c>
      <c r="E1200" s="7">
        <v>4881</v>
      </c>
      <c r="F1200" s="7">
        <v>8</v>
      </c>
      <c r="G1200" s="1">
        <v>7.6</v>
      </c>
      <c r="H1200" s="34">
        <f>Tabela1[[#This Row],[PESO UNI]]*Tabela1[[#This Row],[QTE]]</f>
        <v>30.4</v>
      </c>
      <c r="I1200" s="7">
        <v>0</v>
      </c>
      <c r="J1200" s="8" t="s">
        <v>5519</v>
      </c>
      <c r="K1200" s="8" t="s">
        <v>4320</v>
      </c>
      <c r="L1200" s="9" t="s">
        <v>5520</v>
      </c>
      <c r="M1200" s="10">
        <v>46275</v>
      </c>
      <c r="N1200" s="8" t="s">
        <v>5101</v>
      </c>
      <c r="O1200" s="12"/>
      <c r="P1200" s="13"/>
      <c r="Q1200" s="14">
        <f>Tabela1[[#This Row],[QTDE/ Fabricação]]-Tabela1[[#This Row],[QTE]]</f>
        <v>-4</v>
      </c>
      <c r="R1200" s="18">
        <f t="shared" ref="R1200:R1204" si="273">IFERROR(H1200*((AA1200*0.25)+(AC1200*0.25)+(AD1200*0.225)+(AE1200*0.225)+(AF1200*0.05)),"")</f>
        <v>30.4</v>
      </c>
      <c r="S1200" s="18">
        <f t="shared" ref="S1200:S1204" si="274">IFERROR(H1200*AG1200,"")</f>
        <v>30.4</v>
      </c>
      <c r="T1200" s="19">
        <f t="shared" ref="T1200:T1204" si="275">IFERROR(S1200-H1200,"")</f>
        <v>0</v>
      </c>
      <c r="U1200" s="16">
        <f>IFERROR(SUMIF('LISTA DE EMBARQUE'!B:B,MICRO!E:E,'LISTA DE EMBARQUE'!G:G),"")</f>
        <v>4</v>
      </c>
      <c r="V1200" s="12">
        <f>IFERROR(VLOOKUP(Tabela1[[#This Row],[COD.MDE]],'LISTA DE EMBARQUE'!B:L,11,0),"")</f>
        <v>1</v>
      </c>
      <c r="W1200" s="13">
        <f>IFERROR(VLOOKUP(Tabela1[[#This Row],[COD.MDE]],'LISTA DE EMBARQUE'!B:M,12,0),"")</f>
        <v>46296</v>
      </c>
      <c r="X1200" s="14">
        <f>IFERROR(Tabela1[[#This Row],[QIANTIDADE EXPEDIDA]]*Tabela1[[#This Row],[PESO UNI]],"")</f>
        <v>30.4</v>
      </c>
      <c r="Y1200" s="14">
        <f t="shared" ref="Y1200:Y1204" si="276">U1200-C1200</f>
        <v>0</v>
      </c>
      <c r="Z1200" s="20">
        <f>Tabela1[[#This Row],[PESO TOTAL]]-Tabela1[[#This Row],[Peso Expedido]]</f>
        <v>0</v>
      </c>
      <c r="AA1200" s="17">
        <v>1</v>
      </c>
      <c r="AB1200" s="33">
        <v>1</v>
      </c>
      <c r="AC1200" s="33">
        <v>1</v>
      </c>
      <c r="AD1200" s="33">
        <v>1</v>
      </c>
      <c r="AE1200" s="33">
        <v>1</v>
      </c>
      <c r="AF1200" s="33">
        <v>1</v>
      </c>
      <c r="AG1200" s="33">
        <v>1</v>
      </c>
      <c r="AH1200" s="33">
        <v>1</v>
      </c>
      <c r="AI1200" s="33" t="s">
        <v>4412</v>
      </c>
      <c r="AJ1200"/>
      <c r="AK1200"/>
      <c r="AL1200"/>
      <c r="AM1200"/>
      <c r="AN1200"/>
      <c r="AO1200"/>
      <c r="AP1200"/>
      <c r="AQ1200" s="22"/>
      <c r="AR1200" s="24"/>
      <c r="AS1200" s="37"/>
      <c r="AT1200" s="37"/>
      <c r="AU1200" s="37"/>
      <c r="AV1200" s="37"/>
      <c r="AW1200" s="37"/>
    </row>
    <row r="1201" spans="1:49" ht="15.75" hidden="1" customHeight="1" x14ac:dyDescent="0.25">
      <c r="A1201" s="1" t="s">
        <v>5674</v>
      </c>
      <c r="B1201" s="21" t="s">
        <v>5674</v>
      </c>
      <c r="C1201" s="1">
        <v>1</v>
      </c>
      <c r="D1201" s="1" t="s">
        <v>5675</v>
      </c>
      <c r="E1201" s="7">
        <v>4882</v>
      </c>
      <c r="F1201" s="7">
        <v>1</v>
      </c>
      <c r="G1201" s="1">
        <v>729.3</v>
      </c>
      <c r="H1201" s="34">
        <f>Tabela1[[#This Row],[PESO UNI]]*Tabela1[[#This Row],[QTE]]</f>
        <v>729.3</v>
      </c>
      <c r="I1201" s="7">
        <v>1</v>
      </c>
      <c r="J1201" s="8" t="s">
        <v>5676</v>
      </c>
      <c r="K1201" s="8" t="s">
        <v>22</v>
      </c>
      <c r="L1201" s="9" t="s">
        <v>5905</v>
      </c>
      <c r="M1201" s="10">
        <v>46276</v>
      </c>
      <c r="N1201" s="8" t="s">
        <v>38</v>
      </c>
      <c r="O1201" s="12"/>
      <c r="P1201" s="13"/>
      <c r="Q1201" s="14">
        <f>Tabela1[[#This Row],[QTDE/ Fabricação]]-Tabela1[[#This Row],[QTE]]</f>
        <v>-1</v>
      </c>
      <c r="R1201" s="18">
        <f t="shared" si="273"/>
        <v>182.32499999999999</v>
      </c>
      <c r="S1201" s="18">
        <f t="shared" si="274"/>
        <v>0</v>
      </c>
      <c r="T1201" s="19">
        <f t="shared" si="275"/>
        <v>-729.3</v>
      </c>
      <c r="U1201" s="16">
        <f>IFERROR(SUMIF('LISTA DE EMBARQUE'!B:B,MICRO!E:E,'LISTA DE EMBARQUE'!G:G),"")</f>
        <v>0</v>
      </c>
      <c r="V1201" s="12" t="str">
        <f>IFERROR(VLOOKUP(Tabela1[[#This Row],[COD.MDE]],'LISTA DE EMBARQUE'!B:L,11,0),"")</f>
        <v/>
      </c>
      <c r="W1201" s="13" t="str">
        <f>IFERROR(VLOOKUP(Tabela1[[#This Row],[COD.MDE]],'LISTA DE EMBARQUE'!B:M,12,0),"")</f>
        <v/>
      </c>
      <c r="X1201" s="14">
        <f>IFERROR(Tabela1[[#This Row],[QIANTIDADE EXPEDIDA]]*Tabela1[[#This Row],[PESO UNI]],"")</f>
        <v>0</v>
      </c>
      <c r="Y1201" s="14">
        <f t="shared" si="276"/>
        <v>-1</v>
      </c>
      <c r="Z1201" s="20">
        <f>Tabela1[[#This Row],[PESO TOTAL]]-Tabela1[[#This Row],[Peso Expedido]]</f>
        <v>729.3</v>
      </c>
      <c r="AA1201" s="17">
        <v>1</v>
      </c>
      <c r="AB1201" s="33"/>
      <c r="AC1201" s="33"/>
      <c r="AD1201" s="33"/>
      <c r="AE1201" s="33"/>
      <c r="AF1201" s="33"/>
      <c r="AG1201" s="33"/>
      <c r="AH1201" s="33"/>
      <c r="AI1201" s="33"/>
      <c r="AJ1201"/>
      <c r="AK1201"/>
      <c r="AL1201"/>
      <c r="AM1201"/>
      <c r="AN1201"/>
      <c r="AO1201"/>
      <c r="AP1201"/>
      <c r="AQ1201" s="22"/>
      <c r="AR1201" s="24"/>
      <c r="AS1201" s="37"/>
      <c r="AT1201" s="37"/>
      <c r="AU1201" s="37"/>
      <c r="AV1201" s="37"/>
      <c r="AW1201" s="37"/>
    </row>
    <row r="1202" spans="1:49" ht="15.75" hidden="1" customHeight="1" x14ac:dyDescent="0.25">
      <c r="A1202" s="1" t="s">
        <v>5679</v>
      </c>
      <c r="B1202" s="21" t="s">
        <v>5679</v>
      </c>
      <c r="C1202" s="1">
        <v>1</v>
      </c>
      <c r="D1202" s="1" t="s">
        <v>5680</v>
      </c>
      <c r="E1202" s="7">
        <v>4883</v>
      </c>
      <c r="F1202" s="7">
        <v>1</v>
      </c>
      <c r="G1202" s="1">
        <v>738.7</v>
      </c>
      <c r="H1202" s="34">
        <f>Tabela1[[#This Row],[PESO UNI]]*Tabela1[[#This Row],[QTE]]</f>
        <v>738.7</v>
      </c>
      <c r="I1202" s="7">
        <v>3</v>
      </c>
      <c r="J1202" s="8" t="s">
        <v>5681</v>
      </c>
      <c r="K1202" s="8" t="s">
        <v>22</v>
      </c>
      <c r="L1202" s="9" t="s">
        <v>5682</v>
      </c>
      <c r="M1202" s="10">
        <v>46276</v>
      </c>
      <c r="N1202" s="8" t="s">
        <v>38</v>
      </c>
      <c r="O1202" s="12"/>
      <c r="P1202" s="13"/>
      <c r="Q1202" s="14">
        <f>Tabela1[[#This Row],[QTDE/ Fabricação]]-Tabela1[[#This Row],[QTE]]</f>
        <v>-1</v>
      </c>
      <c r="R1202" s="18">
        <f t="shared" si="273"/>
        <v>184.67500000000001</v>
      </c>
      <c r="S1202" s="18">
        <f t="shared" si="274"/>
        <v>0</v>
      </c>
      <c r="T1202" s="19">
        <f t="shared" si="275"/>
        <v>-738.7</v>
      </c>
      <c r="U1202" s="16">
        <f>IFERROR(SUMIF('LISTA DE EMBARQUE'!B:B,MICRO!E:E,'LISTA DE EMBARQUE'!G:G),"")</f>
        <v>0</v>
      </c>
      <c r="V1202" s="12" t="str">
        <f>IFERROR(VLOOKUP(Tabela1[[#This Row],[COD.MDE]],'LISTA DE EMBARQUE'!B:L,11,0),"")</f>
        <v/>
      </c>
      <c r="W1202" s="13" t="str">
        <f>IFERROR(VLOOKUP(Tabela1[[#This Row],[COD.MDE]],'LISTA DE EMBARQUE'!B:M,12,0),"")</f>
        <v/>
      </c>
      <c r="X1202" s="14">
        <f>IFERROR(Tabela1[[#This Row],[QIANTIDADE EXPEDIDA]]*Tabela1[[#This Row],[PESO UNI]],"")</f>
        <v>0</v>
      </c>
      <c r="Y1202" s="14">
        <f t="shared" si="276"/>
        <v>-1</v>
      </c>
      <c r="Z1202" s="20">
        <f>Tabela1[[#This Row],[PESO TOTAL]]-Tabela1[[#This Row],[Peso Expedido]]</f>
        <v>738.7</v>
      </c>
      <c r="AA1202" s="17">
        <v>1</v>
      </c>
      <c r="AB1202" s="33"/>
      <c r="AC1202" s="33"/>
      <c r="AD1202" s="33"/>
      <c r="AE1202" s="33"/>
      <c r="AF1202" s="33"/>
      <c r="AG1202" s="33"/>
      <c r="AH1202" s="33"/>
      <c r="AI1202" s="33"/>
      <c r="AJ1202"/>
      <c r="AK1202"/>
      <c r="AL1202"/>
      <c r="AM1202"/>
      <c r="AN1202"/>
      <c r="AO1202"/>
      <c r="AP1202"/>
      <c r="AQ1202" s="22"/>
      <c r="AR1202" s="24"/>
      <c r="AS1202" s="37"/>
      <c r="AT1202" s="37"/>
      <c r="AU1202" s="37"/>
      <c r="AV1202" s="37"/>
      <c r="AW1202" s="37"/>
    </row>
    <row r="1203" spans="1:49" ht="15.75" hidden="1" customHeight="1" x14ac:dyDescent="0.25">
      <c r="A1203" s="1" t="s">
        <v>5683</v>
      </c>
      <c r="B1203" s="21" t="s">
        <v>5683</v>
      </c>
      <c r="C1203" s="1">
        <v>1</v>
      </c>
      <c r="D1203" s="1" t="s">
        <v>5684</v>
      </c>
      <c r="E1203" s="7">
        <v>4884</v>
      </c>
      <c r="F1203" s="7">
        <v>1</v>
      </c>
      <c r="G1203" s="1">
        <v>1128.2</v>
      </c>
      <c r="H1203" s="34">
        <f>Tabela1[[#This Row],[PESO UNI]]*Tabela1[[#This Row],[QTE]]</f>
        <v>1128.2</v>
      </c>
      <c r="I1203" s="7">
        <v>3</v>
      </c>
      <c r="J1203" s="8" t="s">
        <v>5685</v>
      </c>
      <c r="K1203" s="8" t="s">
        <v>22</v>
      </c>
      <c r="L1203" s="9" t="s">
        <v>5686</v>
      </c>
      <c r="M1203" s="10">
        <v>46276</v>
      </c>
      <c r="N1203" s="8" t="s">
        <v>38</v>
      </c>
      <c r="O1203" s="12"/>
      <c r="P1203" s="13"/>
      <c r="Q1203" s="14">
        <f>Tabela1[[#This Row],[QTDE/ Fabricação]]-Tabela1[[#This Row],[QTE]]</f>
        <v>-1</v>
      </c>
      <c r="R1203" s="18">
        <f t="shared" si="273"/>
        <v>282.05</v>
      </c>
      <c r="S1203" s="18">
        <f t="shared" si="274"/>
        <v>0</v>
      </c>
      <c r="T1203" s="19">
        <f t="shared" si="275"/>
        <v>-1128.2</v>
      </c>
      <c r="U1203" s="16">
        <f>IFERROR(SUMIF('LISTA DE EMBARQUE'!B:B,MICRO!E:E,'LISTA DE EMBARQUE'!G:G),"")</f>
        <v>0</v>
      </c>
      <c r="V1203" s="12" t="str">
        <f>IFERROR(VLOOKUP(Tabela1[[#This Row],[COD.MDE]],'LISTA DE EMBARQUE'!B:L,11,0),"")</f>
        <v/>
      </c>
      <c r="W1203" s="13" t="str">
        <f>IFERROR(VLOOKUP(Tabela1[[#This Row],[COD.MDE]],'LISTA DE EMBARQUE'!B:M,12,0),"")</f>
        <v/>
      </c>
      <c r="X1203" s="14">
        <f>IFERROR(Tabela1[[#This Row],[QIANTIDADE EXPEDIDA]]*Tabela1[[#This Row],[PESO UNI]],"")</f>
        <v>0</v>
      </c>
      <c r="Y1203" s="14">
        <f t="shared" si="276"/>
        <v>-1</v>
      </c>
      <c r="Z1203" s="20">
        <f>Tabela1[[#This Row],[PESO TOTAL]]-Tabela1[[#This Row],[Peso Expedido]]</f>
        <v>1128.2</v>
      </c>
      <c r="AA1203" s="17">
        <v>1</v>
      </c>
      <c r="AB1203" s="33"/>
      <c r="AC1203" s="33"/>
      <c r="AD1203" s="33"/>
      <c r="AE1203" s="33"/>
      <c r="AF1203" s="33"/>
      <c r="AG1203" s="33"/>
      <c r="AH1203" s="33"/>
      <c r="AI1203" s="33"/>
      <c r="AJ1203"/>
      <c r="AK1203"/>
      <c r="AL1203"/>
      <c r="AM1203"/>
      <c r="AN1203"/>
      <c r="AO1203"/>
      <c r="AP1203"/>
      <c r="AQ1203" s="22"/>
      <c r="AR1203" s="24"/>
      <c r="AS1203" s="37"/>
      <c r="AT1203" s="37"/>
      <c r="AU1203" s="37"/>
      <c r="AV1203" s="37"/>
      <c r="AW1203" s="37"/>
    </row>
    <row r="1204" spans="1:49" ht="15.75" hidden="1" customHeight="1" x14ac:dyDescent="0.25">
      <c r="A1204" s="1" t="s">
        <v>5687</v>
      </c>
      <c r="B1204" s="21" t="s">
        <v>5687</v>
      </c>
      <c r="C1204" s="1">
        <v>1</v>
      </c>
      <c r="D1204" s="1" t="s">
        <v>5688</v>
      </c>
      <c r="E1204" s="7">
        <v>4885</v>
      </c>
      <c r="F1204" s="7">
        <v>1</v>
      </c>
      <c r="G1204" s="1">
        <v>619.29999999999995</v>
      </c>
      <c r="H1204" s="34">
        <f>Tabela1[[#This Row],[PESO UNI]]*Tabela1[[#This Row],[QTE]]</f>
        <v>619.29999999999995</v>
      </c>
      <c r="I1204" s="7">
        <v>3</v>
      </c>
      <c r="J1204" s="8" t="s">
        <v>5689</v>
      </c>
      <c r="K1204" s="8" t="s">
        <v>22</v>
      </c>
      <c r="L1204" s="9" t="s">
        <v>5690</v>
      </c>
      <c r="M1204" s="10">
        <v>46276</v>
      </c>
      <c r="N1204" s="8" t="s">
        <v>38</v>
      </c>
      <c r="O1204" s="12"/>
      <c r="P1204" s="13"/>
      <c r="Q1204" s="14">
        <f>Tabela1[[#This Row],[QTDE/ Fabricação]]-Tabela1[[#This Row],[QTE]]</f>
        <v>-1</v>
      </c>
      <c r="R1204" s="18">
        <f t="shared" si="273"/>
        <v>154.82499999999999</v>
      </c>
      <c r="S1204" s="18">
        <f t="shared" si="274"/>
        <v>0</v>
      </c>
      <c r="T1204" s="19">
        <f t="shared" si="275"/>
        <v>-619.29999999999995</v>
      </c>
      <c r="U1204" s="16">
        <f>IFERROR(SUMIF('LISTA DE EMBARQUE'!B:B,MICRO!E:E,'LISTA DE EMBARQUE'!G:G),"")</f>
        <v>0</v>
      </c>
      <c r="V1204" s="12" t="str">
        <f>IFERROR(VLOOKUP(Tabela1[[#This Row],[COD.MDE]],'LISTA DE EMBARQUE'!B:L,11,0),"")</f>
        <v/>
      </c>
      <c r="W1204" s="13" t="str">
        <f>IFERROR(VLOOKUP(Tabela1[[#This Row],[COD.MDE]],'LISTA DE EMBARQUE'!B:M,12,0),"")</f>
        <v/>
      </c>
      <c r="X1204" s="14">
        <f>IFERROR(Tabela1[[#This Row],[QIANTIDADE EXPEDIDA]]*Tabela1[[#This Row],[PESO UNI]],"")</f>
        <v>0</v>
      </c>
      <c r="Y1204" s="14">
        <f t="shared" si="276"/>
        <v>-1</v>
      </c>
      <c r="Z1204" s="20">
        <f>Tabela1[[#This Row],[PESO TOTAL]]-Tabela1[[#This Row],[Peso Expedido]]</f>
        <v>619.29999999999995</v>
      </c>
      <c r="AA1204" s="17">
        <v>1</v>
      </c>
      <c r="AB1204" s="33"/>
      <c r="AC1204" s="33"/>
      <c r="AD1204" s="33"/>
      <c r="AE1204" s="33"/>
      <c r="AF1204" s="33"/>
      <c r="AG1204" s="33"/>
      <c r="AH1204" s="33"/>
      <c r="AI1204" s="33"/>
      <c r="AJ1204"/>
      <c r="AK1204"/>
      <c r="AL1204"/>
      <c r="AM1204"/>
      <c r="AN1204"/>
      <c r="AO1204"/>
      <c r="AP1204"/>
      <c r="AQ1204" s="22"/>
      <c r="AR1204" s="24"/>
      <c r="AS1204" s="37"/>
      <c r="AT1204" s="37"/>
      <c r="AU1204" s="37"/>
      <c r="AV1204" s="37"/>
      <c r="AW1204" s="37"/>
    </row>
    <row r="1205" spans="1:49" ht="15.75" hidden="1" customHeight="1" x14ac:dyDescent="0.25">
      <c r="A1205" s="1" t="s">
        <v>5691</v>
      </c>
      <c r="B1205" s="21" t="s">
        <v>5691</v>
      </c>
      <c r="C1205" s="1">
        <v>1</v>
      </c>
      <c r="D1205" s="1" t="s">
        <v>5692</v>
      </c>
      <c r="E1205" s="7">
        <v>4886</v>
      </c>
      <c r="F1205" s="7">
        <v>1</v>
      </c>
      <c r="G1205" s="1">
        <v>439.1</v>
      </c>
      <c r="H1205" s="34">
        <f>Tabela1[[#This Row],[PESO UNI]]*Tabela1[[#This Row],[QTE]]</f>
        <v>439.1</v>
      </c>
      <c r="I1205" s="7">
        <v>1</v>
      </c>
      <c r="J1205" s="8" t="s">
        <v>5693</v>
      </c>
      <c r="K1205" s="8" t="s">
        <v>22</v>
      </c>
      <c r="L1205" s="9" t="s">
        <v>5694</v>
      </c>
      <c r="M1205" s="10">
        <v>46276</v>
      </c>
      <c r="N1205" s="8" t="s">
        <v>38</v>
      </c>
      <c r="O1205" s="12"/>
      <c r="P1205" s="13"/>
      <c r="Q1205" s="14">
        <f>Tabela1[[#This Row],[QTDE/ Fabricação]]-Tabela1[[#This Row],[QTE]]</f>
        <v>-1</v>
      </c>
      <c r="R1205" s="18">
        <f t="shared" ref="R1205:R1221" si="277">IFERROR(H1205*((AA1205*0.25)+(AC1205*0.25)+(AD1205*0.225)+(AE1205*0.225)+(AF1205*0.05)),"")</f>
        <v>109.77500000000001</v>
      </c>
      <c r="S1205" s="18">
        <f t="shared" ref="S1205:S1221" si="278">IFERROR(H1205*AG1205,"")</f>
        <v>0</v>
      </c>
      <c r="T1205" s="19">
        <f t="shared" ref="T1205:T1221" si="279">IFERROR(S1205-H1205,"")</f>
        <v>-439.1</v>
      </c>
      <c r="U1205" s="16">
        <f>IFERROR(SUMIF('LISTA DE EMBARQUE'!B:B,MICRO!E:E,'LISTA DE EMBARQUE'!G:G),"")</f>
        <v>0</v>
      </c>
      <c r="V1205" s="12" t="str">
        <f>IFERROR(VLOOKUP(Tabela1[[#This Row],[COD.MDE]],'LISTA DE EMBARQUE'!B:L,11,0),"")</f>
        <v/>
      </c>
      <c r="W1205" s="13" t="str">
        <f>IFERROR(VLOOKUP(Tabela1[[#This Row],[COD.MDE]],'LISTA DE EMBARQUE'!B:M,12,0),"")</f>
        <v/>
      </c>
      <c r="X1205" s="14">
        <f>IFERROR(Tabela1[[#This Row],[QIANTIDADE EXPEDIDA]]*Tabela1[[#This Row],[PESO UNI]],"")</f>
        <v>0</v>
      </c>
      <c r="Y1205" s="14">
        <f t="shared" ref="Y1205:Y1221" si="280">U1205-C1205</f>
        <v>-1</v>
      </c>
      <c r="Z1205" s="20">
        <f>Tabela1[[#This Row],[PESO TOTAL]]-Tabela1[[#This Row],[Peso Expedido]]</f>
        <v>439.1</v>
      </c>
      <c r="AA1205" s="17">
        <v>1</v>
      </c>
      <c r="AB1205" s="33"/>
      <c r="AC1205" s="33"/>
      <c r="AD1205" s="33"/>
      <c r="AE1205" s="33"/>
      <c r="AF1205" s="33"/>
      <c r="AG1205" s="33"/>
      <c r="AH1205" s="33"/>
      <c r="AI1205" s="33"/>
      <c r="AJ1205"/>
      <c r="AK1205"/>
      <c r="AL1205"/>
      <c r="AM1205"/>
      <c r="AN1205"/>
      <c r="AO1205"/>
      <c r="AP1205"/>
      <c r="AQ1205" s="22"/>
      <c r="AR1205" s="24"/>
      <c r="AS1205" s="37"/>
      <c r="AT1205" s="37"/>
      <c r="AU1205" s="37"/>
      <c r="AV1205" s="37"/>
      <c r="AW1205" s="37"/>
    </row>
    <row r="1206" spans="1:49" ht="15.75" hidden="1" customHeight="1" x14ac:dyDescent="0.25">
      <c r="A1206" s="1" t="s">
        <v>5700</v>
      </c>
      <c r="B1206" s="21" t="s">
        <v>5701</v>
      </c>
      <c r="C1206" s="1">
        <v>4</v>
      </c>
      <c r="D1206" s="1" t="s">
        <v>6371</v>
      </c>
      <c r="E1206" s="7">
        <v>4887</v>
      </c>
      <c r="F1206" s="7">
        <v>74</v>
      </c>
      <c r="G1206" s="1">
        <v>283.5</v>
      </c>
      <c r="H1206" s="34">
        <f>Tabela1[[#This Row],[PESO UNI]]*Tabela1[[#This Row],[QTE]]</f>
        <v>1134</v>
      </c>
      <c r="I1206" s="7">
        <v>0</v>
      </c>
      <c r="J1206" s="8" t="s">
        <v>3045</v>
      </c>
      <c r="K1206" s="8" t="s">
        <v>4320</v>
      </c>
      <c r="L1206" s="9" t="s">
        <v>2984</v>
      </c>
      <c r="M1206" s="10">
        <v>46279</v>
      </c>
      <c r="N1206" s="8" t="s">
        <v>5101</v>
      </c>
      <c r="O1206" s="12"/>
      <c r="P1206" s="13"/>
      <c r="Q1206" s="14">
        <f>Tabela1[[#This Row],[QTDE/ Fabricação]]-Tabela1[[#This Row],[QTE]]</f>
        <v>-4</v>
      </c>
      <c r="R1206" s="18">
        <f t="shared" si="277"/>
        <v>1134</v>
      </c>
      <c r="S1206" s="18">
        <f t="shared" si="278"/>
        <v>1134</v>
      </c>
      <c r="T1206" s="19">
        <f t="shared" si="279"/>
        <v>0</v>
      </c>
      <c r="U1206" s="16">
        <f>IFERROR(SUMIF('LISTA DE EMBARQUE'!B:B,MICRO!E:E,'LISTA DE EMBARQUE'!G:G),"")</f>
        <v>4</v>
      </c>
      <c r="V1206" s="12">
        <f>IFERROR(VLOOKUP(Tabela1[[#This Row],[COD.MDE]],'LISTA DE EMBARQUE'!B:L,11,0),"")</f>
        <v>11</v>
      </c>
      <c r="W1206" s="13">
        <f>IFERROR(VLOOKUP(Tabela1[[#This Row],[COD.MDE]],'LISTA DE EMBARQUE'!B:M,12,0),"")</f>
        <v>46300</v>
      </c>
      <c r="X1206" s="14">
        <f>IFERROR(Tabela1[[#This Row],[QIANTIDADE EXPEDIDA]]*Tabela1[[#This Row],[PESO UNI]],"")</f>
        <v>1134</v>
      </c>
      <c r="Y1206" s="14">
        <f t="shared" si="280"/>
        <v>0</v>
      </c>
      <c r="Z1206" s="20">
        <f>Tabela1[[#This Row],[PESO TOTAL]]-Tabela1[[#This Row],[Peso Expedido]]</f>
        <v>0</v>
      </c>
      <c r="AA1206" s="17">
        <v>1</v>
      </c>
      <c r="AB1206" s="33"/>
      <c r="AC1206" s="33">
        <v>1</v>
      </c>
      <c r="AD1206" s="33">
        <v>1</v>
      </c>
      <c r="AE1206" s="33">
        <v>1</v>
      </c>
      <c r="AF1206" s="33">
        <v>1</v>
      </c>
      <c r="AG1206" s="33">
        <v>1</v>
      </c>
      <c r="AH1206" s="33">
        <v>1</v>
      </c>
      <c r="AI1206" s="33" t="s">
        <v>4509</v>
      </c>
      <c r="AJ1206"/>
      <c r="AK1206"/>
      <c r="AL1206"/>
      <c r="AM1206"/>
      <c r="AN1206"/>
      <c r="AO1206"/>
      <c r="AP1206"/>
      <c r="AQ1206" s="22"/>
      <c r="AR1206" s="24"/>
      <c r="AS1206" s="37"/>
      <c r="AT1206" s="37"/>
      <c r="AU1206" s="37"/>
      <c r="AV1206" s="37"/>
      <c r="AW1206" s="37"/>
    </row>
    <row r="1207" spans="1:49" ht="15.75" hidden="1" customHeight="1" x14ac:dyDescent="0.25">
      <c r="A1207" s="1" t="s">
        <v>5700</v>
      </c>
      <c r="B1207" s="21" t="s">
        <v>5701</v>
      </c>
      <c r="C1207" s="1">
        <v>2</v>
      </c>
      <c r="D1207" s="1" t="s">
        <v>6372</v>
      </c>
      <c r="E1207" s="7">
        <v>4888</v>
      </c>
      <c r="F1207" s="7">
        <v>74</v>
      </c>
      <c r="G1207" s="1">
        <v>274.7</v>
      </c>
      <c r="H1207" s="34">
        <f>Tabela1[[#This Row],[PESO UNI]]*Tabela1[[#This Row],[QTE]]</f>
        <v>549.4</v>
      </c>
      <c r="I1207" s="7">
        <v>0</v>
      </c>
      <c r="J1207" s="8" t="s">
        <v>3045</v>
      </c>
      <c r="K1207" s="8" t="s">
        <v>4320</v>
      </c>
      <c r="L1207" s="9" t="s">
        <v>2984</v>
      </c>
      <c r="M1207" s="10">
        <v>46279</v>
      </c>
      <c r="N1207" s="8" t="s">
        <v>5101</v>
      </c>
      <c r="O1207" s="12"/>
      <c r="P1207" s="13"/>
      <c r="Q1207" s="14">
        <f>Tabela1[[#This Row],[QTDE/ Fabricação]]-Tabela1[[#This Row],[QTE]]</f>
        <v>-2</v>
      </c>
      <c r="R1207" s="18">
        <f t="shared" si="277"/>
        <v>549.4</v>
      </c>
      <c r="S1207" s="18">
        <f t="shared" si="278"/>
        <v>549.4</v>
      </c>
      <c r="T1207" s="19">
        <f t="shared" si="279"/>
        <v>0</v>
      </c>
      <c r="U1207" s="16">
        <f>IFERROR(SUMIF('LISTA DE EMBARQUE'!B:B,MICRO!E:E,'LISTA DE EMBARQUE'!G:G),"")</f>
        <v>2</v>
      </c>
      <c r="V1207" s="12">
        <f>IFERROR(VLOOKUP(Tabela1[[#This Row],[COD.MDE]],'LISTA DE EMBARQUE'!B:L,11,0),"")</f>
        <v>11</v>
      </c>
      <c r="W1207" s="13">
        <f>IFERROR(VLOOKUP(Tabela1[[#This Row],[COD.MDE]],'LISTA DE EMBARQUE'!B:M,12,0),"")</f>
        <v>46300</v>
      </c>
      <c r="X1207" s="14">
        <f>IFERROR(Tabela1[[#This Row],[QIANTIDADE EXPEDIDA]]*Tabela1[[#This Row],[PESO UNI]],"")</f>
        <v>549.4</v>
      </c>
      <c r="Y1207" s="14">
        <f t="shared" si="280"/>
        <v>0</v>
      </c>
      <c r="Z1207" s="20">
        <f>Tabela1[[#This Row],[PESO TOTAL]]-Tabela1[[#This Row],[Peso Expedido]]</f>
        <v>0</v>
      </c>
      <c r="AA1207" s="17">
        <v>1</v>
      </c>
      <c r="AB1207" s="33"/>
      <c r="AC1207" s="33">
        <v>1</v>
      </c>
      <c r="AD1207" s="33">
        <v>1</v>
      </c>
      <c r="AE1207" s="33">
        <v>1</v>
      </c>
      <c r="AF1207" s="33">
        <v>1</v>
      </c>
      <c r="AG1207" s="33">
        <v>1</v>
      </c>
      <c r="AH1207" s="33">
        <v>1</v>
      </c>
      <c r="AI1207" s="33" t="s">
        <v>4509</v>
      </c>
      <c r="AJ1207"/>
      <c r="AK1207"/>
      <c r="AL1207"/>
      <c r="AM1207"/>
      <c r="AN1207"/>
      <c r="AO1207"/>
      <c r="AP1207"/>
      <c r="AQ1207" s="22"/>
      <c r="AR1207" s="24"/>
      <c r="AS1207" s="37"/>
      <c r="AT1207" s="37"/>
      <c r="AU1207" s="37"/>
      <c r="AV1207" s="37"/>
      <c r="AW1207" s="37"/>
    </row>
    <row r="1208" spans="1:49" ht="15.75" hidden="1" customHeight="1" x14ac:dyDescent="0.25">
      <c r="A1208" s="1" t="s">
        <v>5700</v>
      </c>
      <c r="B1208" s="21" t="s">
        <v>5701</v>
      </c>
      <c r="C1208" s="1">
        <v>2</v>
      </c>
      <c r="D1208" s="1" t="s">
        <v>6373</v>
      </c>
      <c r="E1208" s="7">
        <v>4889</v>
      </c>
      <c r="F1208" s="7">
        <v>74</v>
      </c>
      <c r="G1208" s="1">
        <v>89.4</v>
      </c>
      <c r="H1208" s="34">
        <f>Tabela1[[#This Row],[PESO UNI]]*Tabela1[[#This Row],[QTE]]</f>
        <v>178.8</v>
      </c>
      <c r="I1208" s="7">
        <v>0</v>
      </c>
      <c r="J1208" s="8" t="s">
        <v>3045</v>
      </c>
      <c r="K1208" s="8" t="s">
        <v>4320</v>
      </c>
      <c r="L1208" s="9" t="s">
        <v>2984</v>
      </c>
      <c r="M1208" s="10">
        <v>46279</v>
      </c>
      <c r="N1208" s="8" t="s">
        <v>5101</v>
      </c>
      <c r="O1208" s="12"/>
      <c r="P1208" s="13"/>
      <c r="Q1208" s="14">
        <f>Tabela1[[#This Row],[QTDE/ Fabricação]]-Tabela1[[#This Row],[QTE]]</f>
        <v>-2</v>
      </c>
      <c r="R1208" s="18">
        <f t="shared" si="277"/>
        <v>178.8</v>
      </c>
      <c r="S1208" s="18">
        <f t="shared" si="278"/>
        <v>178.8</v>
      </c>
      <c r="T1208" s="19">
        <f t="shared" si="279"/>
        <v>0</v>
      </c>
      <c r="U1208" s="16">
        <f>IFERROR(SUMIF('LISTA DE EMBARQUE'!B:B,MICRO!E:E,'LISTA DE EMBARQUE'!G:G),"")</f>
        <v>2</v>
      </c>
      <c r="V1208" s="12">
        <f>IFERROR(VLOOKUP(Tabela1[[#This Row],[COD.MDE]],'LISTA DE EMBARQUE'!B:L,11,0),"")</f>
        <v>11</v>
      </c>
      <c r="W1208" s="13">
        <f>IFERROR(VLOOKUP(Tabela1[[#This Row],[COD.MDE]],'LISTA DE EMBARQUE'!B:M,12,0),"")</f>
        <v>46300</v>
      </c>
      <c r="X1208" s="14">
        <f>IFERROR(Tabela1[[#This Row],[QIANTIDADE EXPEDIDA]]*Tabela1[[#This Row],[PESO UNI]],"")</f>
        <v>178.8</v>
      </c>
      <c r="Y1208" s="14">
        <f t="shared" si="280"/>
        <v>0</v>
      </c>
      <c r="Z1208" s="20">
        <f>Tabela1[[#This Row],[PESO TOTAL]]-Tabela1[[#This Row],[Peso Expedido]]</f>
        <v>0</v>
      </c>
      <c r="AA1208" s="17">
        <v>1</v>
      </c>
      <c r="AB1208" s="33"/>
      <c r="AC1208" s="33">
        <v>1</v>
      </c>
      <c r="AD1208" s="33">
        <v>1</v>
      </c>
      <c r="AE1208" s="33">
        <v>1</v>
      </c>
      <c r="AF1208" s="33">
        <v>1</v>
      </c>
      <c r="AG1208" s="33">
        <v>1</v>
      </c>
      <c r="AH1208" s="33">
        <v>1</v>
      </c>
      <c r="AI1208" s="33" t="s">
        <v>4509</v>
      </c>
      <c r="AJ1208"/>
      <c r="AK1208"/>
      <c r="AL1208"/>
      <c r="AM1208"/>
      <c r="AN1208"/>
      <c r="AO1208"/>
      <c r="AP1208"/>
      <c r="AQ1208" s="22"/>
      <c r="AR1208" s="24"/>
      <c r="AS1208" s="37"/>
      <c r="AT1208" s="37"/>
      <c r="AU1208" s="37"/>
      <c r="AV1208" s="37"/>
      <c r="AW1208" s="37"/>
    </row>
    <row r="1209" spans="1:49" ht="15.75" hidden="1" customHeight="1" x14ac:dyDescent="0.25">
      <c r="A1209" s="1" t="s">
        <v>5700</v>
      </c>
      <c r="B1209" s="21" t="s">
        <v>5701</v>
      </c>
      <c r="C1209" s="1">
        <v>1</v>
      </c>
      <c r="D1209" s="1" t="s">
        <v>6374</v>
      </c>
      <c r="E1209" s="7">
        <v>4890</v>
      </c>
      <c r="F1209" s="7">
        <v>74</v>
      </c>
      <c r="G1209" s="1">
        <v>72.900000000000006</v>
      </c>
      <c r="H1209" s="34">
        <f>Tabela1[[#This Row],[PESO UNI]]*Tabela1[[#This Row],[QTE]]</f>
        <v>72.900000000000006</v>
      </c>
      <c r="I1209" s="7">
        <v>0</v>
      </c>
      <c r="J1209" s="8" t="s">
        <v>3045</v>
      </c>
      <c r="K1209" s="8" t="s">
        <v>4320</v>
      </c>
      <c r="L1209" s="9" t="s">
        <v>2984</v>
      </c>
      <c r="M1209" s="10">
        <v>46279</v>
      </c>
      <c r="N1209" s="8" t="s">
        <v>5101</v>
      </c>
      <c r="O1209" s="12"/>
      <c r="P1209" s="13"/>
      <c r="Q1209" s="14">
        <f>Tabela1[[#This Row],[QTDE/ Fabricação]]-Tabela1[[#This Row],[QTE]]</f>
        <v>-1</v>
      </c>
      <c r="R1209" s="18">
        <f t="shared" si="277"/>
        <v>72.900000000000006</v>
      </c>
      <c r="S1209" s="18">
        <f t="shared" si="278"/>
        <v>72.900000000000006</v>
      </c>
      <c r="T1209" s="19">
        <f t="shared" si="279"/>
        <v>0</v>
      </c>
      <c r="U1209" s="16">
        <f>IFERROR(SUMIF('LISTA DE EMBARQUE'!B:B,MICRO!E:E,'LISTA DE EMBARQUE'!G:G),"")</f>
        <v>1</v>
      </c>
      <c r="V1209" s="12">
        <f>IFERROR(VLOOKUP(Tabela1[[#This Row],[COD.MDE]],'LISTA DE EMBARQUE'!B:L,11,0),"")</f>
        <v>11</v>
      </c>
      <c r="W1209" s="13">
        <f>IFERROR(VLOOKUP(Tabela1[[#This Row],[COD.MDE]],'LISTA DE EMBARQUE'!B:M,12,0),"")</f>
        <v>46300</v>
      </c>
      <c r="X1209" s="14">
        <f>IFERROR(Tabela1[[#This Row],[QIANTIDADE EXPEDIDA]]*Tabela1[[#This Row],[PESO UNI]],"")</f>
        <v>72.900000000000006</v>
      </c>
      <c r="Y1209" s="14">
        <f t="shared" si="280"/>
        <v>0</v>
      </c>
      <c r="Z1209" s="20">
        <f>Tabela1[[#This Row],[PESO TOTAL]]-Tabela1[[#This Row],[Peso Expedido]]</f>
        <v>0</v>
      </c>
      <c r="AA1209" s="17">
        <v>1</v>
      </c>
      <c r="AB1209" s="33"/>
      <c r="AC1209" s="33">
        <v>1</v>
      </c>
      <c r="AD1209" s="33">
        <v>1</v>
      </c>
      <c r="AE1209" s="33">
        <v>1</v>
      </c>
      <c r="AF1209" s="33">
        <v>1</v>
      </c>
      <c r="AG1209" s="33">
        <v>1</v>
      </c>
      <c r="AH1209" s="33">
        <v>1</v>
      </c>
      <c r="AI1209" s="33" t="s">
        <v>4509</v>
      </c>
      <c r="AJ1209"/>
      <c r="AK1209"/>
      <c r="AL1209"/>
      <c r="AM1209"/>
      <c r="AN1209"/>
      <c r="AO1209"/>
      <c r="AP1209"/>
      <c r="AQ1209" s="22"/>
      <c r="AR1209" s="24"/>
      <c r="AS1209" s="37"/>
      <c r="AT1209" s="37"/>
      <c r="AU1209" s="37"/>
      <c r="AV1209" s="37"/>
      <c r="AW1209" s="37"/>
    </row>
    <row r="1210" spans="1:49" ht="15.75" hidden="1" customHeight="1" x14ac:dyDescent="0.25">
      <c r="A1210" s="1" t="s">
        <v>5700</v>
      </c>
      <c r="B1210" s="21" t="s">
        <v>5701</v>
      </c>
      <c r="C1210" s="1">
        <v>1</v>
      </c>
      <c r="D1210" s="1" t="s">
        <v>6375</v>
      </c>
      <c r="E1210" s="7">
        <v>4891</v>
      </c>
      <c r="F1210" s="7">
        <v>74</v>
      </c>
      <c r="G1210" s="1">
        <v>70.900000000000006</v>
      </c>
      <c r="H1210" s="34">
        <f>Tabela1[[#This Row],[PESO UNI]]*Tabela1[[#This Row],[QTE]]</f>
        <v>70.900000000000006</v>
      </c>
      <c r="I1210" s="7">
        <v>0</v>
      </c>
      <c r="J1210" s="8" t="s">
        <v>3045</v>
      </c>
      <c r="K1210" s="8" t="s">
        <v>4320</v>
      </c>
      <c r="L1210" s="9" t="s">
        <v>2984</v>
      </c>
      <c r="M1210" s="10">
        <v>46279</v>
      </c>
      <c r="N1210" s="8" t="s">
        <v>5101</v>
      </c>
      <c r="O1210" s="12"/>
      <c r="P1210" s="13"/>
      <c r="Q1210" s="14">
        <f>Tabela1[[#This Row],[QTDE/ Fabricação]]-Tabela1[[#This Row],[QTE]]</f>
        <v>-1</v>
      </c>
      <c r="R1210" s="18">
        <f t="shared" si="277"/>
        <v>70.900000000000006</v>
      </c>
      <c r="S1210" s="18">
        <f t="shared" si="278"/>
        <v>70.900000000000006</v>
      </c>
      <c r="T1210" s="19">
        <f t="shared" si="279"/>
        <v>0</v>
      </c>
      <c r="U1210" s="16">
        <f>IFERROR(SUMIF('LISTA DE EMBARQUE'!B:B,MICRO!E:E,'LISTA DE EMBARQUE'!G:G),"")</f>
        <v>1</v>
      </c>
      <c r="V1210" s="12">
        <f>IFERROR(VLOOKUP(Tabela1[[#This Row],[COD.MDE]],'LISTA DE EMBARQUE'!B:L,11,0),"")</f>
        <v>11</v>
      </c>
      <c r="W1210" s="13">
        <f>IFERROR(VLOOKUP(Tabela1[[#This Row],[COD.MDE]],'LISTA DE EMBARQUE'!B:M,12,0),"")</f>
        <v>46300</v>
      </c>
      <c r="X1210" s="14">
        <f>IFERROR(Tabela1[[#This Row],[QIANTIDADE EXPEDIDA]]*Tabela1[[#This Row],[PESO UNI]],"")</f>
        <v>70.900000000000006</v>
      </c>
      <c r="Y1210" s="14">
        <f t="shared" si="280"/>
        <v>0</v>
      </c>
      <c r="Z1210" s="20">
        <f>Tabela1[[#This Row],[PESO TOTAL]]-Tabela1[[#This Row],[Peso Expedido]]</f>
        <v>0</v>
      </c>
      <c r="AA1210" s="17">
        <v>1</v>
      </c>
      <c r="AB1210" s="33"/>
      <c r="AC1210" s="33">
        <v>1</v>
      </c>
      <c r="AD1210" s="33">
        <v>1</v>
      </c>
      <c r="AE1210" s="33">
        <v>1</v>
      </c>
      <c r="AF1210" s="33">
        <v>1</v>
      </c>
      <c r="AG1210" s="33">
        <v>1</v>
      </c>
      <c r="AH1210" s="33">
        <v>1</v>
      </c>
      <c r="AI1210" s="33" t="s">
        <v>4509</v>
      </c>
      <c r="AJ1210"/>
      <c r="AK1210"/>
      <c r="AL1210"/>
      <c r="AM1210"/>
      <c r="AN1210"/>
      <c r="AO1210"/>
      <c r="AP1210"/>
      <c r="AQ1210" s="22"/>
      <c r="AR1210" s="24"/>
      <c r="AS1210" s="37"/>
      <c r="AT1210" s="37"/>
      <c r="AU1210" s="37"/>
      <c r="AV1210" s="37"/>
      <c r="AW1210" s="37"/>
    </row>
    <row r="1211" spans="1:49" ht="15.75" hidden="1" customHeight="1" x14ac:dyDescent="0.25">
      <c r="A1211" s="1" t="s">
        <v>5700</v>
      </c>
      <c r="B1211" s="21" t="s">
        <v>5701</v>
      </c>
      <c r="C1211" s="1">
        <v>1</v>
      </c>
      <c r="D1211" s="1" t="s">
        <v>6370</v>
      </c>
      <c r="E1211" s="7">
        <v>4892</v>
      </c>
      <c r="F1211" s="7">
        <v>74</v>
      </c>
      <c r="G1211" s="1">
        <v>72.099999999999994</v>
      </c>
      <c r="H1211" s="34">
        <f>Tabela1[[#This Row],[PESO UNI]]*Tabela1[[#This Row],[QTE]]</f>
        <v>72.099999999999994</v>
      </c>
      <c r="I1211" s="7">
        <v>0</v>
      </c>
      <c r="J1211" s="8" t="s">
        <v>3045</v>
      </c>
      <c r="K1211" s="8" t="s">
        <v>4320</v>
      </c>
      <c r="L1211" s="9" t="s">
        <v>2984</v>
      </c>
      <c r="M1211" s="10">
        <v>46279</v>
      </c>
      <c r="N1211" s="8" t="s">
        <v>5101</v>
      </c>
      <c r="O1211" s="12"/>
      <c r="P1211" s="13"/>
      <c r="Q1211" s="14">
        <f>Tabela1[[#This Row],[QTDE/ Fabricação]]-Tabela1[[#This Row],[QTE]]</f>
        <v>-1</v>
      </c>
      <c r="R1211" s="18">
        <f t="shared" si="277"/>
        <v>72.099999999999994</v>
      </c>
      <c r="S1211" s="18">
        <f t="shared" si="278"/>
        <v>72.099999999999994</v>
      </c>
      <c r="T1211" s="19">
        <f t="shared" si="279"/>
        <v>0</v>
      </c>
      <c r="U1211" s="16">
        <f>IFERROR(SUMIF('LISTA DE EMBARQUE'!B:B,MICRO!E:E,'LISTA DE EMBARQUE'!G:G),"")</f>
        <v>1</v>
      </c>
      <c r="V1211" s="12">
        <f>IFERROR(VLOOKUP(Tabela1[[#This Row],[COD.MDE]],'LISTA DE EMBARQUE'!B:L,11,0),"")</f>
        <v>11</v>
      </c>
      <c r="W1211" s="13">
        <f>IFERROR(VLOOKUP(Tabela1[[#This Row],[COD.MDE]],'LISTA DE EMBARQUE'!B:M,12,0),"")</f>
        <v>46300</v>
      </c>
      <c r="X1211" s="14">
        <f>IFERROR(Tabela1[[#This Row],[QIANTIDADE EXPEDIDA]]*Tabela1[[#This Row],[PESO UNI]],"")</f>
        <v>72.099999999999994</v>
      </c>
      <c r="Y1211" s="14">
        <f t="shared" si="280"/>
        <v>0</v>
      </c>
      <c r="Z1211" s="20">
        <f>Tabela1[[#This Row],[PESO TOTAL]]-Tabela1[[#This Row],[Peso Expedido]]</f>
        <v>0</v>
      </c>
      <c r="AA1211" s="17">
        <v>1</v>
      </c>
      <c r="AB1211" s="33"/>
      <c r="AC1211" s="33">
        <v>1</v>
      </c>
      <c r="AD1211" s="33">
        <v>1</v>
      </c>
      <c r="AE1211" s="33">
        <v>1</v>
      </c>
      <c r="AF1211" s="33">
        <v>1</v>
      </c>
      <c r="AG1211" s="33">
        <v>1</v>
      </c>
      <c r="AH1211" s="33">
        <v>1</v>
      </c>
      <c r="AI1211" s="33" t="s">
        <v>4509</v>
      </c>
      <c r="AJ1211"/>
      <c r="AK1211"/>
      <c r="AL1211"/>
      <c r="AM1211"/>
      <c r="AN1211"/>
      <c r="AO1211"/>
      <c r="AP1211"/>
      <c r="AQ1211" s="22"/>
      <c r="AR1211" s="24"/>
      <c r="AS1211" s="37"/>
      <c r="AT1211" s="37"/>
      <c r="AU1211" s="37"/>
      <c r="AV1211" s="37"/>
      <c r="AW1211" s="37"/>
    </row>
    <row r="1212" spans="1:49" ht="15.75" hidden="1" customHeight="1" x14ac:dyDescent="0.25">
      <c r="A1212" s="1" t="s">
        <v>5700</v>
      </c>
      <c r="B1212" s="21" t="s">
        <v>5701</v>
      </c>
      <c r="C1212" s="1">
        <v>1</v>
      </c>
      <c r="D1212" s="1" t="s">
        <v>6369</v>
      </c>
      <c r="E1212" s="7">
        <v>4893</v>
      </c>
      <c r="F1212" s="7">
        <v>74</v>
      </c>
      <c r="G1212" s="1">
        <v>74.099999999999994</v>
      </c>
      <c r="H1212" s="34">
        <f>Tabela1[[#This Row],[PESO UNI]]*Tabela1[[#This Row],[QTE]]</f>
        <v>74.099999999999994</v>
      </c>
      <c r="I1212" s="7">
        <v>0</v>
      </c>
      <c r="J1212" s="8" t="s">
        <v>3045</v>
      </c>
      <c r="K1212" s="8" t="s">
        <v>4320</v>
      </c>
      <c r="L1212" s="9" t="s">
        <v>2984</v>
      </c>
      <c r="M1212" s="10">
        <v>46279</v>
      </c>
      <c r="N1212" s="8" t="s">
        <v>5101</v>
      </c>
      <c r="O1212" s="12"/>
      <c r="P1212" s="13"/>
      <c r="Q1212" s="14">
        <f>Tabela1[[#This Row],[QTDE/ Fabricação]]-Tabela1[[#This Row],[QTE]]</f>
        <v>-1</v>
      </c>
      <c r="R1212" s="18">
        <f t="shared" si="277"/>
        <v>74.099999999999994</v>
      </c>
      <c r="S1212" s="18">
        <f t="shared" si="278"/>
        <v>74.099999999999994</v>
      </c>
      <c r="T1212" s="19">
        <f t="shared" si="279"/>
        <v>0</v>
      </c>
      <c r="U1212" s="16">
        <f>IFERROR(SUMIF('LISTA DE EMBARQUE'!B:B,MICRO!E:E,'LISTA DE EMBARQUE'!G:G),"")</f>
        <v>1</v>
      </c>
      <c r="V1212" s="12">
        <f>IFERROR(VLOOKUP(Tabela1[[#This Row],[COD.MDE]],'LISTA DE EMBARQUE'!B:L,11,0),"")</f>
        <v>11</v>
      </c>
      <c r="W1212" s="13">
        <f>IFERROR(VLOOKUP(Tabela1[[#This Row],[COD.MDE]],'LISTA DE EMBARQUE'!B:M,12,0),"")</f>
        <v>46300</v>
      </c>
      <c r="X1212" s="14">
        <f>IFERROR(Tabela1[[#This Row],[QIANTIDADE EXPEDIDA]]*Tabela1[[#This Row],[PESO UNI]],"")</f>
        <v>74.099999999999994</v>
      </c>
      <c r="Y1212" s="14">
        <f t="shared" si="280"/>
        <v>0</v>
      </c>
      <c r="Z1212" s="20">
        <f>Tabela1[[#This Row],[PESO TOTAL]]-Tabela1[[#This Row],[Peso Expedido]]</f>
        <v>0</v>
      </c>
      <c r="AA1212" s="17">
        <v>1</v>
      </c>
      <c r="AB1212" s="33"/>
      <c r="AC1212" s="33">
        <v>1</v>
      </c>
      <c r="AD1212" s="33">
        <v>1</v>
      </c>
      <c r="AE1212" s="33">
        <v>1</v>
      </c>
      <c r="AF1212" s="33">
        <v>1</v>
      </c>
      <c r="AG1212" s="33">
        <v>1</v>
      </c>
      <c r="AH1212" s="33">
        <v>1</v>
      </c>
      <c r="AI1212" s="33" t="s">
        <v>4509</v>
      </c>
      <c r="AJ1212"/>
      <c r="AK1212"/>
      <c r="AL1212"/>
      <c r="AM1212"/>
      <c r="AN1212"/>
      <c r="AO1212"/>
      <c r="AP1212"/>
      <c r="AQ1212" s="22"/>
      <c r="AR1212" s="24"/>
      <c r="AS1212" s="37"/>
      <c r="AT1212" s="37"/>
      <c r="AU1212" s="37"/>
      <c r="AV1212" s="37"/>
      <c r="AW1212" s="37"/>
    </row>
    <row r="1213" spans="1:49" ht="15.75" hidden="1" customHeight="1" x14ac:dyDescent="0.25">
      <c r="A1213" s="1" t="s">
        <v>5700</v>
      </c>
      <c r="B1213" s="21" t="s">
        <v>5701</v>
      </c>
      <c r="C1213" s="1">
        <v>4</v>
      </c>
      <c r="D1213" s="1" t="s">
        <v>6368</v>
      </c>
      <c r="E1213" s="7">
        <v>4894</v>
      </c>
      <c r="F1213" s="7">
        <v>74</v>
      </c>
      <c r="G1213" s="1">
        <v>14.9</v>
      </c>
      <c r="H1213" s="34">
        <f>Tabela1[[#This Row],[PESO UNI]]*Tabela1[[#This Row],[QTE]]</f>
        <v>59.6</v>
      </c>
      <c r="I1213" s="7">
        <v>0</v>
      </c>
      <c r="J1213" s="8" t="s">
        <v>3045</v>
      </c>
      <c r="K1213" s="8" t="s">
        <v>4320</v>
      </c>
      <c r="L1213" s="9" t="s">
        <v>2984</v>
      </c>
      <c r="M1213" s="10">
        <v>46279</v>
      </c>
      <c r="N1213" s="8" t="s">
        <v>5101</v>
      </c>
      <c r="O1213" s="12"/>
      <c r="P1213" s="13"/>
      <c r="Q1213" s="14">
        <f>Tabela1[[#This Row],[QTDE/ Fabricação]]-Tabela1[[#This Row],[QTE]]</f>
        <v>-4</v>
      </c>
      <c r="R1213" s="18">
        <f t="shared" si="277"/>
        <v>59.6</v>
      </c>
      <c r="S1213" s="18">
        <f t="shared" si="278"/>
        <v>59.6</v>
      </c>
      <c r="T1213" s="19">
        <f t="shared" si="279"/>
        <v>0</v>
      </c>
      <c r="U1213" s="16">
        <f>IFERROR(SUMIF('LISTA DE EMBARQUE'!B:B,MICRO!E:E,'LISTA DE EMBARQUE'!G:G),"")</f>
        <v>4</v>
      </c>
      <c r="V1213" s="12">
        <f>IFERROR(VLOOKUP(Tabela1[[#This Row],[COD.MDE]],'LISTA DE EMBARQUE'!B:L,11,0),"")</f>
        <v>11</v>
      </c>
      <c r="W1213" s="13">
        <f>IFERROR(VLOOKUP(Tabela1[[#This Row],[COD.MDE]],'LISTA DE EMBARQUE'!B:M,12,0),"")</f>
        <v>46300</v>
      </c>
      <c r="X1213" s="14">
        <f>IFERROR(Tabela1[[#This Row],[QIANTIDADE EXPEDIDA]]*Tabela1[[#This Row],[PESO UNI]],"")</f>
        <v>59.6</v>
      </c>
      <c r="Y1213" s="14">
        <f t="shared" si="280"/>
        <v>0</v>
      </c>
      <c r="Z1213" s="20">
        <f>Tabela1[[#This Row],[PESO TOTAL]]-Tabela1[[#This Row],[Peso Expedido]]</f>
        <v>0</v>
      </c>
      <c r="AA1213" s="17">
        <v>1</v>
      </c>
      <c r="AB1213" s="33"/>
      <c r="AC1213" s="33">
        <v>1</v>
      </c>
      <c r="AD1213" s="33">
        <v>1</v>
      </c>
      <c r="AE1213" s="33">
        <v>1</v>
      </c>
      <c r="AF1213" s="33">
        <v>1</v>
      </c>
      <c r="AG1213" s="33">
        <v>1</v>
      </c>
      <c r="AH1213" s="33">
        <v>1</v>
      </c>
      <c r="AI1213" s="33" t="s">
        <v>4509</v>
      </c>
      <c r="AJ1213"/>
      <c r="AK1213"/>
      <c r="AL1213"/>
      <c r="AM1213"/>
      <c r="AN1213"/>
      <c r="AO1213"/>
      <c r="AP1213"/>
      <c r="AQ1213" s="22"/>
      <c r="AR1213" s="24"/>
      <c r="AS1213" s="37"/>
      <c r="AT1213" s="37"/>
      <c r="AU1213" s="37"/>
      <c r="AV1213" s="37"/>
      <c r="AW1213" s="37"/>
    </row>
    <row r="1214" spans="1:49" ht="15.75" hidden="1" customHeight="1" x14ac:dyDescent="0.25">
      <c r="A1214" s="1" t="s">
        <v>5700</v>
      </c>
      <c r="B1214" s="21" t="s">
        <v>5701</v>
      </c>
      <c r="C1214" s="1">
        <v>2</v>
      </c>
      <c r="D1214" s="1" t="s">
        <v>6367</v>
      </c>
      <c r="E1214" s="7">
        <v>4895</v>
      </c>
      <c r="F1214" s="7">
        <v>74</v>
      </c>
      <c r="G1214" s="1">
        <v>12</v>
      </c>
      <c r="H1214" s="34">
        <f>Tabela1[[#This Row],[PESO UNI]]*Tabela1[[#This Row],[QTE]]</f>
        <v>24</v>
      </c>
      <c r="I1214" s="7">
        <v>0</v>
      </c>
      <c r="J1214" s="8" t="s">
        <v>3045</v>
      </c>
      <c r="K1214" s="8" t="s">
        <v>4320</v>
      </c>
      <c r="L1214" s="9" t="s">
        <v>2984</v>
      </c>
      <c r="M1214" s="10">
        <v>46279</v>
      </c>
      <c r="N1214" s="8" t="s">
        <v>5101</v>
      </c>
      <c r="O1214" s="12"/>
      <c r="P1214" s="13"/>
      <c r="Q1214" s="14">
        <f>Tabela1[[#This Row],[QTDE/ Fabricação]]-Tabela1[[#This Row],[QTE]]</f>
        <v>-2</v>
      </c>
      <c r="R1214" s="18">
        <f t="shared" si="277"/>
        <v>24</v>
      </c>
      <c r="S1214" s="18">
        <f t="shared" si="278"/>
        <v>24</v>
      </c>
      <c r="T1214" s="19">
        <f t="shared" si="279"/>
        <v>0</v>
      </c>
      <c r="U1214" s="16">
        <f>IFERROR(SUMIF('LISTA DE EMBARQUE'!B:B,MICRO!E:E,'LISTA DE EMBARQUE'!G:G),"")</f>
        <v>2</v>
      </c>
      <c r="V1214" s="12">
        <f>IFERROR(VLOOKUP(Tabela1[[#This Row],[COD.MDE]],'LISTA DE EMBARQUE'!B:L,11,0),"")</f>
        <v>11</v>
      </c>
      <c r="W1214" s="13">
        <f>IFERROR(VLOOKUP(Tabela1[[#This Row],[COD.MDE]],'LISTA DE EMBARQUE'!B:M,12,0),"")</f>
        <v>46300</v>
      </c>
      <c r="X1214" s="14">
        <f>IFERROR(Tabela1[[#This Row],[QIANTIDADE EXPEDIDA]]*Tabela1[[#This Row],[PESO UNI]],"")</f>
        <v>24</v>
      </c>
      <c r="Y1214" s="14">
        <f t="shared" si="280"/>
        <v>0</v>
      </c>
      <c r="Z1214" s="20">
        <f>Tabela1[[#This Row],[PESO TOTAL]]-Tabela1[[#This Row],[Peso Expedido]]</f>
        <v>0</v>
      </c>
      <c r="AA1214" s="17">
        <v>1</v>
      </c>
      <c r="AB1214" s="33"/>
      <c r="AC1214" s="33">
        <v>1</v>
      </c>
      <c r="AD1214" s="33">
        <v>1</v>
      </c>
      <c r="AE1214" s="33">
        <v>1</v>
      </c>
      <c r="AF1214" s="33">
        <v>1</v>
      </c>
      <c r="AG1214" s="33">
        <v>1</v>
      </c>
      <c r="AH1214" s="33">
        <v>1</v>
      </c>
      <c r="AI1214" s="33" t="s">
        <v>4509</v>
      </c>
      <c r="AJ1214"/>
      <c r="AK1214"/>
      <c r="AL1214"/>
      <c r="AM1214"/>
      <c r="AN1214"/>
      <c r="AO1214"/>
      <c r="AP1214"/>
      <c r="AQ1214" s="22"/>
      <c r="AR1214" s="24"/>
      <c r="AS1214" s="37"/>
      <c r="AT1214" s="37"/>
      <c r="AU1214" s="37"/>
      <c r="AV1214" s="37"/>
      <c r="AW1214" s="37"/>
    </row>
    <row r="1215" spans="1:49" ht="15.75" hidden="1" customHeight="1" x14ac:dyDescent="0.25">
      <c r="A1215" s="1" t="s">
        <v>5700</v>
      </c>
      <c r="B1215" s="21" t="s">
        <v>5701</v>
      </c>
      <c r="C1215" s="1">
        <v>2</v>
      </c>
      <c r="D1215" s="1" t="s">
        <v>6366</v>
      </c>
      <c r="E1215" s="7">
        <v>4896</v>
      </c>
      <c r="F1215" s="7">
        <v>74</v>
      </c>
      <c r="G1215" s="1">
        <v>17.2</v>
      </c>
      <c r="H1215" s="34">
        <f>Tabela1[[#This Row],[PESO UNI]]*Tabela1[[#This Row],[QTE]]</f>
        <v>34.4</v>
      </c>
      <c r="I1215" s="7">
        <v>0</v>
      </c>
      <c r="J1215" s="8" t="s">
        <v>3045</v>
      </c>
      <c r="K1215" s="8" t="s">
        <v>4320</v>
      </c>
      <c r="L1215" s="9" t="s">
        <v>2984</v>
      </c>
      <c r="M1215" s="10">
        <v>46279</v>
      </c>
      <c r="N1215" s="8" t="s">
        <v>5101</v>
      </c>
      <c r="O1215" s="12"/>
      <c r="P1215" s="13"/>
      <c r="Q1215" s="14">
        <f>Tabela1[[#This Row],[QTDE/ Fabricação]]-Tabela1[[#This Row],[QTE]]</f>
        <v>-2</v>
      </c>
      <c r="R1215" s="18">
        <f t="shared" si="277"/>
        <v>34.4</v>
      </c>
      <c r="S1215" s="18">
        <f t="shared" si="278"/>
        <v>34.4</v>
      </c>
      <c r="T1215" s="19">
        <f t="shared" si="279"/>
        <v>0</v>
      </c>
      <c r="U1215" s="16">
        <f>IFERROR(SUMIF('LISTA DE EMBARQUE'!B:B,MICRO!E:E,'LISTA DE EMBARQUE'!G:G),"")</f>
        <v>2</v>
      </c>
      <c r="V1215" s="12">
        <f>IFERROR(VLOOKUP(Tabela1[[#This Row],[COD.MDE]],'LISTA DE EMBARQUE'!B:L,11,0),"")</f>
        <v>11</v>
      </c>
      <c r="W1215" s="13">
        <f>IFERROR(VLOOKUP(Tabela1[[#This Row],[COD.MDE]],'LISTA DE EMBARQUE'!B:M,12,0),"")</f>
        <v>46300</v>
      </c>
      <c r="X1215" s="14">
        <f>IFERROR(Tabela1[[#This Row],[QIANTIDADE EXPEDIDA]]*Tabela1[[#This Row],[PESO UNI]],"")</f>
        <v>34.4</v>
      </c>
      <c r="Y1215" s="14">
        <f t="shared" si="280"/>
        <v>0</v>
      </c>
      <c r="Z1215" s="20">
        <f>Tabela1[[#This Row],[PESO TOTAL]]-Tabela1[[#This Row],[Peso Expedido]]</f>
        <v>0</v>
      </c>
      <c r="AA1215" s="17">
        <v>1</v>
      </c>
      <c r="AB1215" s="33"/>
      <c r="AC1215" s="33">
        <v>1</v>
      </c>
      <c r="AD1215" s="33">
        <v>1</v>
      </c>
      <c r="AE1215" s="33">
        <v>1</v>
      </c>
      <c r="AF1215" s="33">
        <v>1</v>
      </c>
      <c r="AG1215" s="33">
        <v>1</v>
      </c>
      <c r="AH1215" s="33">
        <v>1</v>
      </c>
      <c r="AI1215" s="33" t="s">
        <v>4509</v>
      </c>
      <c r="AJ1215"/>
      <c r="AK1215"/>
      <c r="AL1215"/>
      <c r="AM1215"/>
      <c r="AN1215"/>
      <c r="AO1215"/>
      <c r="AP1215"/>
      <c r="AQ1215" s="22"/>
      <c r="AR1215" s="24"/>
      <c r="AS1215" s="37"/>
      <c r="AT1215" s="37"/>
      <c r="AU1215" s="37"/>
      <c r="AV1215" s="37"/>
      <c r="AW1215" s="37"/>
    </row>
    <row r="1216" spans="1:49" ht="15.75" hidden="1" customHeight="1" x14ac:dyDescent="0.25">
      <c r="A1216" s="1" t="s">
        <v>5700</v>
      </c>
      <c r="B1216" s="21" t="s">
        <v>5701</v>
      </c>
      <c r="C1216" s="1">
        <v>2</v>
      </c>
      <c r="D1216" s="1" t="s">
        <v>6365</v>
      </c>
      <c r="E1216" s="7">
        <v>4897</v>
      </c>
      <c r="F1216" s="7">
        <v>74</v>
      </c>
      <c r="G1216" s="1">
        <v>448.3</v>
      </c>
      <c r="H1216" s="34">
        <f>Tabela1[[#This Row],[PESO UNI]]*Tabela1[[#This Row],[QTE]]</f>
        <v>896.6</v>
      </c>
      <c r="I1216" s="7">
        <v>0</v>
      </c>
      <c r="J1216" s="8" t="s">
        <v>3045</v>
      </c>
      <c r="K1216" s="8" t="s">
        <v>4320</v>
      </c>
      <c r="L1216" s="9" t="s">
        <v>2984</v>
      </c>
      <c r="M1216" s="10">
        <v>46279</v>
      </c>
      <c r="N1216" s="8" t="s">
        <v>5101</v>
      </c>
      <c r="O1216" s="12"/>
      <c r="P1216" s="13"/>
      <c r="Q1216" s="14">
        <f>Tabela1[[#This Row],[QTDE/ Fabricação]]-Tabela1[[#This Row],[QTE]]</f>
        <v>-2</v>
      </c>
      <c r="R1216" s="18">
        <f t="shared" si="277"/>
        <v>896.6</v>
      </c>
      <c r="S1216" s="18">
        <f t="shared" si="278"/>
        <v>896.6</v>
      </c>
      <c r="T1216" s="19">
        <f t="shared" si="279"/>
        <v>0</v>
      </c>
      <c r="U1216" s="16">
        <f>IFERROR(SUMIF('LISTA DE EMBARQUE'!B:B,MICRO!E:E,'LISTA DE EMBARQUE'!G:G),"")</f>
        <v>2</v>
      </c>
      <c r="V1216" s="12">
        <f>IFERROR(VLOOKUP(Tabela1[[#This Row],[COD.MDE]],'LISTA DE EMBARQUE'!B:L,11,0),"")</f>
        <v>11</v>
      </c>
      <c r="W1216" s="13">
        <f>IFERROR(VLOOKUP(Tabela1[[#This Row],[COD.MDE]],'LISTA DE EMBARQUE'!B:M,12,0),"")</f>
        <v>46300</v>
      </c>
      <c r="X1216" s="14">
        <f>IFERROR(Tabela1[[#This Row],[QIANTIDADE EXPEDIDA]]*Tabela1[[#This Row],[PESO UNI]],"")</f>
        <v>896.6</v>
      </c>
      <c r="Y1216" s="14">
        <f t="shared" si="280"/>
        <v>0</v>
      </c>
      <c r="Z1216" s="20">
        <f>Tabela1[[#This Row],[PESO TOTAL]]-Tabela1[[#This Row],[Peso Expedido]]</f>
        <v>0</v>
      </c>
      <c r="AA1216" s="17">
        <v>1</v>
      </c>
      <c r="AB1216" s="33"/>
      <c r="AC1216" s="33">
        <v>1</v>
      </c>
      <c r="AD1216" s="33">
        <v>1</v>
      </c>
      <c r="AE1216" s="33">
        <v>1</v>
      </c>
      <c r="AF1216" s="33">
        <v>1</v>
      </c>
      <c r="AG1216" s="33">
        <v>1</v>
      </c>
      <c r="AH1216" s="33">
        <v>1</v>
      </c>
      <c r="AI1216" s="33" t="s">
        <v>4509</v>
      </c>
      <c r="AJ1216"/>
      <c r="AK1216"/>
      <c r="AL1216"/>
      <c r="AM1216"/>
      <c r="AN1216"/>
      <c r="AO1216"/>
      <c r="AP1216"/>
      <c r="AQ1216" s="22"/>
      <c r="AR1216" s="24"/>
      <c r="AS1216" s="37"/>
      <c r="AT1216" s="37"/>
      <c r="AU1216" s="37"/>
      <c r="AV1216" s="37"/>
      <c r="AW1216" s="37"/>
    </row>
    <row r="1217" spans="1:49" ht="15.75" hidden="1" customHeight="1" x14ac:dyDescent="0.25">
      <c r="A1217" s="1" t="s">
        <v>5700</v>
      </c>
      <c r="B1217" s="21" t="s">
        <v>5701</v>
      </c>
      <c r="C1217" s="1">
        <v>2</v>
      </c>
      <c r="D1217" s="1" t="s">
        <v>6364</v>
      </c>
      <c r="E1217" s="7">
        <v>4898</v>
      </c>
      <c r="F1217" s="7">
        <v>74</v>
      </c>
      <c r="G1217" s="1">
        <v>87</v>
      </c>
      <c r="H1217" s="34">
        <f>Tabela1[[#This Row],[PESO UNI]]*Tabela1[[#This Row],[QTE]]</f>
        <v>174</v>
      </c>
      <c r="I1217" s="7">
        <v>0</v>
      </c>
      <c r="J1217" s="8" t="s">
        <v>3045</v>
      </c>
      <c r="K1217" s="8" t="s">
        <v>4320</v>
      </c>
      <c r="L1217" s="9" t="s">
        <v>2984</v>
      </c>
      <c r="M1217" s="10">
        <v>46279</v>
      </c>
      <c r="N1217" s="8" t="s">
        <v>5101</v>
      </c>
      <c r="O1217" s="12"/>
      <c r="P1217" s="13"/>
      <c r="Q1217" s="14">
        <f>Tabela1[[#This Row],[QTDE/ Fabricação]]-Tabela1[[#This Row],[QTE]]</f>
        <v>-2</v>
      </c>
      <c r="R1217" s="18">
        <f t="shared" si="277"/>
        <v>174</v>
      </c>
      <c r="S1217" s="18">
        <f t="shared" si="278"/>
        <v>174</v>
      </c>
      <c r="T1217" s="19">
        <f t="shared" si="279"/>
        <v>0</v>
      </c>
      <c r="U1217" s="16">
        <f>IFERROR(SUMIF('LISTA DE EMBARQUE'!B:B,MICRO!E:E,'LISTA DE EMBARQUE'!G:G),"")</f>
        <v>2</v>
      </c>
      <c r="V1217" s="12">
        <f>IFERROR(VLOOKUP(Tabela1[[#This Row],[COD.MDE]],'LISTA DE EMBARQUE'!B:L,11,0),"")</f>
        <v>11</v>
      </c>
      <c r="W1217" s="13">
        <f>IFERROR(VLOOKUP(Tabela1[[#This Row],[COD.MDE]],'LISTA DE EMBARQUE'!B:M,12,0),"")</f>
        <v>46300</v>
      </c>
      <c r="X1217" s="14">
        <f>IFERROR(Tabela1[[#This Row],[QIANTIDADE EXPEDIDA]]*Tabela1[[#This Row],[PESO UNI]],"")</f>
        <v>174</v>
      </c>
      <c r="Y1217" s="14">
        <f t="shared" si="280"/>
        <v>0</v>
      </c>
      <c r="Z1217" s="20">
        <f>Tabela1[[#This Row],[PESO TOTAL]]-Tabela1[[#This Row],[Peso Expedido]]</f>
        <v>0</v>
      </c>
      <c r="AA1217" s="17">
        <v>1</v>
      </c>
      <c r="AB1217" s="33"/>
      <c r="AC1217" s="33">
        <v>1</v>
      </c>
      <c r="AD1217" s="33">
        <v>1</v>
      </c>
      <c r="AE1217" s="33">
        <v>1</v>
      </c>
      <c r="AF1217" s="33">
        <v>1</v>
      </c>
      <c r="AG1217" s="33">
        <v>1</v>
      </c>
      <c r="AH1217" s="33">
        <v>1</v>
      </c>
      <c r="AI1217" s="33" t="s">
        <v>4509</v>
      </c>
      <c r="AJ1217"/>
      <c r="AK1217"/>
      <c r="AL1217"/>
      <c r="AM1217"/>
      <c r="AN1217"/>
      <c r="AO1217"/>
      <c r="AP1217"/>
      <c r="AQ1217" s="22"/>
      <c r="AR1217" s="24"/>
      <c r="AS1217" s="37"/>
      <c r="AT1217" s="37"/>
      <c r="AU1217" s="37"/>
      <c r="AV1217" s="37"/>
      <c r="AW1217" s="37"/>
    </row>
    <row r="1218" spans="1:49" ht="15.75" hidden="1" customHeight="1" x14ac:dyDescent="0.25">
      <c r="A1218" s="1" t="s">
        <v>5700</v>
      </c>
      <c r="B1218" s="21" t="s">
        <v>5701</v>
      </c>
      <c r="C1218" s="1">
        <v>2</v>
      </c>
      <c r="D1218" s="1" t="s">
        <v>6363</v>
      </c>
      <c r="E1218" s="7">
        <v>4899</v>
      </c>
      <c r="F1218" s="7">
        <v>74</v>
      </c>
      <c r="G1218" s="1">
        <v>75</v>
      </c>
      <c r="H1218" s="34">
        <f>Tabela1[[#This Row],[PESO UNI]]*Tabela1[[#This Row],[QTE]]</f>
        <v>150</v>
      </c>
      <c r="I1218" s="7">
        <v>0</v>
      </c>
      <c r="J1218" s="8" t="s">
        <v>3045</v>
      </c>
      <c r="K1218" s="8" t="s">
        <v>4320</v>
      </c>
      <c r="L1218" s="9" t="s">
        <v>2984</v>
      </c>
      <c r="M1218" s="10">
        <v>46279</v>
      </c>
      <c r="N1218" s="8" t="s">
        <v>5101</v>
      </c>
      <c r="O1218" s="12"/>
      <c r="P1218" s="13"/>
      <c r="Q1218" s="14">
        <f>Tabela1[[#This Row],[QTDE/ Fabricação]]-Tabela1[[#This Row],[QTE]]</f>
        <v>-2</v>
      </c>
      <c r="R1218" s="18">
        <f t="shared" si="277"/>
        <v>150</v>
      </c>
      <c r="S1218" s="18">
        <f t="shared" si="278"/>
        <v>150</v>
      </c>
      <c r="T1218" s="19">
        <f t="shared" si="279"/>
        <v>0</v>
      </c>
      <c r="U1218" s="16">
        <f>IFERROR(SUMIF('LISTA DE EMBARQUE'!B:B,MICRO!E:E,'LISTA DE EMBARQUE'!G:G),"")</f>
        <v>2</v>
      </c>
      <c r="V1218" s="12">
        <f>IFERROR(VLOOKUP(Tabela1[[#This Row],[COD.MDE]],'LISTA DE EMBARQUE'!B:L,11,0),"")</f>
        <v>11</v>
      </c>
      <c r="W1218" s="13">
        <f>IFERROR(VLOOKUP(Tabela1[[#This Row],[COD.MDE]],'LISTA DE EMBARQUE'!B:M,12,0),"")</f>
        <v>46300</v>
      </c>
      <c r="X1218" s="14">
        <f>IFERROR(Tabela1[[#This Row],[QIANTIDADE EXPEDIDA]]*Tabela1[[#This Row],[PESO UNI]],"")</f>
        <v>150</v>
      </c>
      <c r="Y1218" s="14">
        <f t="shared" si="280"/>
        <v>0</v>
      </c>
      <c r="Z1218" s="20">
        <f>Tabela1[[#This Row],[PESO TOTAL]]-Tabela1[[#This Row],[Peso Expedido]]</f>
        <v>0</v>
      </c>
      <c r="AA1218" s="17">
        <v>1</v>
      </c>
      <c r="AB1218" s="33"/>
      <c r="AC1218" s="33">
        <v>1</v>
      </c>
      <c r="AD1218" s="33">
        <v>1</v>
      </c>
      <c r="AE1218" s="33">
        <v>1</v>
      </c>
      <c r="AF1218" s="33">
        <v>1</v>
      </c>
      <c r="AG1218" s="33">
        <v>1</v>
      </c>
      <c r="AH1218" s="33">
        <v>1</v>
      </c>
      <c r="AI1218" s="33" t="s">
        <v>4509</v>
      </c>
      <c r="AJ1218"/>
      <c r="AK1218"/>
      <c r="AL1218"/>
      <c r="AM1218"/>
      <c r="AN1218"/>
      <c r="AO1218"/>
      <c r="AP1218"/>
      <c r="AQ1218" s="22"/>
      <c r="AR1218" s="24"/>
      <c r="AS1218" s="37"/>
      <c r="AT1218" s="37"/>
      <c r="AU1218" s="37"/>
      <c r="AV1218" s="37"/>
      <c r="AW1218" s="37"/>
    </row>
    <row r="1219" spans="1:49" ht="15.75" hidden="1" customHeight="1" x14ac:dyDescent="0.25">
      <c r="A1219" s="1" t="s">
        <v>5700</v>
      </c>
      <c r="B1219" s="21" t="s">
        <v>5701</v>
      </c>
      <c r="C1219" s="1">
        <v>32</v>
      </c>
      <c r="D1219" s="1" t="s">
        <v>6362</v>
      </c>
      <c r="E1219" s="7">
        <v>4900</v>
      </c>
      <c r="F1219" s="7">
        <v>74</v>
      </c>
      <c r="G1219" s="1">
        <v>3.5</v>
      </c>
      <c r="H1219" s="34">
        <f>Tabela1[[#This Row],[PESO UNI]]*Tabela1[[#This Row],[QTE]]</f>
        <v>112</v>
      </c>
      <c r="I1219" s="7">
        <v>0</v>
      </c>
      <c r="J1219" s="8" t="s">
        <v>3045</v>
      </c>
      <c r="K1219" s="8" t="s">
        <v>4320</v>
      </c>
      <c r="L1219" s="9" t="s">
        <v>2984</v>
      </c>
      <c r="M1219" s="10">
        <v>46279</v>
      </c>
      <c r="N1219" s="8" t="s">
        <v>5101</v>
      </c>
      <c r="O1219" s="12"/>
      <c r="P1219" s="13"/>
      <c r="Q1219" s="14">
        <f>Tabela1[[#This Row],[QTDE/ Fabricação]]-Tabela1[[#This Row],[QTE]]</f>
        <v>-32</v>
      </c>
      <c r="R1219" s="18">
        <f t="shared" si="277"/>
        <v>112</v>
      </c>
      <c r="S1219" s="18">
        <f t="shared" si="278"/>
        <v>112</v>
      </c>
      <c r="T1219" s="19">
        <f t="shared" si="279"/>
        <v>0</v>
      </c>
      <c r="U1219" s="16">
        <f>IFERROR(SUMIF('LISTA DE EMBARQUE'!B:B,MICRO!E:E,'LISTA DE EMBARQUE'!G:G),"")</f>
        <v>32</v>
      </c>
      <c r="V1219" s="12">
        <f>IFERROR(VLOOKUP(Tabela1[[#This Row],[COD.MDE]],'LISTA DE EMBARQUE'!B:L,11,0),"")</f>
        <v>11</v>
      </c>
      <c r="W1219" s="13">
        <f>IFERROR(VLOOKUP(Tabela1[[#This Row],[COD.MDE]],'LISTA DE EMBARQUE'!B:M,12,0),"")</f>
        <v>46300</v>
      </c>
      <c r="X1219" s="14">
        <f>IFERROR(Tabela1[[#This Row],[QIANTIDADE EXPEDIDA]]*Tabela1[[#This Row],[PESO UNI]],"")</f>
        <v>112</v>
      </c>
      <c r="Y1219" s="14">
        <f t="shared" si="280"/>
        <v>0</v>
      </c>
      <c r="Z1219" s="20">
        <f>Tabela1[[#This Row],[PESO TOTAL]]-Tabela1[[#This Row],[Peso Expedido]]</f>
        <v>0</v>
      </c>
      <c r="AA1219" s="17">
        <v>1</v>
      </c>
      <c r="AB1219" s="33"/>
      <c r="AC1219" s="33">
        <v>1</v>
      </c>
      <c r="AD1219" s="33">
        <v>1</v>
      </c>
      <c r="AE1219" s="33">
        <v>1</v>
      </c>
      <c r="AF1219" s="33">
        <v>1</v>
      </c>
      <c r="AG1219" s="33">
        <v>1</v>
      </c>
      <c r="AH1219" s="33">
        <v>1</v>
      </c>
      <c r="AI1219" s="33" t="s">
        <v>4509</v>
      </c>
      <c r="AJ1219"/>
      <c r="AK1219"/>
      <c r="AL1219"/>
      <c r="AM1219"/>
      <c r="AN1219"/>
      <c r="AO1219"/>
      <c r="AP1219"/>
      <c r="AQ1219" s="22"/>
      <c r="AR1219" s="24"/>
      <c r="AS1219" s="37"/>
      <c r="AT1219" s="37"/>
      <c r="AU1219" s="37"/>
      <c r="AV1219" s="37"/>
      <c r="AW1219" s="37"/>
    </row>
    <row r="1220" spans="1:49" ht="15.75" hidden="1" customHeight="1" x14ac:dyDescent="0.25">
      <c r="A1220" s="1" t="s">
        <v>5700</v>
      </c>
      <c r="B1220" s="21" t="s">
        <v>5701</v>
      </c>
      <c r="C1220" s="1">
        <v>64</v>
      </c>
      <c r="D1220" s="1" t="s">
        <v>6361</v>
      </c>
      <c r="E1220" s="7">
        <v>4901</v>
      </c>
      <c r="F1220" s="7">
        <v>74</v>
      </c>
      <c r="G1220" s="1">
        <v>1.5</v>
      </c>
      <c r="H1220" s="34">
        <f>Tabela1[[#This Row],[PESO UNI]]*Tabela1[[#This Row],[QTE]]</f>
        <v>96</v>
      </c>
      <c r="I1220" s="7">
        <v>0</v>
      </c>
      <c r="J1220" s="8" t="s">
        <v>3045</v>
      </c>
      <c r="K1220" s="8" t="s">
        <v>4320</v>
      </c>
      <c r="L1220" s="9" t="s">
        <v>2984</v>
      </c>
      <c r="M1220" s="10">
        <v>46279</v>
      </c>
      <c r="N1220" s="8" t="s">
        <v>5101</v>
      </c>
      <c r="O1220" s="12"/>
      <c r="P1220" s="13"/>
      <c r="Q1220" s="14">
        <f>Tabela1[[#This Row],[QTDE/ Fabricação]]-Tabela1[[#This Row],[QTE]]</f>
        <v>-64</v>
      </c>
      <c r="R1220" s="18">
        <f t="shared" si="277"/>
        <v>96</v>
      </c>
      <c r="S1220" s="18">
        <f t="shared" si="278"/>
        <v>96</v>
      </c>
      <c r="T1220" s="19">
        <f t="shared" si="279"/>
        <v>0</v>
      </c>
      <c r="U1220" s="16">
        <f>IFERROR(SUMIF('LISTA DE EMBARQUE'!B:B,MICRO!E:E,'LISTA DE EMBARQUE'!G:G),"")</f>
        <v>64</v>
      </c>
      <c r="V1220" s="12">
        <f>IFERROR(VLOOKUP(Tabela1[[#This Row],[COD.MDE]],'LISTA DE EMBARQUE'!B:L,11,0),"")</f>
        <v>11</v>
      </c>
      <c r="W1220" s="13">
        <f>IFERROR(VLOOKUP(Tabela1[[#This Row],[COD.MDE]],'LISTA DE EMBARQUE'!B:M,12,0),"")</f>
        <v>46300</v>
      </c>
      <c r="X1220" s="14">
        <f>IFERROR(Tabela1[[#This Row],[QIANTIDADE EXPEDIDA]]*Tabela1[[#This Row],[PESO UNI]],"")</f>
        <v>96</v>
      </c>
      <c r="Y1220" s="14">
        <f t="shared" si="280"/>
        <v>0</v>
      </c>
      <c r="Z1220" s="20">
        <f>Tabela1[[#This Row],[PESO TOTAL]]-Tabela1[[#This Row],[Peso Expedido]]</f>
        <v>0</v>
      </c>
      <c r="AA1220" s="17">
        <v>1</v>
      </c>
      <c r="AB1220" s="33"/>
      <c r="AC1220" s="33">
        <v>1</v>
      </c>
      <c r="AD1220" s="33">
        <v>1</v>
      </c>
      <c r="AE1220" s="33">
        <v>1</v>
      </c>
      <c r="AF1220" s="33">
        <v>1</v>
      </c>
      <c r="AG1220" s="33">
        <v>1</v>
      </c>
      <c r="AH1220" s="33">
        <v>1</v>
      </c>
      <c r="AI1220" s="33" t="s">
        <v>4509</v>
      </c>
      <c r="AJ1220"/>
      <c r="AK1220"/>
      <c r="AL1220"/>
      <c r="AM1220"/>
      <c r="AN1220"/>
      <c r="AO1220"/>
      <c r="AP1220"/>
      <c r="AQ1220" s="22"/>
      <c r="AR1220" s="24"/>
      <c r="AS1220" s="37"/>
      <c r="AT1220" s="37"/>
      <c r="AU1220" s="37"/>
      <c r="AV1220" s="37"/>
      <c r="AW1220" s="37"/>
    </row>
    <row r="1221" spans="1:49" ht="15.75" hidden="1" customHeight="1" x14ac:dyDescent="0.25">
      <c r="A1221" s="1" t="s">
        <v>5700</v>
      </c>
      <c r="B1221" s="21" t="s">
        <v>5701</v>
      </c>
      <c r="C1221" s="1">
        <v>32</v>
      </c>
      <c r="D1221" s="1" t="s">
        <v>6360</v>
      </c>
      <c r="E1221" s="7">
        <v>4902</v>
      </c>
      <c r="F1221" s="7">
        <v>74</v>
      </c>
      <c r="G1221" s="1">
        <v>2.8</v>
      </c>
      <c r="H1221" s="34">
        <f>Tabela1[[#This Row],[PESO UNI]]*Tabela1[[#This Row],[QTE]]</f>
        <v>89.6</v>
      </c>
      <c r="I1221" s="7">
        <v>0</v>
      </c>
      <c r="J1221" s="8" t="s">
        <v>3045</v>
      </c>
      <c r="K1221" s="8" t="s">
        <v>4320</v>
      </c>
      <c r="L1221" s="9" t="s">
        <v>2984</v>
      </c>
      <c r="M1221" s="10">
        <v>46279</v>
      </c>
      <c r="N1221" s="8" t="s">
        <v>5101</v>
      </c>
      <c r="O1221" s="12"/>
      <c r="P1221" s="13"/>
      <c r="Q1221" s="14">
        <f>Tabela1[[#This Row],[QTDE/ Fabricação]]-Tabela1[[#This Row],[QTE]]</f>
        <v>-32</v>
      </c>
      <c r="R1221" s="18">
        <f t="shared" si="277"/>
        <v>89.6</v>
      </c>
      <c r="S1221" s="18">
        <f t="shared" si="278"/>
        <v>89.6</v>
      </c>
      <c r="T1221" s="19">
        <f t="shared" si="279"/>
        <v>0</v>
      </c>
      <c r="U1221" s="16">
        <f>IFERROR(SUMIF('LISTA DE EMBARQUE'!B:B,MICRO!E:E,'LISTA DE EMBARQUE'!G:G),"")</f>
        <v>32</v>
      </c>
      <c r="V1221" s="12">
        <f>IFERROR(VLOOKUP(Tabela1[[#This Row],[COD.MDE]],'LISTA DE EMBARQUE'!B:L,11,0),"")</f>
        <v>11</v>
      </c>
      <c r="W1221" s="13">
        <f>IFERROR(VLOOKUP(Tabela1[[#This Row],[COD.MDE]],'LISTA DE EMBARQUE'!B:M,12,0),"")</f>
        <v>46300</v>
      </c>
      <c r="X1221" s="14">
        <f>IFERROR(Tabela1[[#This Row],[QIANTIDADE EXPEDIDA]]*Tabela1[[#This Row],[PESO UNI]],"")</f>
        <v>89.6</v>
      </c>
      <c r="Y1221" s="14">
        <f t="shared" si="280"/>
        <v>0</v>
      </c>
      <c r="Z1221" s="20">
        <f>Tabela1[[#This Row],[PESO TOTAL]]-Tabela1[[#This Row],[Peso Expedido]]</f>
        <v>0</v>
      </c>
      <c r="AA1221" s="17">
        <v>1</v>
      </c>
      <c r="AB1221" s="33"/>
      <c r="AC1221" s="33">
        <v>1</v>
      </c>
      <c r="AD1221" s="33">
        <v>1</v>
      </c>
      <c r="AE1221" s="33">
        <v>1</v>
      </c>
      <c r="AF1221" s="33">
        <v>1</v>
      </c>
      <c r="AG1221" s="33">
        <v>1</v>
      </c>
      <c r="AH1221" s="33">
        <v>1</v>
      </c>
      <c r="AI1221" s="33" t="s">
        <v>4509</v>
      </c>
      <c r="AJ1221"/>
      <c r="AK1221"/>
      <c r="AL1221"/>
      <c r="AM1221"/>
      <c r="AN1221"/>
      <c r="AO1221"/>
      <c r="AP1221"/>
      <c r="AQ1221" s="22"/>
      <c r="AR1221" s="24"/>
      <c r="AS1221" s="37"/>
      <c r="AT1221" s="37"/>
      <c r="AU1221" s="37"/>
      <c r="AV1221" s="37"/>
      <c r="AW1221" s="37"/>
    </row>
    <row r="1222" spans="1:49" ht="15.75" hidden="1" customHeight="1" x14ac:dyDescent="0.25">
      <c r="A1222" s="1" t="s">
        <v>5718</v>
      </c>
      <c r="B1222" s="21" t="s">
        <v>5719</v>
      </c>
      <c r="C1222" s="1">
        <v>2</v>
      </c>
      <c r="D1222" s="1" t="s">
        <v>6359</v>
      </c>
      <c r="E1222" s="7">
        <v>4903</v>
      </c>
      <c r="F1222" s="7">
        <v>74</v>
      </c>
      <c r="G1222" s="1">
        <v>92.9</v>
      </c>
      <c r="H1222" s="34">
        <f>Tabela1[[#This Row],[PESO UNI]]*Tabela1[[#This Row],[QTE]]</f>
        <v>185.8</v>
      </c>
      <c r="I1222" s="7">
        <v>0</v>
      </c>
      <c r="J1222" s="8" t="s">
        <v>3045</v>
      </c>
      <c r="K1222" s="8" t="s">
        <v>4320</v>
      </c>
      <c r="L1222" s="9" t="s">
        <v>2984</v>
      </c>
      <c r="M1222" s="10">
        <v>46279</v>
      </c>
      <c r="N1222" s="8" t="s">
        <v>5101</v>
      </c>
      <c r="O1222" s="12"/>
      <c r="P1222" s="13"/>
      <c r="Q1222" s="14">
        <f>Tabela1[[#This Row],[QTDE/ Fabricação]]-Tabela1[[#This Row],[QTE]]</f>
        <v>-2</v>
      </c>
      <c r="R1222" s="18">
        <f t="shared" ref="R1222:R1231" si="281">IFERROR(H1222*((AA1222*0.25)+(AC1222*0.25)+(AD1222*0.225)+(AE1222*0.225)+(AF1222*0.05)),"")</f>
        <v>185.8</v>
      </c>
      <c r="S1222" s="18">
        <f t="shared" ref="S1222:S1231" si="282">IFERROR(H1222*AG1222,"")</f>
        <v>185.8</v>
      </c>
      <c r="T1222" s="19">
        <f t="shared" ref="T1222:T1231" si="283">IFERROR(S1222-H1222,"")</f>
        <v>0</v>
      </c>
      <c r="U1222" s="16">
        <f>IFERROR(SUMIF('LISTA DE EMBARQUE'!B:B,MICRO!E:E,'LISTA DE EMBARQUE'!G:G),"")</f>
        <v>2</v>
      </c>
      <c r="V1222" s="12">
        <f>IFERROR(VLOOKUP(Tabela1[[#This Row],[COD.MDE]],'LISTA DE EMBARQUE'!B:L,11,0),"")</f>
        <v>12</v>
      </c>
      <c r="W1222" s="13">
        <f>IFERROR(VLOOKUP(Tabela1[[#This Row],[COD.MDE]],'LISTA DE EMBARQUE'!B:M,12,0),"")</f>
        <v>46307</v>
      </c>
      <c r="X1222" s="14">
        <f>IFERROR(Tabela1[[#This Row],[QIANTIDADE EXPEDIDA]]*Tabela1[[#This Row],[PESO UNI]],"")</f>
        <v>185.8</v>
      </c>
      <c r="Y1222" s="14">
        <f t="shared" ref="Y1222:Y1231" si="284">U1222-C1222</f>
        <v>0</v>
      </c>
      <c r="Z1222" s="20">
        <f>Tabela1[[#This Row],[PESO TOTAL]]-Tabela1[[#This Row],[Peso Expedido]]</f>
        <v>0</v>
      </c>
      <c r="AA1222" s="17">
        <v>1</v>
      </c>
      <c r="AB1222" s="33"/>
      <c r="AC1222" s="33">
        <v>1</v>
      </c>
      <c r="AD1222" s="33">
        <v>1</v>
      </c>
      <c r="AE1222" s="33">
        <v>1</v>
      </c>
      <c r="AF1222" s="33">
        <v>1</v>
      </c>
      <c r="AG1222" s="33">
        <v>1</v>
      </c>
      <c r="AH1222" s="33">
        <v>1</v>
      </c>
      <c r="AI1222" s="33" t="s">
        <v>4509</v>
      </c>
      <c r="AJ1222"/>
      <c r="AK1222"/>
      <c r="AL1222"/>
      <c r="AM1222"/>
      <c r="AN1222"/>
      <c r="AO1222"/>
      <c r="AP1222"/>
      <c r="AQ1222" s="22"/>
      <c r="AR1222" s="24"/>
      <c r="AS1222" s="37"/>
      <c r="AT1222" s="37"/>
      <c r="AU1222" s="37"/>
      <c r="AV1222" s="37"/>
      <c r="AW1222" s="37"/>
    </row>
    <row r="1223" spans="1:49" ht="15.75" hidden="1" customHeight="1" x14ac:dyDescent="0.25">
      <c r="A1223" s="1" t="s">
        <v>5720</v>
      </c>
      <c r="B1223" s="21" t="s">
        <v>5721</v>
      </c>
      <c r="C1223" s="1">
        <v>2</v>
      </c>
      <c r="D1223" s="1" t="s">
        <v>6358</v>
      </c>
      <c r="E1223" s="7">
        <v>4904</v>
      </c>
      <c r="F1223" s="7">
        <v>75</v>
      </c>
      <c r="G1223" s="1">
        <v>145.5</v>
      </c>
      <c r="H1223" s="34">
        <f>Tabela1[[#This Row],[PESO UNI]]*Tabela1[[#This Row],[QTE]]</f>
        <v>291</v>
      </c>
      <c r="I1223" s="7">
        <v>0</v>
      </c>
      <c r="J1223" s="8" t="s">
        <v>3140</v>
      </c>
      <c r="K1223" s="8" t="s">
        <v>4320</v>
      </c>
      <c r="L1223" s="9" t="s">
        <v>2984</v>
      </c>
      <c r="M1223" s="10">
        <v>46280</v>
      </c>
      <c r="N1223" s="8" t="s">
        <v>38</v>
      </c>
      <c r="O1223" s="12"/>
      <c r="P1223" s="13"/>
      <c r="Q1223" s="14">
        <f>Tabela1[[#This Row],[QTDE/ Fabricação]]-Tabela1[[#This Row],[QTE]]</f>
        <v>-2</v>
      </c>
      <c r="R1223" s="18">
        <f t="shared" si="281"/>
        <v>72.75</v>
      </c>
      <c r="S1223" s="18">
        <f t="shared" si="282"/>
        <v>0</v>
      </c>
      <c r="T1223" s="19">
        <f t="shared" si="283"/>
        <v>-291</v>
      </c>
      <c r="U1223" s="16">
        <f>IFERROR(SUMIF('LISTA DE EMBARQUE'!B:B,MICRO!E:E,'LISTA DE EMBARQUE'!G:G),"")</f>
        <v>0</v>
      </c>
      <c r="V1223" s="12" t="str">
        <f>IFERROR(VLOOKUP(Tabela1[[#This Row],[COD.MDE]],'LISTA DE EMBARQUE'!B:L,11,0),"")</f>
        <v/>
      </c>
      <c r="W1223" s="13" t="str">
        <f>IFERROR(VLOOKUP(Tabela1[[#This Row],[COD.MDE]],'LISTA DE EMBARQUE'!B:M,12,0),"")</f>
        <v/>
      </c>
      <c r="X1223" s="14">
        <f>IFERROR(Tabela1[[#This Row],[QIANTIDADE EXPEDIDA]]*Tabela1[[#This Row],[PESO UNI]],"")</f>
        <v>0</v>
      </c>
      <c r="Y1223" s="14">
        <f t="shared" si="284"/>
        <v>-2</v>
      </c>
      <c r="Z1223" s="20">
        <f>Tabela1[[#This Row],[PESO TOTAL]]-Tabela1[[#This Row],[Peso Expedido]]</f>
        <v>291</v>
      </c>
      <c r="AA1223" s="17">
        <v>1</v>
      </c>
      <c r="AB1223" s="33"/>
      <c r="AC1223" s="33"/>
      <c r="AD1223" s="33"/>
      <c r="AE1223" s="33"/>
      <c r="AF1223" s="33"/>
      <c r="AG1223" s="33"/>
      <c r="AH1223" s="33"/>
      <c r="AI1223" s="33"/>
      <c r="AJ1223"/>
      <c r="AK1223"/>
      <c r="AL1223"/>
      <c r="AM1223"/>
      <c r="AN1223"/>
      <c r="AO1223"/>
      <c r="AP1223"/>
      <c r="AQ1223" s="22"/>
      <c r="AR1223" s="24"/>
      <c r="AS1223" s="37"/>
      <c r="AT1223" s="37"/>
      <c r="AU1223" s="37"/>
      <c r="AV1223" s="37"/>
      <c r="AW1223" s="37"/>
    </row>
    <row r="1224" spans="1:49" ht="15.75" hidden="1" customHeight="1" x14ac:dyDescent="0.25">
      <c r="A1224" s="1" t="s">
        <v>5720</v>
      </c>
      <c r="B1224" s="21" t="s">
        <v>5721</v>
      </c>
      <c r="C1224" s="1">
        <v>1</v>
      </c>
      <c r="D1224" s="1" t="s">
        <v>6357</v>
      </c>
      <c r="E1224" s="7">
        <v>4905</v>
      </c>
      <c r="F1224" s="7">
        <v>75</v>
      </c>
      <c r="G1224" s="1">
        <v>18.5</v>
      </c>
      <c r="H1224" s="34">
        <f>Tabela1[[#This Row],[PESO UNI]]*Tabela1[[#This Row],[QTE]]</f>
        <v>18.5</v>
      </c>
      <c r="I1224" s="7">
        <v>0</v>
      </c>
      <c r="J1224" s="8" t="s">
        <v>3140</v>
      </c>
      <c r="K1224" s="8" t="s">
        <v>4320</v>
      </c>
      <c r="L1224" s="9" t="s">
        <v>2984</v>
      </c>
      <c r="M1224" s="10">
        <v>46280</v>
      </c>
      <c r="N1224" s="8" t="s">
        <v>38</v>
      </c>
      <c r="O1224" s="12"/>
      <c r="P1224" s="13"/>
      <c r="Q1224" s="14">
        <f>Tabela1[[#This Row],[QTDE/ Fabricação]]-Tabela1[[#This Row],[QTE]]</f>
        <v>-1</v>
      </c>
      <c r="R1224" s="18">
        <f t="shared" si="281"/>
        <v>4.625</v>
      </c>
      <c r="S1224" s="18">
        <f t="shared" si="282"/>
        <v>0</v>
      </c>
      <c r="T1224" s="19">
        <f t="shared" si="283"/>
        <v>-18.5</v>
      </c>
      <c r="U1224" s="16">
        <f>IFERROR(SUMIF('LISTA DE EMBARQUE'!B:B,MICRO!E:E,'LISTA DE EMBARQUE'!G:G),"")</f>
        <v>0</v>
      </c>
      <c r="V1224" s="12" t="str">
        <f>IFERROR(VLOOKUP(Tabela1[[#This Row],[COD.MDE]],'LISTA DE EMBARQUE'!B:L,11,0),"")</f>
        <v/>
      </c>
      <c r="W1224" s="13" t="str">
        <f>IFERROR(VLOOKUP(Tabela1[[#This Row],[COD.MDE]],'LISTA DE EMBARQUE'!B:M,12,0),"")</f>
        <v/>
      </c>
      <c r="X1224" s="14">
        <f>IFERROR(Tabela1[[#This Row],[QIANTIDADE EXPEDIDA]]*Tabela1[[#This Row],[PESO UNI]],"")</f>
        <v>0</v>
      </c>
      <c r="Y1224" s="14">
        <f t="shared" si="284"/>
        <v>-1</v>
      </c>
      <c r="Z1224" s="20">
        <f>Tabela1[[#This Row],[PESO TOTAL]]-Tabela1[[#This Row],[Peso Expedido]]</f>
        <v>18.5</v>
      </c>
      <c r="AA1224" s="17">
        <v>1</v>
      </c>
      <c r="AB1224" s="33"/>
      <c r="AC1224" s="33"/>
      <c r="AD1224" s="33"/>
      <c r="AE1224" s="33"/>
      <c r="AF1224" s="33"/>
      <c r="AG1224" s="33"/>
      <c r="AH1224" s="33"/>
      <c r="AI1224" s="33"/>
      <c r="AJ1224"/>
      <c r="AK1224"/>
      <c r="AL1224"/>
      <c r="AM1224"/>
      <c r="AN1224"/>
      <c r="AO1224"/>
      <c r="AP1224"/>
      <c r="AQ1224" s="22"/>
      <c r="AR1224" s="24"/>
      <c r="AS1224" s="37"/>
      <c r="AT1224" s="37"/>
      <c r="AU1224" s="37"/>
      <c r="AV1224" s="37"/>
      <c r="AW1224" s="37"/>
    </row>
    <row r="1225" spans="1:49" ht="15.75" hidden="1" customHeight="1" x14ac:dyDescent="0.25">
      <c r="A1225" s="1" t="s">
        <v>5720</v>
      </c>
      <c r="B1225" s="21" t="s">
        <v>5721</v>
      </c>
      <c r="C1225" s="1">
        <v>1</v>
      </c>
      <c r="D1225" s="1" t="s">
        <v>6356</v>
      </c>
      <c r="E1225" s="7">
        <v>4906</v>
      </c>
      <c r="F1225" s="7">
        <v>75</v>
      </c>
      <c r="G1225" s="1">
        <v>18.5</v>
      </c>
      <c r="H1225" s="34">
        <f>Tabela1[[#This Row],[PESO UNI]]*Tabela1[[#This Row],[QTE]]</f>
        <v>18.5</v>
      </c>
      <c r="I1225" s="7">
        <v>0</v>
      </c>
      <c r="J1225" s="8" t="s">
        <v>3140</v>
      </c>
      <c r="K1225" s="8" t="s">
        <v>4320</v>
      </c>
      <c r="L1225" s="9" t="s">
        <v>2984</v>
      </c>
      <c r="M1225" s="10">
        <v>46280</v>
      </c>
      <c r="N1225" s="8" t="s">
        <v>38</v>
      </c>
      <c r="O1225" s="12"/>
      <c r="P1225" s="13"/>
      <c r="Q1225" s="14">
        <f>Tabela1[[#This Row],[QTDE/ Fabricação]]-Tabela1[[#This Row],[QTE]]</f>
        <v>-1</v>
      </c>
      <c r="R1225" s="18">
        <f t="shared" si="281"/>
        <v>4.625</v>
      </c>
      <c r="S1225" s="18">
        <f t="shared" si="282"/>
        <v>0</v>
      </c>
      <c r="T1225" s="19">
        <f t="shared" si="283"/>
        <v>-18.5</v>
      </c>
      <c r="U1225" s="16">
        <f>IFERROR(SUMIF('LISTA DE EMBARQUE'!B:B,MICRO!E:E,'LISTA DE EMBARQUE'!G:G),"")</f>
        <v>0</v>
      </c>
      <c r="V1225" s="12" t="str">
        <f>IFERROR(VLOOKUP(Tabela1[[#This Row],[COD.MDE]],'LISTA DE EMBARQUE'!B:L,11,0),"")</f>
        <v/>
      </c>
      <c r="W1225" s="13" t="str">
        <f>IFERROR(VLOOKUP(Tabela1[[#This Row],[COD.MDE]],'LISTA DE EMBARQUE'!B:M,12,0),"")</f>
        <v/>
      </c>
      <c r="X1225" s="14">
        <f>IFERROR(Tabela1[[#This Row],[QIANTIDADE EXPEDIDA]]*Tabela1[[#This Row],[PESO UNI]],"")</f>
        <v>0</v>
      </c>
      <c r="Y1225" s="14">
        <f t="shared" si="284"/>
        <v>-1</v>
      </c>
      <c r="Z1225" s="20">
        <f>Tabela1[[#This Row],[PESO TOTAL]]-Tabela1[[#This Row],[Peso Expedido]]</f>
        <v>18.5</v>
      </c>
      <c r="AA1225" s="17">
        <v>1</v>
      </c>
      <c r="AB1225" s="33"/>
      <c r="AC1225" s="33"/>
      <c r="AD1225" s="33"/>
      <c r="AE1225" s="33"/>
      <c r="AF1225" s="33"/>
      <c r="AG1225" s="33"/>
      <c r="AH1225" s="33"/>
      <c r="AI1225" s="33"/>
      <c r="AJ1225"/>
      <c r="AK1225"/>
      <c r="AL1225"/>
      <c r="AM1225"/>
      <c r="AN1225"/>
      <c r="AO1225"/>
      <c r="AP1225"/>
      <c r="AQ1225" s="22"/>
      <c r="AR1225" s="24"/>
      <c r="AS1225" s="37"/>
      <c r="AT1225" s="37"/>
      <c r="AU1225" s="37"/>
      <c r="AV1225" s="37"/>
      <c r="AW1225" s="37"/>
    </row>
    <row r="1226" spans="1:49" ht="15.75" hidden="1" customHeight="1" x14ac:dyDescent="0.25">
      <c r="A1226" s="1" t="s">
        <v>5720</v>
      </c>
      <c r="B1226" s="21" t="s">
        <v>5721</v>
      </c>
      <c r="C1226" s="1">
        <v>2</v>
      </c>
      <c r="D1226" s="1" t="s">
        <v>6355</v>
      </c>
      <c r="E1226" s="7">
        <v>4907</v>
      </c>
      <c r="F1226" s="7">
        <v>75</v>
      </c>
      <c r="G1226" s="1">
        <v>48.5</v>
      </c>
      <c r="H1226" s="34">
        <f>Tabela1[[#This Row],[PESO UNI]]*Tabela1[[#This Row],[QTE]]</f>
        <v>97</v>
      </c>
      <c r="I1226" s="7">
        <v>0</v>
      </c>
      <c r="J1226" s="8" t="s">
        <v>3140</v>
      </c>
      <c r="K1226" s="8" t="s">
        <v>4320</v>
      </c>
      <c r="L1226" s="9" t="s">
        <v>2984</v>
      </c>
      <c r="M1226" s="10">
        <v>46280</v>
      </c>
      <c r="N1226" s="8" t="s">
        <v>38</v>
      </c>
      <c r="O1226" s="12"/>
      <c r="P1226" s="13"/>
      <c r="Q1226" s="14">
        <f>Tabela1[[#This Row],[QTDE/ Fabricação]]-Tabela1[[#This Row],[QTE]]</f>
        <v>-2</v>
      </c>
      <c r="R1226" s="18">
        <f t="shared" si="281"/>
        <v>24.25</v>
      </c>
      <c r="S1226" s="18">
        <f t="shared" si="282"/>
        <v>0</v>
      </c>
      <c r="T1226" s="19">
        <f t="shared" si="283"/>
        <v>-97</v>
      </c>
      <c r="U1226" s="16">
        <f>IFERROR(SUMIF('LISTA DE EMBARQUE'!B:B,MICRO!E:E,'LISTA DE EMBARQUE'!G:G),"")</f>
        <v>0</v>
      </c>
      <c r="V1226" s="12" t="str">
        <f>IFERROR(VLOOKUP(Tabela1[[#This Row],[COD.MDE]],'LISTA DE EMBARQUE'!B:L,11,0),"")</f>
        <v/>
      </c>
      <c r="W1226" s="13" t="str">
        <f>IFERROR(VLOOKUP(Tabela1[[#This Row],[COD.MDE]],'LISTA DE EMBARQUE'!B:M,12,0),"")</f>
        <v/>
      </c>
      <c r="X1226" s="14">
        <f>IFERROR(Tabela1[[#This Row],[QIANTIDADE EXPEDIDA]]*Tabela1[[#This Row],[PESO UNI]],"")</f>
        <v>0</v>
      </c>
      <c r="Y1226" s="14">
        <f t="shared" si="284"/>
        <v>-2</v>
      </c>
      <c r="Z1226" s="20">
        <f>Tabela1[[#This Row],[PESO TOTAL]]-Tabela1[[#This Row],[Peso Expedido]]</f>
        <v>97</v>
      </c>
      <c r="AA1226" s="17">
        <v>1</v>
      </c>
      <c r="AB1226" s="33"/>
      <c r="AC1226" s="33"/>
      <c r="AD1226" s="33"/>
      <c r="AE1226" s="33"/>
      <c r="AF1226" s="33"/>
      <c r="AG1226" s="33"/>
      <c r="AH1226" s="33"/>
      <c r="AI1226" s="33"/>
      <c r="AJ1226"/>
      <c r="AK1226"/>
      <c r="AL1226"/>
      <c r="AM1226"/>
      <c r="AN1226"/>
      <c r="AO1226"/>
      <c r="AP1226"/>
      <c r="AQ1226" s="22"/>
      <c r="AR1226" s="24"/>
      <c r="AS1226" s="37"/>
      <c r="AT1226" s="37"/>
      <c r="AU1226" s="37"/>
      <c r="AV1226" s="37"/>
      <c r="AW1226" s="37"/>
    </row>
    <row r="1227" spans="1:49" ht="15.75" hidden="1" customHeight="1" x14ac:dyDescent="0.25">
      <c r="A1227" s="1" t="s">
        <v>5720</v>
      </c>
      <c r="B1227" s="21" t="s">
        <v>5721</v>
      </c>
      <c r="C1227" s="1">
        <v>2</v>
      </c>
      <c r="D1227" s="1" t="s">
        <v>6354</v>
      </c>
      <c r="E1227" s="7">
        <v>4908</v>
      </c>
      <c r="F1227" s="7">
        <v>75</v>
      </c>
      <c r="G1227" s="1">
        <v>0.4</v>
      </c>
      <c r="H1227" s="34">
        <f>Tabela1[[#This Row],[PESO UNI]]*Tabela1[[#This Row],[QTE]]</f>
        <v>0.8</v>
      </c>
      <c r="I1227" s="7">
        <v>0</v>
      </c>
      <c r="J1227" s="8" t="s">
        <v>3140</v>
      </c>
      <c r="K1227" s="8" t="s">
        <v>4320</v>
      </c>
      <c r="L1227" s="9" t="s">
        <v>2984</v>
      </c>
      <c r="M1227" s="10">
        <v>46280</v>
      </c>
      <c r="N1227" s="8" t="s">
        <v>38</v>
      </c>
      <c r="O1227" s="12"/>
      <c r="P1227" s="13"/>
      <c r="Q1227" s="14">
        <f>Tabela1[[#This Row],[QTDE/ Fabricação]]-Tabela1[[#This Row],[QTE]]</f>
        <v>-2</v>
      </c>
      <c r="R1227" s="18">
        <f t="shared" si="281"/>
        <v>0.2</v>
      </c>
      <c r="S1227" s="18">
        <f t="shared" si="282"/>
        <v>0</v>
      </c>
      <c r="T1227" s="19">
        <f t="shared" si="283"/>
        <v>-0.8</v>
      </c>
      <c r="U1227" s="16">
        <f>IFERROR(SUMIF('LISTA DE EMBARQUE'!B:B,MICRO!E:E,'LISTA DE EMBARQUE'!G:G),"")</f>
        <v>0</v>
      </c>
      <c r="V1227" s="12" t="str">
        <f>IFERROR(VLOOKUP(Tabela1[[#This Row],[COD.MDE]],'LISTA DE EMBARQUE'!B:L,11,0),"")</f>
        <v/>
      </c>
      <c r="W1227" s="13" t="str">
        <f>IFERROR(VLOOKUP(Tabela1[[#This Row],[COD.MDE]],'LISTA DE EMBARQUE'!B:M,12,0),"")</f>
        <v/>
      </c>
      <c r="X1227" s="14">
        <f>IFERROR(Tabela1[[#This Row],[QIANTIDADE EXPEDIDA]]*Tabela1[[#This Row],[PESO UNI]],"")</f>
        <v>0</v>
      </c>
      <c r="Y1227" s="14">
        <f t="shared" si="284"/>
        <v>-2</v>
      </c>
      <c r="Z1227" s="20">
        <f>Tabela1[[#This Row],[PESO TOTAL]]-Tabela1[[#This Row],[Peso Expedido]]</f>
        <v>0.8</v>
      </c>
      <c r="AA1227" s="17">
        <v>1</v>
      </c>
      <c r="AB1227" s="33"/>
      <c r="AC1227" s="33"/>
      <c r="AD1227" s="33"/>
      <c r="AE1227" s="33"/>
      <c r="AF1227" s="33"/>
      <c r="AG1227" s="33"/>
      <c r="AH1227" s="33"/>
      <c r="AI1227" s="33"/>
      <c r="AJ1227"/>
      <c r="AK1227"/>
      <c r="AL1227"/>
      <c r="AM1227"/>
      <c r="AN1227"/>
      <c r="AO1227"/>
      <c r="AP1227"/>
      <c r="AQ1227" s="22"/>
      <c r="AR1227" s="24"/>
      <c r="AS1227" s="37"/>
      <c r="AT1227" s="37"/>
      <c r="AU1227" s="37"/>
      <c r="AV1227" s="37"/>
      <c r="AW1227" s="37"/>
    </row>
    <row r="1228" spans="1:49" ht="15.75" hidden="1" customHeight="1" x14ac:dyDescent="0.25">
      <c r="A1228" s="1" t="s">
        <v>5720</v>
      </c>
      <c r="B1228" s="21" t="s">
        <v>5721</v>
      </c>
      <c r="C1228" s="1">
        <v>2</v>
      </c>
      <c r="D1228" s="1" t="s">
        <v>6353</v>
      </c>
      <c r="E1228" s="7">
        <v>4909</v>
      </c>
      <c r="F1228" s="7">
        <v>75</v>
      </c>
      <c r="G1228" s="1">
        <v>0.8</v>
      </c>
      <c r="H1228" s="34">
        <f>Tabela1[[#This Row],[PESO UNI]]*Tabela1[[#This Row],[QTE]]</f>
        <v>1.6</v>
      </c>
      <c r="I1228" s="7">
        <v>0</v>
      </c>
      <c r="J1228" s="8" t="s">
        <v>3140</v>
      </c>
      <c r="K1228" s="8" t="s">
        <v>4320</v>
      </c>
      <c r="L1228" s="9" t="s">
        <v>2984</v>
      </c>
      <c r="M1228" s="10">
        <v>46280</v>
      </c>
      <c r="N1228" s="8" t="s">
        <v>38</v>
      </c>
      <c r="O1228" s="12"/>
      <c r="P1228" s="13"/>
      <c r="Q1228" s="14">
        <f>Tabela1[[#This Row],[QTDE/ Fabricação]]-Tabela1[[#This Row],[QTE]]</f>
        <v>-2</v>
      </c>
      <c r="R1228" s="18">
        <f t="shared" si="281"/>
        <v>0.4</v>
      </c>
      <c r="S1228" s="18">
        <f t="shared" si="282"/>
        <v>0</v>
      </c>
      <c r="T1228" s="19">
        <f t="shared" si="283"/>
        <v>-1.6</v>
      </c>
      <c r="U1228" s="16">
        <f>IFERROR(SUMIF('LISTA DE EMBARQUE'!B:B,MICRO!E:E,'LISTA DE EMBARQUE'!G:G),"")</f>
        <v>0</v>
      </c>
      <c r="V1228" s="12" t="str">
        <f>IFERROR(VLOOKUP(Tabela1[[#This Row],[COD.MDE]],'LISTA DE EMBARQUE'!B:L,11,0),"")</f>
        <v/>
      </c>
      <c r="W1228" s="13" t="str">
        <f>IFERROR(VLOOKUP(Tabela1[[#This Row],[COD.MDE]],'LISTA DE EMBARQUE'!B:M,12,0),"")</f>
        <v/>
      </c>
      <c r="X1228" s="14">
        <f>IFERROR(Tabela1[[#This Row],[QIANTIDADE EXPEDIDA]]*Tabela1[[#This Row],[PESO UNI]],"")</f>
        <v>0</v>
      </c>
      <c r="Y1228" s="14">
        <f t="shared" si="284"/>
        <v>-2</v>
      </c>
      <c r="Z1228" s="20">
        <f>Tabela1[[#This Row],[PESO TOTAL]]-Tabela1[[#This Row],[Peso Expedido]]</f>
        <v>1.6</v>
      </c>
      <c r="AA1228" s="17">
        <v>1</v>
      </c>
      <c r="AB1228" s="33"/>
      <c r="AC1228" s="33"/>
      <c r="AD1228" s="33"/>
      <c r="AE1228" s="33"/>
      <c r="AF1228" s="33"/>
      <c r="AG1228" s="33"/>
      <c r="AH1228" s="33"/>
      <c r="AI1228" s="33"/>
      <c r="AJ1228"/>
      <c r="AK1228"/>
      <c r="AL1228"/>
      <c r="AM1228"/>
      <c r="AN1228"/>
      <c r="AO1228"/>
      <c r="AP1228"/>
      <c r="AQ1228" s="22"/>
      <c r="AR1228" s="24"/>
      <c r="AS1228" s="37"/>
      <c r="AT1228" s="37"/>
      <c r="AU1228" s="37"/>
      <c r="AV1228" s="37"/>
      <c r="AW1228" s="37"/>
    </row>
    <row r="1229" spans="1:49" ht="15.75" hidden="1" customHeight="1" x14ac:dyDescent="0.25">
      <c r="A1229" s="1" t="s">
        <v>5720</v>
      </c>
      <c r="B1229" s="21" t="s">
        <v>5721</v>
      </c>
      <c r="C1229" s="1">
        <v>2</v>
      </c>
      <c r="D1229" s="1" t="s">
        <v>6352</v>
      </c>
      <c r="E1229" s="7">
        <v>4910</v>
      </c>
      <c r="F1229" s="7">
        <v>75</v>
      </c>
      <c r="G1229" s="1">
        <v>77.3</v>
      </c>
      <c r="H1229" s="34">
        <f>Tabela1[[#This Row],[PESO UNI]]*Tabela1[[#This Row],[QTE]]</f>
        <v>154.6</v>
      </c>
      <c r="I1229" s="7">
        <v>0</v>
      </c>
      <c r="J1229" s="8" t="s">
        <v>3140</v>
      </c>
      <c r="K1229" s="8" t="s">
        <v>4320</v>
      </c>
      <c r="L1229" s="9" t="s">
        <v>2984</v>
      </c>
      <c r="M1229" s="10">
        <v>46280</v>
      </c>
      <c r="N1229" s="8" t="s">
        <v>38</v>
      </c>
      <c r="O1229" s="12"/>
      <c r="P1229" s="13"/>
      <c r="Q1229" s="14">
        <f>Tabela1[[#This Row],[QTDE/ Fabricação]]-Tabela1[[#This Row],[QTE]]</f>
        <v>-2</v>
      </c>
      <c r="R1229" s="18">
        <f t="shared" si="281"/>
        <v>38.65</v>
      </c>
      <c r="S1229" s="18">
        <f t="shared" si="282"/>
        <v>0</v>
      </c>
      <c r="T1229" s="19">
        <f t="shared" si="283"/>
        <v>-154.6</v>
      </c>
      <c r="U1229" s="16">
        <f>IFERROR(SUMIF('LISTA DE EMBARQUE'!B:B,MICRO!E:E,'LISTA DE EMBARQUE'!G:G),"")</f>
        <v>0</v>
      </c>
      <c r="V1229" s="12" t="str">
        <f>IFERROR(VLOOKUP(Tabela1[[#This Row],[COD.MDE]],'LISTA DE EMBARQUE'!B:L,11,0),"")</f>
        <v/>
      </c>
      <c r="W1229" s="13" t="str">
        <f>IFERROR(VLOOKUP(Tabela1[[#This Row],[COD.MDE]],'LISTA DE EMBARQUE'!B:M,12,0),"")</f>
        <v/>
      </c>
      <c r="X1229" s="14">
        <f>IFERROR(Tabela1[[#This Row],[QIANTIDADE EXPEDIDA]]*Tabela1[[#This Row],[PESO UNI]],"")</f>
        <v>0</v>
      </c>
      <c r="Y1229" s="14">
        <f t="shared" si="284"/>
        <v>-2</v>
      </c>
      <c r="Z1229" s="20">
        <f>Tabela1[[#This Row],[PESO TOTAL]]-Tabela1[[#This Row],[Peso Expedido]]</f>
        <v>154.6</v>
      </c>
      <c r="AA1229" s="17">
        <v>1</v>
      </c>
      <c r="AB1229" s="33"/>
      <c r="AC1229" s="33"/>
      <c r="AD1229" s="33"/>
      <c r="AE1229" s="33"/>
      <c r="AF1229" s="33"/>
      <c r="AG1229" s="33"/>
      <c r="AH1229" s="33"/>
      <c r="AI1229" s="33"/>
      <c r="AJ1229"/>
      <c r="AK1229"/>
      <c r="AL1229"/>
      <c r="AM1229"/>
      <c r="AN1229"/>
      <c r="AO1229"/>
      <c r="AP1229"/>
      <c r="AQ1229" s="22"/>
      <c r="AR1229" s="24"/>
      <c r="AS1229" s="37"/>
      <c r="AT1229" s="37"/>
      <c r="AU1229" s="37"/>
      <c r="AV1229" s="37"/>
      <c r="AW1229" s="37"/>
    </row>
    <row r="1230" spans="1:49" ht="15.75" hidden="1" customHeight="1" x14ac:dyDescent="0.25">
      <c r="A1230" s="1" t="s">
        <v>5720</v>
      </c>
      <c r="B1230" s="21" t="s">
        <v>5721</v>
      </c>
      <c r="C1230" s="1">
        <v>2</v>
      </c>
      <c r="D1230" s="1" t="s">
        <v>6351</v>
      </c>
      <c r="E1230" s="7">
        <v>4911</v>
      </c>
      <c r="F1230" s="7">
        <v>75</v>
      </c>
      <c r="G1230" s="1">
        <v>0.9</v>
      </c>
      <c r="H1230" s="34">
        <f>Tabela1[[#This Row],[PESO UNI]]*Tabela1[[#This Row],[QTE]]</f>
        <v>1.8</v>
      </c>
      <c r="I1230" s="7">
        <v>0</v>
      </c>
      <c r="J1230" s="8" t="s">
        <v>3140</v>
      </c>
      <c r="K1230" s="8" t="s">
        <v>4320</v>
      </c>
      <c r="L1230" s="9" t="s">
        <v>2984</v>
      </c>
      <c r="M1230" s="10">
        <v>46280</v>
      </c>
      <c r="N1230" s="8" t="s">
        <v>38</v>
      </c>
      <c r="O1230" s="12"/>
      <c r="P1230" s="13"/>
      <c r="Q1230" s="14">
        <f>Tabela1[[#This Row],[QTDE/ Fabricação]]-Tabela1[[#This Row],[QTE]]</f>
        <v>-2</v>
      </c>
      <c r="R1230" s="18">
        <f t="shared" si="281"/>
        <v>0.45</v>
      </c>
      <c r="S1230" s="18">
        <f t="shared" si="282"/>
        <v>0</v>
      </c>
      <c r="T1230" s="19">
        <f t="shared" si="283"/>
        <v>-1.8</v>
      </c>
      <c r="U1230" s="16">
        <f>IFERROR(SUMIF('LISTA DE EMBARQUE'!B:B,MICRO!E:E,'LISTA DE EMBARQUE'!G:G),"")</f>
        <v>0</v>
      </c>
      <c r="V1230" s="12" t="str">
        <f>IFERROR(VLOOKUP(Tabela1[[#This Row],[COD.MDE]],'LISTA DE EMBARQUE'!B:L,11,0),"")</f>
        <v/>
      </c>
      <c r="W1230" s="13" t="str">
        <f>IFERROR(VLOOKUP(Tabela1[[#This Row],[COD.MDE]],'LISTA DE EMBARQUE'!B:M,12,0),"")</f>
        <v/>
      </c>
      <c r="X1230" s="14">
        <f>IFERROR(Tabela1[[#This Row],[QIANTIDADE EXPEDIDA]]*Tabela1[[#This Row],[PESO UNI]],"")</f>
        <v>0</v>
      </c>
      <c r="Y1230" s="14">
        <f t="shared" si="284"/>
        <v>-2</v>
      </c>
      <c r="Z1230" s="20">
        <f>Tabela1[[#This Row],[PESO TOTAL]]-Tabela1[[#This Row],[Peso Expedido]]</f>
        <v>1.8</v>
      </c>
      <c r="AA1230" s="17">
        <v>1</v>
      </c>
      <c r="AB1230" s="33"/>
      <c r="AC1230" s="33"/>
      <c r="AD1230" s="33"/>
      <c r="AE1230" s="33"/>
      <c r="AF1230" s="33"/>
      <c r="AG1230" s="33"/>
      <c r="AH1230" s="33"/>
      <c r="AI1230" s="33"/>
      <c r="AJ1230"/>
      <c r="AK1230"/>
      <c r="AL1230"/>
      <c r="AM1230"/>
      <c r="AN1230"/>
      <c r="AO1230"/>
      <c r="AP1230"/>
      <c r="AQ1230" s="22"/>
      <c r="AR1230" s="24"/>
      <c r="AS1230" s="37"/>
      <c r="AT1230" s="37"/>
      <c r="AU1230" s="37"/>
      <c r="AV1230" s="37"/>
      <c r="AW1230" s="37"/>
    </row>
    <row r="1231" spans="1:49" ht="15.75" hidden="1" customHeight="1" x14ac:dyDescent="0.25">
      <c r="A1231" s="1" t="s">
        <v>5720</v>
      </c>
      <c r="B1231" s="21" t="s">
        <v>5721</v>
      </c>
      <c r="C1231" s="1">
        <v>4</v>
      </c>
      <c r="D1231" s="1" t="s">
        <v>6350</v>
      </c>
      <c r="E1231" s="7">
        <v>4912</v>
      </c>
      <c r="F1231" s="7">
        <v>75</v>
      </c>
      <c r="G1231" s="1">
        <v>4.7</v>
      </c>
      <c r="H1231" s="34">
        <f>Tabela1[[#This Row],[PESO UNI]]*Tabela1[[#This Row],[QTE]]</f>
        <v>18.8</v>
      </c>
      <c r="I1231" s="7">
        <v>0</v>
      </c>
      <c r="J1231" s="8" t="s">
        <v>3140</v>
      </c>
      <c r="K1231" s="8" t="s">
        <v>4320</v>
      </c>
      <c r="L1231" s="9" t="s">
        <v>2984</v>
      </c>
      <c r="M1231" s="10">
        <v>46280</v>
      </c>
      <c r="N1231" s="8" t="s">
        <v>38</v>
      </c>
      <c r="O1231" s="12"/>
      <c r="P1231" s="13"/>
      <c r="Q1231" s="14">
        <f>Tabela1[[#This Row],[QTDE/ Fabricação]]-Tabela1[[#This Row],[QTE]]</f>
        <v>-4</v>
      </c>
      <c r="R1231" s="18">
        <f t="shared" si="281"/>
        <v>4.7</v>
      </c>
      <c r="S1231" s="18">
        <f t="shared" si="282"/>
        <v>0</v>
      </c>
      <c r="T1231" s="19">
        <f t="shared" si="283"/>
        <v>-18.8</v>
      </c>
      <c r="U1231" s="16">
        <f>IFERROR(SUMIF('LISTA DE EMBARQUE'!B:B,MICRO!E:E,'LISTA DE EMBARQUE'!G:G),"")</f>
        <v>0</v>
      </c>
      <c r="V1231" s="12" t="str">
        <f>IFERROR(VLOOKUP(Tabela1[[#This Row],[COD.MDE]],'LISTA DE EMBARQUE'!B:L,11,0),"")</f>
        <v/>
      </c>
      <c r="W1231" s="13" t="str">
        <f>IFERROR(VLOOKUP(Tabela1[[#This Row],[COD.MDE]],'LISTA DE EMBARQUE'!B:M,12,0),"")</f>
        <v/>
      </c>
      <c r="X1231" s="14">
        <f>IFERROR(Tabela1[[#This Row],[QIANTIDADE EXPEDIDA]]*Tabela1[[#This Row],[PESO UNI]],"")</f>
        <v>0</v>
      </c>
      <c r="Y1231" s="14">
        <f t="shared" si="284"/>
        <v>-4</v>
      </c>
      <c r="Z1231" s="20">
        <f>Tabela1[[#This Row],[PESO TOTAL]]-Tabela1[[#This Row],[Peso Expedido]]</f>
        <v>18.8</v>
      </c>
      <c r="AA1231" s="17">
        <v>1</v>
      </c>
      <c r="AB1231" s="33"/>
      <c r="AC1231" s="33"/>
      <c r="AD1231" s="33"/>
      <c r="AE1231" s="33"/>
      <c r="AF1231" s="33"/>
      <c r="AG1231" s="33"/>
      <c r="AH1231" s="33"/>
      <c r="AI1231" s="33"/>
      <c r="AJ1231"/>
      <c r="AK1231"/>
      <c r="AL1231"/>
      <c r="AM1231"/>
      <c r="AN1231"/>
      <c r="AO1231"/>
      <c r="AP1231"/>
      <c r="AQ1231" s="22"/>
      <c r="AR1231" s="24"/>
      <c r="AS1231" s="37"/>
      <c r="AT1231" s="37"/>
      <c r="AU1231" s="37"/>
      <c r="AV1231" s="37"/>
      <c r="AW1231" s="37"/>
    </row>
    <row r="1232" spans="1:49" ht="15.75" hidden="1" customHeight="1" x14ac:dyDescent="0.25">
      <c r="A1232" s="1" t="s">
        <v>5720</v>
      </c>
      <c r="B1232" s="21" t="s">
        <v>5721</v>
      </c>
      <c r="C1232" s="1">
        <v>2</v>
      </c>
      <c r="D1232" s="1" t="s">
        <v>6349</v>
      </c>
      <c r="E1232" s="7">
        <v>4913</v>
      </c>
      <c r="F1232" s="7">
        <v>75</v>
      </c>
      <c r="G1232" s="1">
        <v>2.2999999999999998</v>
      </c>
      <c r="H1232" s="34">
        <f>Tabela1[[#This Row],[PESO UNI]]*Tabela1[[#This Row],[QTE]]</f>
        <v>4.5999999999999996</v>
      </c>
      <c r="I1232" s="7">
        <v>0</v>
      </c>
      <c r="J1232" s="8" t="s">
        <v>3140</v>
      </c>
      <c r="K1232" s="8" t="s">
        <v>4320</v>
      </c>
      <c r="L1232" s="9" t="s">
        <v>2984</v>
      </c>
      <c r="M1232" s="10">
        <v>46280</v>
      </c>
      <c r="N1232" s="8" t="s">
        <v>38</v>
      </c>
      <c r="O1232" s="12"/>
      <c r="P1232" s="13"/>
      <c r="Q1232" s="14">
        <f>Tabela1[[#This Row],[QTDE/ Fabricação]]-Tabela1[[#This Row],[QTE]]</f>
        <v>-2</v>
      </c>
      <c r="R1232" s="18">
        <f t="shared" ref="R1232:R1245" si="285">IFERROR(H1232*((AA1232*0.25)+(AC1232*0.25)+(AD1232*0.225)+(AE1232*0.225)+(AF1232*0.05)),"")</f>
        <v>1.1499999999999999</v>
      </c>
      <c r="S1232" s="18">
        <f t="shared" ref="S1232:S1245" si="286">IFERROR(H1232*AG1232,"")</f>
        <v>0</v>
      </c>
      <c r="T1232" s="19">
        <f t="shared" ref="T1232:T1245" si="287">IFERROR(S1232-H1232,"")</f>
        <v>-4.5999999999999996</v>
      </c>
      <c r="U1232" s="16">
        <f>IFERROR(SUMIF('LISTA DE EMBARQUE'!B:B,MICRO!E:E,'LISTA DE EMBARQUE'!G:G),"")</f>
        <v>0</v>
      </c>
      <c r="V1232" s="12" t="str">
        <f>IFERROR(VLOOKUP(Tabela1[[#This Row],[COD.MDE]],'LISTA DE EMBARQUE'!B:L,11,0),"")</f>
        <v/>
      </c>
      <c r="W1232" s="13" t="str">
        <f>IFERROR(VLOOKUP(Tabela1[[#This Row],[COD.MDE]],'LISTA DE EMBARQUE'!B:M,12,0),"")</f>
        <v/>
      </c>
      <c r="X1232" s="14">
        <f>IFERROR(Tabela1[[#This Row],[QIANTIDADE EXPEDIDA]]*Tabela1[[#This Row],[PESO UNI]],"")</f>
        <v>0</v>
      </c>
      <c r="Y1232" s="14">
        <f t="shared" ref="Y1232:Y1245" si="288">U1232-C1232</f>
        <v>-2</v>
      </c>
      <c r="Z1232" s="20">
        <f>Tabela1[[#This Row],[PESO TOTAL]]-Tabela1[[#This Row],[Peso Expedido]]</f>
        <v>4.5999999999999996</v>
      </c>
      <c r="AA1232" s="17">
        <v>1</v>
      </c>
      <c r="AB1232" s="33"/>
      <c r="AC1232" s="33"/>
      <c r="AD1232" s="33"/>
      <c r="AE1232" s="33"/>
      <c r="AF1232" s="33"/>
      <c r="AG1232" s="33"/>
      <c r="AH1232" s="33"/>
      <c r="AI1232" s="33"/>
      <c r="AJ1232"/>
      <c r="AK1232"/>
      <c r="AL1232"/>
      <c r="AM1232"/>
      <c r="AN1232"/>
      <c r="AO1232"/>
      <c r="AP1232"/>
      <c r="AQ1232" s="22"/>
      <c r="AR1232" s="24"/>
      <c r="AS1232" s="37"/>
      <c r="AT1232" s="37"/>
      <c r="AU1232" s="37"/>
      <c r="AV1232" s="37"/>
      <c r="AW1232" s="37"/>
    </row>
    <row r="1233" spans="1:49" ht="15.75" hidden="1" customHeight="1" x14ac:dyDescent="0.25">
      <c r="A1233" s="1" t="s">
        <v>5908</v>
      </c>
      <c r="B1233" s="21" t="s">
        <v>5909</v>
      </c>
      <c r="C1233" s="1">
        <v>2</v>
      </c>
      <c r="D1233" s="1" t="s">
        <v>6348</v>
      </c>
      <c r="E1233" s="7">
        <v>4915</v>
      </c>
      <c r="F1233" s="7">
        <v>76</v>
      </c>
      <c r="G1233" s="1">
        <v>128.19999999999999</v>
      </c>
      <c r="H1233" s="34">
        <f>Tabela1[[#This Row],[PESO UNI]]*Tabela1[[#This Row],[QTE]]</f>
        <v>256.39999999999998</v>
      </c>
      <c r="I1233" s="7">
        <v>0</v>
      </c>
      <c r="J1233" s="8" t="s">
        <v>3140</v>
      </c>
      <c r="K1233" s="8" t="s">
        <v>4320</v>
      </c>
      <c r="L1233" s="9" t="s">
        <v>2984</v>
      </c>
      <c r="M1233" s="10">
        <v>46280</v>
      </c>
      <c r="N1233" s="8" t="s">
        <v>38</v>
      </c>
      <c r="O1233" s="12"/>
      <c r="P1233" s="13"/>
      <c r="Q1233" s="14">
        <f>Tabela1[[#This Row],[QTDE/ Fabricação]]-Tabela1[[#This Row],[QTE]]</f>
        <v>-2</v>
      </c>
      <c r="R1233" s="18">
        <f t="shared" si="285"/>
        <v>64.099999999999994</v>
      </c>
      <c r="S1233" s="18">
        <f t="shared" si="286"/>
        <v>0</v>
      </c>
      <c r="T1233" s="19">
        <f t="shared" si="287"/>
        <v>-256.39999999999998</v>
      </c>
      <c r="U1233" s="16">
        <f>IFERROR(SUMIF('LISTA DE EMBARQUE'!B:B,MICRO!E:E,'LISTA DE EMBARQUE'!G:G),"")</f>
        <v>0</v>
      </c>
      <c r="V1233" s="12" t="str">
        <f>IFERROR(VLOOKUP(Tabela1[[#This Row],[COD.MDE]],'LISTA DE EMBARQUE'!B:L,11,0),"")</f>
        <v/>
      </c>
      <c r="W1233" s="13" t="str">
        <f>IFERROR(VLOOKUP(Tabela1[[#This Row],[COD.MDE]],'LISTA DE EMBARQUE'!B:M,12,0),"")</f>
        <v/>
      </c>
      <c r="X1233" s="14">
        <f>IFERROR(Tabela1[[#This Row],[QIANTIDADE EXPEDIDA]]*Tabela1[[#This Row],[PESO UNI]],"")</f>
        <v>0</v>
      </c>
      <c r="Y1233" s="14">
        <f t="shared" si="288"/>
        <v>-2</v>
      </c>
      <c r="Z1233" s="20">
        <f>Tabela1[[#This Row],[PESO TOTAL]]-Tabela1[[#This Row],[Peso Expedido]]</f>
        <v>256.39999999999998</v>
      </c>
      <c r="AA1233" s="17">
        <v>1</v>
      </c>
      <c r="AB1233" s="33"/>
      <c r="AC1233" s="33"/>
      <c r="AD1233" s="33"/>
      <c r="AE1233" s="33"/>
      <c r="AF1233" s="33"/>
      <c r="AG1233" s="33"/>
      <c r="AH1233" s="33"/>
      <c r="AI1233" s="33"/>
      <c r="AJ1233"/>
      <c r="AK1233"/>
      <c r="AL1233"/>
      <c r="AM1233"/>
      <c r="AN1233"/>
      <c r="AO1233"/>
      <c r="AP1233"/>
      <c r="AQ1233" s="22"/>
      <c r="AR1233" s="24"/>
      <c r="AS1233" s="37"/>
      <c r="AT1233" s="37"/>
      <c r="AU1233" s="37"/>
      <c r="AV1233" s="37"/>
      <c r="AW1233" s="37"/>
    </row>
    <row r="1234" spans="1:49" ht="15.75" hidden="1" customHeight="1" x14ac:dyDescent="0.25">
      <c r="A1234" s="1" t="s">
        <v>5908</v>
      </c>
      <c r="B1234" s="21" t="s">
        <v>5909</v>
      </c>
      <c r="C1234" s="1">
        <v>1</v>
      </c>
      <c r="D1234" s="1" t="s">
        <v>6347</v>
      </c>
      <c r="E1234" s="7">
        <v>4916</v>
      </c>
      <c r="F1234" s="7">
        <v>76</v>
      </c>
      <c r="G1234" s="1">
        <v>204</v>
      </c>
      <c r="H1234" s="34">
        <f>Tabela1[[#This Row],[PESO UNI]]*Tabela1[[#This Row],[QTE]]</f>
        <v>204</v>
      </c>
      <c r="I1234" s="7">
        <v>0</v>
      </c>
      <c r="J1234" s="8" t="s">
        <v>3140</v>
      </c>
      <c r="K1234" s="8" t="s">
        <v>4320</v>
      </c>
      <c r="L1234" s="9" t="s">
        <v>2984</v>
      </c>
      <c r="M1234" s="10">
        <v>46280</v>
      </c>
      <c r="N1234" s="8" t="s">
        <v>38</v>
      </c>
      <c r="O1234" s="12"/>
      <c r="P1234" s="13"/>
      <c r="Q1234" s="14">
        <f>Tabela1[[#This Row],[QTDE/ Fabricação]]-Tabela1[[#This Row],[QTE]]</f>
        <v>-1</v>
      </c>
      <c r="R1234" s="18">
        <f t="shared" si="285"/>
        <v>51</v>
      </c>
      <c r="S1234" s="18">
        <f t="shared" si="286"/>
        <v>0</v>
      </c>
      <c r="T1234" s="19">
        <f t="shared" si="287"/>
        <v>-204</v>
      </c>
      <c r="U1234" s="16">
        <f>IFERROR(SUMIF('LISTA DE EMBARQUE'!B:B,MICRO!E:E,'LISTA DE EMBARQUE'!G:G),"")</f>
        <v>0</v>
      </c>
      <c r="V1234" s="12" t="str">
        <f>IFERROR(VLOOKUP(Tabela1[[#This Row],[COD.MDE]],'LISTA DE EMBARQUE'!B:L,11,0),"")</f>
        <v/>
      </c>
      <c r="W1234" s="13" t="str">
        <f>IFERROR(VLOOKUP(Tabela1[[#This Row],[COD.MDE]],'LISTA DE EMBARQUE'!B:M,12,0),"")</f>
        <v/>
      </c>
      <c r="X1234" s="14">
        <f>IFERROR(Tabela1[[#This Row],[QIANTIDADE EXPEDIDA]]*Tabela1[[#This Row],[PESO UNI]],"")</f>
        <v>0</v>
      </c>
      <c r="Y1234" s="14">
        <f t="shared" si="288"/>
        <v>-1</v>
      </c>
      <c r="Z1234" s="20">
        <f>Tabela1[[#This Row],[PESO TOTAL]]-Tabela1[[#This Row],[Peso Expedido]]</f>
        <v>204</v>
      </c>
      <c r="AA1234" s="17">
        <v>1</v>
      </c>
      <c r="AB1234" s="33"/>
      <c r="AC1234" s="33"/>
      <c r="AD1234" s="33"/>
      <c r="AE1234" s="33"/>
      <c r="AF1234" s="33"/>
      <c r="AG1234" s="33"/>
      <c r="AH1234" s="33"/>
      <c r="AI1234" s="33"/>
      <c r="AJ1234"/>
      <c r="AK1234"/>
      <c r="AL1234"/>
      <c r="AM1234"/>
      <c r="AN1234"/>
      <c r="AO1234"/>
      <c r="AP1234"/>
      <c r="AQ1234" s="22"/>
      <c r="AR1234" s="24"/>
      <c r="AS1234" s="37"/>
      <c r="AT1234" s="37"/>
      <c r="AU1234" s="37"/>
      <c r="AV1234" s="37"/>
      <c r="AW1234" s="37"/>
    </row>
    <row r="1235" spans="1:49" ht="15.75" hidden="1" customHeight="1" x14ac:dyDescent="0.25">
      <c r="A1235" s="1" t="s">
        <v>5908</v>
      </c>
      <c r="B1235" s="21" t="s">
        <v>5909</v>
      </c>
      <c r="C1235" s="1">
        <v>1</v>
      </c>
      <c r="D1235" s="1" t="s">
        <v>6346</v>
      </c>
      <c r="E1235" s="7">
        <v>4917</v>
      </c>
      <c r="F1235" s="7">
        <v>76</v>
      </c>
      <c r="G1235" s="1">
        <v>225.3</v>
      </c>
      <c r="H1235" s="34">
        <f>Tabela1[[#This Row],[PESO UNI]]*Tabela1[[#This Row],[QTE]]</f>
        <v>225.3</v>
      </c>
      <c r="I1235" s="7">
        <v>0</v>
      </c>
      <c r="J1235" s="8" t="s">
        <v>3140</v>
      </c>
      <c r="K1235" s="8" t="s">
        <v>4320</v>
      </c>
      <c r="L1235" s="9" t="s">
        <v>2984</v>
      </c>
      <c r="M1235" s="10">
        <v>46280</v>
      </c>
      <c r="N1235" s="8" t="s">
        <v>38</v>
      </c>
      <c r="O1235" s="12"/>
      <c r="P1235" s="13"/>
      <c r="Q1235" s="14">
        <f>Tabela1[[#This Row],[QTDE/ Fabricação]]-Tabela1[[#This Row],[QTE]]</f>
        <v>-1</v>
      </c>
      <c r="R1235" s="18">
        <f t="shared" si="285"/>
        <v>56.325000000000003</v>
      </c>
      <c r="S1235" s="18">
        <f t="shared" si="286"/>
        <v>0</v>
      </c>
      <c r="T1235" s="19">
        <f t="shared" si="287"/>
        <v>-225.3</v>
      </c>
      <c r="U1235" s="16">
        <f>IFERROR(SUMIF('LISTA DE EMBARQUE'!B:B,MICRO!E:E,'LISTA DE EMBARQUE'!G:G),"")</f>
        <v>0</v>
      </c>
      <c r="V1235" s="12" t="str">
        <f>IFERROR(VLOOKUP(Tabela1[[#This Row],[COD.MDE]],'LISTA DE EMBARQUE'!B:L,11,0),"")</f>
        <v/>
      </c>
      <c r="W1235" s="13" t="str">
        <f>IFERROR(VLOOKUP(Tabela1[[#This Row],[COD.MDE]],'LISTA DE EMBARQUE'!B:M,12,0),"")</f>
        <v/>
      </c>
      <c r="X1235" s="14">
        <f>IFERROR(Tabela1[[#This Row],[QIANTIDADE EXPEDIDA]]*Tabela1[[#This Row],[PESO UNI]],"")</f>
        <v>0</v>
      </c>
      <c r="Y1235" s="14">
        <f t="shared" si="288"/>
        <v>-1</v>
      </c>
      <c r="Z1235" s="20">
        <f>Tabela1[[#This Row],[PESO TOTAL]]-Tabela1[[#This Row],[Peso Expedido]]</f>
        <v>225.3</v>
      </c>
      <c r="AA1235" s="17">
        <v>1</v>
      </c>
      <c r="AB1235" s="33"/>
      <c r="AC1235" s="33"/>
      <c r="AD1235" s="33"/>
      <c r="AE1235" s="33"/>
      <c r="AF1235" s="33"/>
      <c r="AG1235" s="33"/>
      <c r="AH1235" s="33"/>
      <c r="AI1235" s="33"/>
      <c r="AJ1235"/>
      <c r="AK1235"/>
      <c r="AL1235"/>
      <c r="AM1235"/>
      <c r="AN1235"/>
      <c r="AO1235"/>
      <c r="AP1235"/>
      <c r="AQ1235" s="22"/>
      <c r="AR1235" s="24"/>
      <c r="AS1235" s="37"/>
      <c r="AT1235" s="37"/>
      <c r="AU1235" s="37"/>
      <c r="AV1235" s="37"/>
      <c r="AW1235" s="37"/>
    </row>
    <row r="1236" spans="1:49" ht="15.75" hidden="1" customHeight="1" x14ac:dyDescent="0.25">
      <c r="A1236" s="1" t="s">
        <v>5908</v>
      </c>
      <c r="B1236" s="21" t="s">
        <v>5909</v>
      </c>
      <c r="C1236" s="1">
        <v>1</v>
      </c>
      <c r="D1236" s="1" t="s">
        <v>6345</v>
      </c>
      <c r="E1236" s="7">
        <v>4918</v>
      </c>
      <c r="F1236" s="7">
        <v>76</v>
      </c>
      <c r="G1236" s="1">
        <v>213.8</v>
      </c>
      <c r="H1236" s="34">
        <f>Tabela1[[#This Row],[PESO UNI]]*Tabela1[[#This Row],[QTE]]</f>
        <v>213.8</v>
      </c>
      <c r="I1236" s="7">
        <v>0</v>
      </c>
      <c r="J1236" s="8" t="s">
        <v>3140</v>
      </c>
      <c r="K1236" s="8" t="s">
        <v>4320</v>
      </c>
      <c r="L1236" s="9" t="s">
        <v>2984</v>
      </c>
      <c r="M1236" s="10">
        <v>46280</v>
      </c>
      <c r="N1236" s="8" t="s">
        <v>38</v>
      </c>
      <c r="O1236" s="12"/>
      <c r="P1236" s="13"/>
      <c r="Q1236" s="14">
        <f>Tabela1[[#This Row],[QTDE/ Fabricação]]-Tabela1[[#This Row],[QTE]]</f>
        <v>-1</v>
      </c>
      <c r="R1236" s="18">
        <f t="shared" si="285"/>
        <v>53.45</v>
      </c>
      <c r="S1236" s="18">
        <f t="shared" si="286"/>
        <v>0</v>
      </c>
      <c r="T1236" s="19">
        <f t="shared" si="287"/>
        <v>-213.8</v>
      </c>
      <c r="U1236" s="16">
        <f>IFERROR(SUMIF('LISTA DE EMBARQUE'!B:B,MICRO!E:E,'LISTA DE EMBARQUE'!G:G),"")</f>
        <v>0</v>
      </c>
      <c r="V1236" s="12" t="str">
        <f>IFERROR(VLOOKUP(Tabela1[[#This Row],[COD.MDE]],'LISTA DE EMBARQUE'!B:L,11,0),"")</f>
        <v/>
      </c>
      <c r="W1236" s="13" t="str">
        <f>IFERROR(VLOOKUP(Tabela1[[#This Row],[COD.MDE]],'LISTA DE EMBARQUE'!B:M,12,0),"")</f>
        <v/>
      </c>
      <c r="X1236" s="14">
        <f>IFERROR(Tabela1[[#This Row],[QIANTIDADE EXPEDIDA]]*Tabela1[[#This Row],[PESO UNI]],"")</f>
        <v>0</v>
      </c>
      <c r="Y1236" s="14">
        <f t="shared" si="288"/>
        <v>-1</v>
      </c>
      <c r="Z1236" s="20">
        <f>Tabela1[[#This Row],[PESO TOTAL]]-Tabela1[[#This Row],[Peso Expedido]]</f>
        <v>213.8</v>
      </c>
      <c r="AA1236" s="17">
        <v>1</v>
      </c>
      <c r="AB1236" s="33"/>
      <c r="AC1236" s="33"/>
      <c r="AD1236" s="33"/>
      <c r="AE1236" s="33"/>
      <c r="AF1236" s="33"/>
      <c r="AG1236" s="33"/>
      <c r="AH1236" s="33"/>
      <c r="AI1236" s="33"/>
      <c r="AJ1236"/>
      <c r="AK1236"/>
      <c r="AL1236"/>
      <c r="AM1236"/>
      <c r="AN1236"/>
      <c r="AO1236"/>
      <c r="AP1236"/>
      <c r="AQ1236" s="22"/>
      <c r="AR1236" s="24"/>
      <c r="AS1236" s="37"/>
      <c r="AT1236" s="37"/>
      <c r="AU1236" s="37"/>
      <c r="AV1236" s="37"/>
      <c r="AW1236" s="37"/>
    </row>
    <row r="1237" spans="1:49" ht="15.75" hidden="1" customHeight="1" x14ac:dyDescent="0.25">
      <c r="A1237" s="1" t="s">
        <v>5911</v>
      </c>
      <c r="B1237" s="21" t="s">
        <v>5912</v>
      </c>
      <c r="C1237" s="1">
        <v>74</v>
      </c>
      <c r="D1237" s="1" t="s">
        <v>6344</v>
      </c>
      <c r="E1237" s="7">
        <v>4919</v>
      </c>
      <c r="F1237" s="7">
        <v>78</v>
      </c>
      <c r="G1237" s="1">
        <v>16.600000000000001</v>
      </c>
      <c r="H1237" s="34">
        <f>Tabela1[[#This Row],[PESO UNI]]*Tabela1[[#This Row],[QTE]]</f>
        <v>1228.4000000000001</v>
      </c>
      <c r="I1237" s="7">
        <v>0</v>
      </c>
      <c r="J1237" s="8" t="s">
        <v>3093</v>
      </c>
      <c r="K1237" s="8" t="s">
        <v>4320</v>
      </c>
      <c r="L1237" s="9" t="s">
        <v>2984</v>
      </c>
      <c r="M1237" s="10">
        <v>46286</v>
      </c>
      <c r="N1237" s="8" t="s">
        <v>38</v>
      </c>
      <c r="O1237" s="12"/>
      <c r="P1237" s="13"/>
      <c r="Q1237" s="14">
        <f>Tabela1[[#This Row],[QTDE/ Fabricação]]-Tabela1[[#This Row],[QTE]]</f>
        <v>-74</v>
      </c>
      <c r="R1237" s="18">
        <f t="shared" si="285"/>
        <v>307.10000000000002</v>
      </c>
      <c r="S1237" s="18">
        <f t="shared" si="286"/>
        <v>0</v>
      </c>
      <c r="T1237" s="19">
        <f t="shared" si="287"/>
        <v>-1228.4000000000001</v>
      </c>
      <c r="U1237" s="16">
        <f>IFERROR(SUMIF('LISTA DE EMBARQUE'!B:B,MICRO!E:E,'LISTA DE EMBARQUE'!G:G),"")</f>
        <v>0</v>
      </c>
      <c r="V1237" s="12" t="str">
        <f>IFERROR(VLOOKUP(Tabela1[[#This Row],[COD.MDE]],'LISTA DE EMBARQUE'!B:L,11,0),"")</f>
        <v/>
      </c>
      <c r="W1237" s="13" t="str">
        <f>IFERROR(VLOOKUP(Tabela1[[#This Row],[COD.MDE]],'LISTA DE EMBARQUE'!B:M,12,0),"")</f>
        <v/>
      </c>
      <c r="X1237" s="14">
        <f>IFERROR(Tabela1[[#This Row],[QIANTIDADE EXPEDIDA]]*Tabela1[[#This Row],[PESO UNI]],"")</f>
        <v>0</v>
      </c>
      <c r="Y1237" s="14">
        <f t="shared" si="288"/>
        <v>-74</v>
      </c>
      <c r="Z1237" s="20">
        <f>Tabela1[[#This Row],[PESO TOTAL]]-Tabela1[[#This Row],[Peso Expedido]]</f>
        <v>1228.4000000000001</v>
      </c>
      <c r="AA1237" s="17">
        <v>1</v>
      </c>
      <c r="AB1237" s="33"/>
      <c r="AC1237" s="33"/>
      <c r="AD1237" s="33"/>
      <c r="AE1237" s="33"/>
      <c r="AF1237" s="33"/>
      <c r="AG1237" s="33"/>
      <c r="AH1237" s="33"/>
      <c r="AI1237" s="33"/>
      <c r="AJ1237"/>
      <c r="AK1237"/>
      <c r="AL1237"/>
      <c r="AM1237"/>
      <c r="AN1237"/>
      <c r="AO1237"/>
      <c r="AP1237"/>
      <c r="AQ1237" s="22"/>
      <c r="AR1237" s="24"/>
      <c r="AS1237" s="37"/>
      <c r="AT1237" s="37"/>
      <c r="AU1237" s="37"/>
      <c r="AV1237" s="37"/>
      <c r="AW1237" s="37"/>
    </row>
    <row r="1238" spans="1:49" ht="15.75" hidden="1" customHeight="1" x14ac:dyDescent="0.25">
      <c r="A1238" s="1" t="s">
        <v>5911</v>
      </c>
      <c r="B1238" s="21" t="s">
        <v>5912</v>
      </c>
      <c r="C1238" s="1">
        <v>74</v>
      </c>
      <c r="D1238" s="1" t="s">
        <v>6343</v>
      </c>
      <c r="E1238" s="7">
        <v>4920</v>
      </c>
      <c r="F1238" s="7">
        <v>78</v>
      </c>
      <c r="G1238" s="1">
        <v>0.9</v>
      </c>
      <c r="H1238" s="34">
        <f>Tabela1[[#This Row],[PESO UNI]]*Tabela1[[#This Row],[QTE]]</f>
        <v>66.600000000000009</v>
      </c>
      <c r="I1238" s="7">
        <v>0</v>
      </c>
      <c r="J1238" s="8" t="s">
        <v>3093</v>
      </c>
      <c r="K1238" s="8" t="s">
        <v>4320</v>
      </c>
      <c r="L1238" s="9" t="s">
        <v>2984</v>
      </c>
      <c r="M1238" s="10">
        <v>46286</v>
      </c>
      <c r="N1238" s="8" t="s">
        <v>38</v>
      </c>
      <c r="O1238" s="12"/>
      <c r="P1238" s="13"/>
      <c r="Q1238" s="14">
        <f>Tabela1[[#This Row],[QTDE/ Fabricação]]-Tabela1[[#This Row],[QTE]]</f>
        <v>-74</v>
      </c>
      <c r="R1238" s="18">
        <f t="shared" si="285"/>
        <v>16.650000000000002</v>
      </c>
      <c r="S1238" s="18">
        <f t="shared" si="286"/>
        <v>0</v>
      </c>
      <c r="T1238" s="19">
        <f t="shared" si="287"/>
        <v>-66.600000000000009</v>
      </c>
      <c r="U1238" s="16">
        <f>IFERROR(SUMIF('LISTA DE EMBARQUE'!B:B,MICRO!E:E,'LISTA DE EMBARQUE'!G:G),"")</f>
        <v>0</v>
      </c>
      <c r="V1238" s="12" t="str">
        <f>IFERROR(VLOOKUP(Tabela1[[#This Row],[COD.MDE]],'LISTA DE EMBARQUE'!B:L,11,0),"")</f>
        <v/>
      </c>
      <c r="W1238" s="13" t="str">
        <f>IFERROR(VLOOKUP(Tabela1[[#This Row],[COD.MDE]],'LISTA DE EMBARQUE'!B:M,12,0),"")</f>
        <v/>
      </c>
      <c r="X1238" s="14">
        <f>IFERROR(Tabela1[[#This Row],[QIANTIDADE EXPEDIDA]]*Tabela1[[#This Row],[PESO UNI]],"")</f>
        <v>0</v>
      </c>
      <c r="Y1238" s="14">
        <f t="shared" si="288"/>
        <v>-74</v>
      </c>
      <c r="Z1238" s="20">
        <f>Tabela1[[#This Row],[PESO TOTAL]]-Tabela1[[#This Row],[Peso Expedido]]</f>
        <v>66.600000000000009</v>
      </c>
      <c r="AA1238" s="17">
        <v>1</v>
      </c>
      <c r="AB1238" s="33"/>
      <c r="AC1238" s="33"/>
      <c r="AD1238" s="33"/>
      <c r="AE1238" s="33"/>
      <c r="AF1238" s="33"/>
      <c r="AG1238" s="33"/>
      <c r="AH1238" s="33"/>
      <c r="AI1238" s="33"/>
      <c r="AJ1238"/>
      <c r="AK1238"/>
      <c r="AL1238"/>
      <c r="AM1238"/>
      <c r="AN1238"/>
      <c r="AO1238"/>
      <c r="AP1238"/>
      <c r="AQ1238" s="22"/>
      <c r="AR1238" s="24"/>
      <c r="AS1238" s="37"/>
      <c r="AT1238" s="37"/>
      <c r="AU1238" s="37"/>
      <c r="AV1238" s="37"/>
      <c r="AW1238" s="37"/>
    </row>
    <row r="1239" spans="1:49" ht="15.75" hidden="1" customHeight="1" x14ac:dyDescent="0.25">
      <c r="A1239" s="1" t="s">
        <v>5913</v>
      </c>
      <c r="B1239" s="21" t="s">
        <v>5914</v>
      </c>
      <c r="C1239" s="1">
        <v>1</v>
      </c>
      <c r="D1239" s="1" t="s">
        <v>6342</v>
      </c>
      <c r="E1239" s="7">
        <v>4921</v>
      </c>
      <c r="F1239" s="7">
        <v>78</v>
      </c>
      <c r="G1239" s="1">
        <v>1212</v>
      </c>
      <c r="H1239" s="34">
        <f>Tabela1[[#This Row],[PESO UNI]]*Tabela1[[#This Row],[QTE]]</f>
        <v>1212</v>
      </c>
      <c r="I1239" s="7">
        <v>0</v>
      </c>
      <c r="J1239" s="8" t="s">
        <v>3093</v>
      </c>
      <c r="K1239" s="8" t="s">
        <v>4320</v>
      </c>
      <c r="L1239" s="9" t="s">
        <v>2984</v>
      </c>
      <c r="M1239" s="10">
        <v>46286</v>
      </c>
      <c r="N1239" s="8" t="s">
        <v>5101</v>
      </c>
      <c r="O1239" s="12"/>
      <c r="P1239" s="13"/>
      <c r="Q1239" s="14">
        <f>Tabela1[[#This Row],[QTDE/ Fabricação]]-Tabela1[[#This Row],[QTE]]</f>
        <v>-1</v>
      </c>
      <c r="R1239" s="18">
        <f t="shared" si="285"/>
        <v>303</v>
      </c>
      <c r="S1239" s="18">
        <f t="shared" si="286"/>
        <v>0</v>
      </c>
      <c r="T1239" s="19">
        <f t="shared" si="287"/>
        <v>-1212</v>
      </c>
      <c r="U1239" s="16">
        <f>IFERROR(SUMIF('LISTA DE EMBARQUE'!B:B,MICRO!E:E,'LISTA DE EMBARQUE'!G:G),"")</f>
        <v>0</v>
      </c>
      <c r="V1239" s="12" t="str">
        <f>IFERROR(VLOOKUP(Tabela1[[#This Row],[COD.MDE]],'LISTA DE EMBARQUE'!B:L,11,0),"")</f>
        <v/>
      </c>
      <c r="W1239" s="13" t="str">
        <f>IFERROR(VLOOKUP(Tabela1[[#This Row],[COD.MDE]],'LISTA DE EMBARQUE'!B:M,12,0),"")</f>
        <v/>
      </c>
      <c r="X1239" s="14">
        <f>IFERROR(Tabela1[[#This Row],[QIANTIDADE EXPEDIDA]]*Tabela1[[#This Row],[PESO UNI]],"")</f>
        <v>0</v>
      </c>
      <c r="Y1239" s="14">
        <f t="shared" si="288"/>
        <v>-1</v>
      </c>
      <c r="Z1239" s="20">
        <f>Tabela1[[#This Row],[PESO TOTAL]]-Tabela1[[#This Row],[Peso Expedido]]</f>
        <v>1212</v>
      </c>
      <c r="AA1239" s="17">
        <v>1</v>
      </c>
      <c r="AB1239" s="33"/>
      <c r="AC1239" s="33"/>
      <c r="AD1239" s="33"/>
      <c r="AE1239" s="33"/>
      <c r="AF1239" s="33"/>
      <c r="AG1239" s="33"/>
      <c r="AH1239" s="33"/>
      <c r="AI1239" s="33"/>
      <c r="AJ1239"/>
      <c r="AK1239"/>
      <c r="AL1239"/>
      <c r="AM1239"/>
      <c r="AN1239"/>
      <c r="AO1239"/>
      <c r="AP1239"/>
      <c r="AQ1239" s="22"/>
      <c r="AR1239" s="24"/>
      <c r="AS1239" s="37"/>
      <c r="AT1239" s="37"/>
      <c r="AU1239" s="37"/>
      <c r="AV1239" s="37"/>
      <c r="AW1239" s="37"/>
    </row>
    <row r="1240" spans="1:49" ht="15.75" hidden="1" customHeight="1" x14ac:dyDescent="0.25">
      <c r="A1240" s="1" t="s">
        <v>5915</v>
      </c>
      <c r="B1240" s="21" t="s">
        <v>5916</v>
      </c>
      <c r="C1240" s="1">
        <v>1</v>
      </c>
      <c r="D1240" s="1" t="s">
        <v>6341</v>
      </c>
      <c r="E1240" s="7">
        <v>4922</v>
      </c>
      <c r="F1240" s="7">
        <v>79</v>
      </c>
      <c r="G1240" s="1">
        <v>12.8</v>
      </c>
      <c r="H1240" s="34">
        <f>Tabela1[[#This Row],[PESO UNI]]*Tabela1[[#This Row],[QTE]]</f>
        <v>12.8</v>
      </c>
      <c r="I1240" s="7">
        <v>0</v>
      </c>
      <c r="J1240" s="8" t="s">
        <v>3093</v>
      </c>
      <c r="K1240" s="8" t="s">
        <v>4320</v>
      </c>
      <c r="L1240" s="9" t="s">
        <v>2984</v>
      </c>
      <c r="M1240" s="10">
        <v>46286</v>
      </c>
      <c r="N1240" s="8" t="s">
        <v>38</v>
      </c>
      <c r="O1240" s="12"/>
      <c r="P1240" s="13"/>
      <c r="Q1240" s="14">
        <f>Tabela1[[#This Row],[QTDE/ Fabricação]]-Tabela1[[#This Row],[QTE]]</f>
        <v>-1</v>
      </c>
      <c r="R1240" s="18">
        <f t="shared" si="285"/>
        <v>3.2</v>
      </c>
      <c r="S1240" s="18">
        <f t="shared" si="286"/>
        <v>0</v>
      </c>
      <c r="T1240" s="19">
        <f t="shared" si="287"/>
        <v>-12.8</v>
      </c>
      <c r="U1240" s="16">
        <f>IFERROR(SUMIF('LISTA DE EMBARQUE'!B:B,MICRO!E:E,'LISTA DE EMBARQUE'!G:G),"")</f>
        <v>0</v>
      </c>
      <c r="V1240" s="12" t="str">
        <f>IFERROR(VLOOKUP(Tabela1[[#This Row],[COD.MDE]],'LISTA DE EMBARQUE'!B:L,11,0),"")</f>
        <v/>
      </c>
      <c r="W1240" s="13" t="str">
        <f>IFERROR(VLOOKUP(Tabela1[[#This Row],[COD.MDE]],'LISTA DE EMBARQUE'!B:M,12,0),"")</f>
        <v/>
      </c>
      <c r="X1240" s="14">
        <f>IFERROR(Tabela1[[#This Row],[QIANTIDADE EXPEDIDA]]*Tabela1[[#This Row],[PESO UNI]],"")</f>
        <v>0</v>
      </c>
      <c r="Y1240" s="14">
        <f t="shared" si="288"/>
        <v>-1</v>
      </c>
      <c r="Z1240" s="20">
        <f>Tabela1[[#This Row],[PESO TOTAL]]-Tabela1[[#This Row],[Peso Expedido]]</f>
        <v>12.8</v>
      </c>
      <c r="AA1240" s="17">
        <v>1</v>
      </c>
      <c r="AB1240" s="33"/>
      <c r="AC1240" s="33"/>
      <c r="AD1240" s="33"/>
      <c r="AE1240" s="33"/>
      <c r="AF1240" s="33"/>
      <c r="AG1240" s="33"/>
      <c r="AH1240" s="33"/>
      <c r="AI1240" s="33"/>
      <c r="AJ1240"/>
      <c r="AK1240"/>
      <c r="AL1240"/>
      <c r="AM1240"/>
      <c r="AN1240"/>
      <c r="AO1240"/>
      <c r="AP1240"/>
      <c r="AQ1240" s="22"/>
      <c r="AR1240" s="24"/>
      <c r="AS1240" s="37"/>
      <c r="AT1240" s="37"/>
      <c r="AU1240" s="37"/>
      <c r="AV1240" s="37"/>
      <c r="AW1240" s="37"/>
    </row>
    <row r="1241" spans="1:49" ht="15.75" hidden="1" customHeight="1" x14ac:dyDescent="0.25">
      <c r="A1241" s="1" t="s">
        <v>5915</v>
      </c>
      <c r="B1241" s="21" t="s">
        <v>5916</v>
      </c>
      <c r="C1241" s="1">
        <v>2</v>
      </c>
      <c r="D1241" s="1" t="s">
        <v>6340</v>
      </c>
      <c r="E1241" s="7">
        <v>4923</v>
      </c>
      <c r="F1241" s="7">
        <v>79</v>
      </c>
      <c r="G1241" s="1">
        <v>6.4</v>
      </c>
      <c r="H1241" s="34">
        <f>Tabela1[[#This Row],[PESO UNI]]*Tabela1[[#This Row],[QTE]]</f>
        <v>12.8</v>
      </c>
      <c r="I1241" s="7">
        <v>0</v>
      </c>
      <c r="J1241" s="8" t="s">
        <v>3093</v>
      </c>
      <c r="K1241" s="8" t="s">
        <v>4320</v>
      </c>
      <c r="L1241" s="9" t="s">
        <v>2984</v>
      </c>
      <c r="M1241" s="10">
        <v>46286</v>
      </c>
      <c r="N1241" s="8" t="s">
        <v>38</v>
      </c>
      <c r="O1241" s="12"/>
      <c r="P1241" s="13"/>
      <c r="Q1241" s="14">
        <f>Tabela1[[#This Row],[QTDE/ Fabricação]]-Tabela1[[#This Row],[QTE]]</f>
        <v>-2</v>
      </c>
      <c r="R1241" s="18">
        <f t="shared" si="285"/>
        <v>3.2</v>
      </c>
      <c r="S1241" s="18">
        <f t="shared" si="286"/>
        <v>0</v>
      </c>
      <c r="T1241" s="19">
        <f t="shared" si="287"/>
        <v>-12.8</v>
      </c>
      <c r="U1241" s="16">
        <f>IFERROR(SUMIF('LISTA DE EMBARQUE'!B:B,MICRO!E:E,'LISTA DE EMBARQUE'!G:G),"")</f>
        <v>0</v>
      </c>
      <c r="V1241" s="12" t="str">
        <f>IFERROR(VLOOKUP(Tabela1[[#This Row],[COD.MDE]],'LISTA DE EMBARQUE'!B:L,11,0),"")</f>
        <v/>
      </c>
      <c r="W1241" s="13" t="str">
        <f>IFERROR(VLOOKUP(Tabela1[[#This Row],[COD.MDE]],'LISTA DE EMBARQUE'!B:M,12,0),"")</f>
        <v/>
      </c>
      <c r="X1241" s="14">
        <f>IFERROR(Tabela1[[#This Row],[QIANTIDADE EXPEDIDA]]*Tabela1[[#This Row],[PESO UNI]],"")</f>
        <v>0</v>
      </c>
      <c r="Y1241" s="14">
        <f t="shared" si="288"/>
        <v>-2</v>
      </c>
      <c r="Z1241" s="20">
        <f>Tabela1[[#This Row],[PESO TOTAL]]-Tabela1[[#This Row],[Peso Expedido]]</f>
        <v>12.8</v>
      </c>
      <c r="AA1241" s="17">
        <v>1</v>
      </c>
      <c r="AB1241" s="33"/>
      <c r="AC1241" s="33"/>
      <c r="AD1241" s="33"/>
      <c r="AE1241" s="33"/>
      <c r="AF1241" s="33"/>
      <c r="AG1241" s="33"/>
      <c r="AH1241" s="33"/>
      <c r="AI1241" s="33"/>
      <c r="AJ1241"/>
      <c r="AK1241"/>
      <c r="AL1241"/>
      <c r="AM1241"/>
      <c r="AN1241"/>
      <c r="AO1241"/>
      <c r="AP1241"/>
      <c r="AQ1241" s="22"/>
      <c r="AR1241" s="24"/>
      <c r="AS1241" s="37"/>
      <c r="AT1241" s="37"/>
      <c r="AU1241" s="37"/>
      <c r="AV1241" s="37"/>
      <c r="AW1241" s="37"/>
    </row>
    <row r="1242" spans="1:49" ht="15.75" hidden="1" customHeight="1" x14ac:dyDescent="0.25">
      <c r="A1242" s="1" t="s">
        <v>5918</v>
      </c>
      <c r="B1242" s="21" t="s">
        <v>5919</v>
      </c>
      <c r="C1242" s="1">
        <v>1</v>
      </c>
      <c r="D1242" s="1" t="s">
        <v>6339</v>
      </c>
      <c r="E1242" s="7">
        <v>4924</v>
      </c>
      <c r="F1242" s="7">
        <v>81</v>
      </c>
      <c r="G1242" s="1">
        <v>11.4</v>
      </c>
      <c r="H1242" s="34">
        <f>Tabela1[[#This Row],[PESO UNI]]*Tabela1[[#This Row],[QTE]]</f>
        <v>11.4</v>
      </c>
      <c r="I1242" s="7">
        <v>0</v>
      </c>
      <c r="J1242" s="8" t="s">
        <v>3034</v>
      </c>
      <c r="K1242" s="8" t="s">
        <v>4320</v>
      </c>
      <c r="L1242" s="9" t="s">
        <v>2984</v>
      </c>
      <c r="M1242" s="10">
        <v>46286</v>
      </c>
      <c r="N1242" s="8" t="s">
        <v>38</v>
      </c>
      <c r="O1242" s="12"/>
      <c r="P1242" s="13"/>
      <c r="Q1242" s="14">
        <f>Tabela1[[#This Row],[QTDE/ Fabricação]]-Tabela1[[#This Row],[QTE]]</f>
        <v>-1</v>
      </c>
      <c r="R1242" s="18">
        <f t="shared" si="285"/>
        <v>2.85</v>
      </c>
      <c r="S1242" s="18">
        <f t="shared" si="286"/>
        <v>0</v>
      </c>
      <c r="T1242" s="19">
        <f t="shared" si="287"/>
        <v>-11.4</v>
      </c>
      <c r="U1242" s="16">
        <f>IFERROR(SUMIF('LISTA DE EMBARQUE'!B:B,MICRO!E:E,'LISTA DE EMBARQUE'!G:G),"")</f>
        <v>0</v>
      </c>
      <c r="V1242" s="12" t="str">
        <f>IFERROR(VLOOKUP(Tabela1[[#This Row],[COD.MDE]],'LISTA DE EMBARQUE'!B:L,11,0),"")</f>
        <v/>
      </c>
      <c r="W1242" s="13" t="str">
        <f>IFERROR(VLOOKUP(Tabela1[[#This Row],[COD.MDE]],'LISTA DE EMBARQUE'!B:M,12,0),"")</f>
        <v/>
      </c>
      <c r="X1242" s="14">
        <f>IFERROR(Tabela1[[#This Row],[QIANTIDADE EXPEDIDA]]*Tabela1[[#This Row],[PESO UNI]],"")</f>
        <v>0</v>
      </c>
      <c r="Y1242" s="14">
        <f t="shared" si="288"/>
        <v>-1</v>
      </c>
      <c r="Z1242" s="20">
        <f>Tabela1[[#This Row],[PESO TOTAL]]-Tabela1[[#This Row],[Peso Expedido]]</f>
        <v>11.4</v>
      </c>
      <c r="AA1242" s="17">
        <v>1</v>
      </c>
      <c r="AB1242" s="33"/>
      <c r="AC1242" s="33"/>
      <c r="AD1242" s="33"/>
      <c r="AE1242" s="33"/>
      <c r="AF1242" s="33"/>
      <c r="AG1242" s="33"/>
      <c r="AH1242" s="33"/>
      <c r="AI1242" s="33"/>
      <c r="AJ1242"/>
      <c r="AK1242"/>
      <c r="AL1242"/>
      <c r="AM1242"/>
      <c r="AN1242"/>
      <c r="AO1242"/>
      <c r="AP1242"/>
      <c r="AQ1242" s="22"/>
      <c r="AR1242" s="24"/>
      <c r="AS1242" s="37"/>
      <c r="AT1242" s="37"/>
      <c r="AU1242" s="37"/>
      <c r="AV1242" s="37"/>
      <c r="AW1242" s="37"/>
    </row>
    <row r="1243" spans="1:49" ht="15.75" hidden="1" customHeight="1" x14ac:dyDescent="0.25">
      <c r="A1243" s="1" t="s">
        <v>5918</v>
      </c>
      <c r="B1243" s="21" t="s">
        <v>5919</v>
      </c>
      <c r="C1243" s="1">
        <v>1</v>
      </c>
      <c r="D1243" s="1" t="s">
        <v>5920</v>
      </c>
      <c r="E1243" s="7">
        <v>4925</v>
      </c>
      <c r="F1243" s="7">
        <v>81</v>
      </c>
      <c r="G1243" s="1">
        <v>22.1</v>
      </c>
      <c r="H1243" s="34">
        <f>Tabela1[[#This Row],[PESO UNI]]*Tabela1[[#This Row],[QTE]]</f>
        <v>22.1</v>
      </c>
      <c r="I1243" s="7">
        <v>0</v>
      </c>
      <c r="J1243" s="8" t="s">
        <v>3034</v>
      </c>
      <c r="K1243" s="8" t="s">
        <v>4320</v>
      </c>
      <c r="L1243" s="9" t="s">
        <v>2984</v>
      </c>
      <c r="M1243" s="10">
        <v>46286</v>
      </c>
      <c r="N1243" s="8" t="s">
        <v>38</v>
      </c>
      <c r="O1243" s="12"/>
      <c r="P1243" s="13"/>
      <c r="Q1243" s="14">
        <f>Tabela1[[#This Row],[QTDE/ Fabricação]]-Tabela1[[#This Row],[QTE]]</f>
        <v>-1</v>
      </c>
      <c r="R1243" s="18">
        <f t="shared" si="285"/>
        <v>5.5250000000000004</v>
      </c>
      <c r="S1243" s="18">
        <f t="shared" si="286"/>
        <v>0</v>
      </c>
      <c r="T1243" s="19">
        <f t="shared" si="287"/>
        <v>-22.1</v>
      </c>
      <c r="U1243" s="16">
        <f>IFERROR(SUMIF('LISTA DE EMBARQUE'!B:B,MICRO!E:E,'LISTA DE EMBARQUE'!G:G),"")</f>
        <v>0</v>
      </c>
      <c r="V1243" s="12" t="str">
        <f>IFERROR(VLOOKUP(Tabela1[[#This Row],[COD.MDE]],'LISTA DE EMBARQUE'!B:L,11,0),"")</f>
        <v/>
      </c>
      <c r="W1243" s="13" t="str">
        <f>IFERROR(VLOOKUP(Tabela1[[#This Row],[COD.MDE]],'LISTA DE EMBARQUE'!B:M,12,0),"")</f>
        <v/>
      </c>
      <c r="X1243" s="14">
        <f>IFERROR(Tabela1[[#This Row],[QIANTIDADE EXPEDIDA]]*Tabela1[[#This Row],[PESO UNI]],"")</f>
        <v>0</v>
      </c>
      <c r="Y1243" s="14">
        <f t="shared" si="288"/>
        <v>-1</v>
      </c>
      <c r="Z1243" s="20">
        <f>Tabela1[[#This Row],[PESO TOTAL]]-Tabela1[[#This Row],[Peso Expedido]]</f>
        <v>22.1</v>
      </c>
      <c r="AA1243" s="17">
        <v>1</v>
      </c>
      <c r="AB1243" s="33"/>
      <c r="AC1243" s="33"/>
      <c r="AD1243" s="33"/>
      <c r="AE1243" s="33"/>
      <c r="AF1243" s="33"/>
      <c r="AG1243" s="33"/>
      <c r="AH1243" s="33"/>
      <c r="AI1243" s="33"/>
      <c r="AJ1243"/>
      <c r="AK1243"/>
      <c r="AL1243"/>
      <c r="AM1243"/>
      <c r="AN1243"/>
      <c r="AO1243"/>
      <c r="AP1243"/>
      <c r="AQ1243" s="22"/>
      <c r="AR1243" s="24"/>
      <c r="AS1243" s="37"/>
      <c r="AT1243" s="37"/>
      <c r="AU1243" s="37"/>
      <c r="AV1243" s="37"/>
      <c r="AW1243" s="37"/>
    </row>
    <row r="1244" spans="1:49" ht="15.75" hidden="1" customHeight="1" x14ac:dyDescent="0.25">
      <c r="A1244" s="1" t="s">
        <v>5921</v>
      </c>
      <c r="B1244" s="21" t="s">
        <v>5922</v>
      </c>
      <c r="C1244" s="1">
        <v>6</v>
      </c>
      <c r="D1244" s="1" t="s">
        <v>5923</v>
      </c>
      <c r="E1244" s="7">
        <v>4926</v>
      </c>
      <c r="F1244" s="7">
        <v>81</v>
      </c>
      <c r="G1244" s="1">
        <v>3.4</v>
      </c>
      <c r="H1244" s="34">
        <f>Tabela1[[#This Row],[PESO UNI]]*Tabela1[[#This Row],[QTE]]</f>
        <v>20.399999999999999</v>
      </c>
      <c r="I1244" s="7">
        <v>0</v>
      </c>
      <c r="J1244" s="8" t="s">
        <v>3034</v>
      </c>
      <c r="K1244" s="8" t="s">
        <v>4320</v>
      </c>
      <c r="L1244" s="9" t="s">
        <v>2984</v>
      </c>
      <c r="M1244" s="10">
        <v>46286</v>
      </c>
      <c r="N1244" s="8" t="s">
        <v>38</v>
      </c>
      <c r="O1244" s="12"/>
      <c r="P1244" s="13"/>
      <c r="Q1244" s="14">
        <f>Tabela1[[#This Row],[QTDE/ Fabricação]]-Tabela1[[#This Row],[QTE]]</f>
        <v>-6</v>
      </c>
      <c r="R1244" s="18">
        <f t="shared" si="285"/>
        <v>5.0999999999999996</v>
      </c>
      <c r="S1244" s="18">
        <f t="shared" si="286"/>
        <v>0</v>
      </c>
      <c r="T1244" s="19">
        <f t="shared" si="287"/>
        <v>-20.399999999999999</v>
      </c>
      <c r="U1244" s="16">
        <f>IFERROR(SUMIF('LISTA DE EMBARQUE'!B:B,MICRO!E:E,'LISTA DE EMBARQUE'!G:G),"")</f>
        <v>0</v>
      </c>
      <c r="V1244" s="12" t="str">
        <f>IFERROR(VLOOKUP(Tabela1[[#This Row],[COD.MDE]],'LISTA DE EMBARQUE'!B:L,11,0),"")</f>
        <v/>
      </c>
      <c r="W1244" s="13" t="str">
        <f>IFERROR(VLOOKUP(Tabela1[[#This Row],[COD.MDE]],'LISTA DE EMBARQUE'!B:M,12,0),"")</f>
        <v/>
      </c>
      <c r="X1244" s="14">
        <f>IFERROR(Tabela1[[#This Row],[QIANTIDADE EXPEDIDA]]*Tabela1[[#This Row],[PESO UNI]],"")</f>
        <v>0</v>
      </c>
      <c r="Y1244" s="14">
        <f t="shared" si="288"/>
        <v>-6</v>
      </c>
      <c r="Z1244" s="20">
        <f>Tabela1[[#This Row],[PESO TOTAL]]-Tabela1[[#This Row],[Peso Expedido]]</f>
        <v>20.399999999999999</v>
      </c>
      <c r="AA1244" s="17">
        <v>1</v>
      </c>
      <c r="AB1244" s="33"/>
      <c r="AC1244" s="33"/>
      <c r="AD1244" s="33"/>
      <c r="AE1244" s="33"/>
      <c r="AF1244" s="33"/>
      <c r="AG1244" s="33"/>
      <c r="AH1244" s="33"/>
      <c r="AI1244" s="33"/>
      <c r="AJ1244"/>
      <c r="AK1244"/>
      <c r="AL1244"/>
      <c r="AM1244"/>
      <c r="AN1244"/>
      <c r="AO1244"/>
      <c r="AP1244"/>
      <c r="AQ1244" s="22"/>
      <c r="AR1244" s="24"/>
      <c r="AS1244" s="37"/>
      <c r="AT1244" s="37"/>
      <c r="AU1244" s="37"/>
      <c r="AV1244" s="37"/>
      <c r="AW1244" s="37"/>
    </row>
    <row r="1245" spans="1:49" ht="15.75" hidden="1" customHeight="1" x14ac:dyDescent="0.25">
      <c r="A1245" s="1" t="s">
        <v>5921</v>
      </c>
      <c r="B1245" s="21" t="s">
        <v>5922</v>
      </c>
      <c r="C1245" s="1">
        <v>1</v>
      </c>
      <c r="D1245" s="1" t="s">
        <v>5924</v>
      </c>
      <c r="E1245" s="7">
        <v>4927</v>
      </c>
      <c r="F1245" s="7">
        <v>81</v>
      </c>
      <c r="G1245" s="1">
        <v>382.9</v>
      </c>
      <c r="H1245" s="34">
        <f>Tabela1[[#This Row],[PESO UNI]]*Tabela1[[#This Row],[QTE]]</f>
        <v>382.9</v>
      </c>
      <c r="I1245" s="7">
        <v>0</v>
      </c>
      <c r="J1245" s="8" t="s">
        <v>3034</v>
      </c>
      <c r="K1245" s="8" t="s">
        <v>4320</v>
      </c>
      <c r="L1245" s="9" t="s">
        <v>2984</v>
      </c>
      <c r="M1245" s="10">
        <v>46286</v>
      </c>
      <c r="N1245" s="8" t="s">
        <v>38</v>
      </c>
      <c r="O1245" s="12"/>
      <c r="P1245" s="13"/>
      <c r="Q1245" s="14">
        <f>Tabela1[[#This Row],[QTDE/ Fabricação]]-Tabela1[[#This Row],[QTE]]</f>
        <v>-1</v>
      </c>
      <c r="R1245" s="18">
        <f t="shared" si="285"/>
        <v>95.724999999999994</v>
      </c>
      <c r="S1245" s="18">
        <f t="shared" si="286"/>
        <v>0</v>
      </c>
      <c r="T1245" s="19">
        <f t="shared" si="287"/>
        <v>-382.9</v>
      </c>
      <c r="U1245" s="16">
        <f>IFERROR(SUMIF('LISTA DE EMBARQUE'!B:B,MICRO!E:E,'LISTA DE EMBARQUE'!G:G),"")</f>
        <v>0</v>
      </c>
      <c r="V1245" s="12" t="str">
        <f>IFERROR(VLOOKUP(Tabela1[[#This Row],[COD.MDE]],'LISTA DE EMBARQUE'!B:L,11,0),"")</f>
        <v/>
      </c>
      <c r="W1245" s="13" t="str">
        <f>IFERROR(VLOOKUP(Tabela1[[#This Row],[COD.MDE]],'LISTA DE EMBARQUE'!B:M,12,0),"")</f>
        <v/>
      </c>
      <c r="X1245" s="14">
        <f>IFERROR(Tabela1[[#This Row],[QIANTIDADE EXPEDIDA]]*Tabela1[[#This Row],[PESO UNI]],"")</f>
        <v>0</v>
      </c>
      <c r="Y1245" s="14">
        <f t="shared" si="288"/>
        <v>-1</v>
      </c>
      <c r="Z1245" s="20">
        <f>Tabela1[[#This Row],[PESO TOTAL]]-Tabela1[[#This Row],[Peso Expedido]]</f>
        <v>382.9</v>
      </c>
      <c r="AA1245" s="17">
        <v>1</v>
      </c>
      <c r="AB1245" s="33"/>
      <c r="AC1245" s="33"/>
      <c r="AD1245" s="33"/>
      <c r="AE1245" s="33"/>
      <c r="AF1245" s="33"/>
      <c r="AG1245" s="33"/>
      <c r="AH1245" s="33"/>
      <c r="AI1245" s="33"/>
      <c r="AJ1245"/>
      <c r="AK1245"/>
      <c r="AL1245"/>
      <c r="AM1245"/>
      <c r="AN1245"/>
      <c r="AO1245"/>
      <c r="AP1245"/>
      <c r="AQ1245" s="22"/>
      <c r="AR1245" s="24"/>
      <c r="AS1245" s="37"/>
      <c r="AT1245" s="37"/>
      <c r="AU1245" s="37"/>
      <c r="AV1245" s="37"/>
      <c r="AW1245" s="37"/>
    </row>
    <row r="1246" spans="1:49" ht="15.75" hidden="1" customHeight="1" x14ac:dyDescent="0.25">
      <c r="A1246" s="1" t="s">
        <v>5925</v>
      </c>
      <c r="B1246" s="21" t="s">
        <v>5926</v>
      </c>
      <c r="C1246" s="1">
        <v>1</v>
      </c>
      <c r="D1246" s="1" t="s">
        <v>5927</v>
      </c>
      <c r="E1246" s="7">
        <v>4928</v>
      </c>
      <c r="F1246" s="7">
        <v>40</v>
      </c>
      <c r="G1246" s="1">
        <v>33</v>
      </c>
      <c r="H1246" s="34">
        <f>Tabela1[[#This Row],[PESO UNI]]*Tabela1[[#This Row],[QTE]]</f>
        <v>33</v>
      </c>
      <c r="I1246" s="7">
        <v>0</v>
      </c>
      <c r="J1246" s="8" t="s">
        <v>4834</v>
      </c>
      <c r="K1246" s="8" t="s">
        <v>4320</v>
      </c>
      <c r="L1246" s="9" t="s">
        <v>3291</v>
      </c>
      <c r="M1246" s="10">
        <v>46286</v>
      </c>
      <c r="N1246" s="8" t="s">
        <v>38</v>
      </c>
      <c r="O1246" s="12"/>
      <c r="P1246" s="13"/>
      <c r="Q1246" s="14">
        <f>Tabela1[[#This Row],[QTDE/ Fabricação]]-Tabela1[[#This Row],[QTE]]</f>
        <v>-1</v>
      </c>
      <c r="R1246" s="18">
        <f>IFERROR(H1246*((AA1246*0.25)+(AC1246*0.25)+(AD1246*0.225)+(AE1246*0.225)+(AF1246*0.05)),"")</f>
        <v>19.8</v>
      </c>
      <c r="S1246" s="18">
        <f>IFERROR(H1246*AG1246,"")</f>
        <v>0</v>
      </c>
      <c r="T1246" s="19">
        <f>IFERROR(S1246-H1246,"")</f>
        <v>-33</v>
      </c>
      <c r="U1246" s="16">
        <f>IFERROR(SUMIF('LISTA DE EMBARQUE'!B:B,MICRO!E:E,'LISTA DE EMBARQUE'!G:G),"")</f>
        <v>0</v>
      </c>
      <c r="V1246" s="12" t="str">
        <f>IFERROR(VLOOKUP(Tabela1[[#This Row],[COD.MDE]],'LISTA DE EMBARQUE'!B:L,11,0),"")</f>
        <v/>
      </c>
      <c r="W1246" s="13" t="str">
        <f>IFERROR(VLOOKUP(Tabela1[[#This Row],[COD.MDE]],'LISTA DE EMBARQUE'!B:M,12,0),"")</f>
        <v/>
      </c>
      <c r="X1246" s="14">
        <f>IFERROR(Tabela1[[#This Row],[QIANTIDADE EXPEDIDA]]*Tabela1[[#This Row],[PESO UNI]],"")</f>
        <v>0</v>
      </c>
      <c r="Y1246" s="14">
        <f>U1246-C1246</f>
        <v>-1</v>
      </c>
      <c r="Z1246" s="20">
        <f>Tabela1[[#This Row],[PESO TOTAL]]-Tabela1[[#This Row],[Peso Expedido]]</f>
        <v>33</v>
      </c>
      <c r="AA1246" s="17">
        <v>1</v>
      </c>
      <c r="AB1246" s="33"/>
      <c r="AC1246" s="33">
        <v>0.5</v>
      </c>
      <c r="AD1246" s="33">
        <v>0.5</v>
      </c>
      <c r="AE1246" s="33">
        <v>0.5</v>
      </c>
      <c r="AF1246" s="33"/>
      <c r="AG1246" s="33"/>
      <c r="AH1246" s="33"/>
      <c r="AI1246" s="33"/>
      <c r="AJ1246"/>
      <c r="AK1246"/>
      <c r="AL1246"/>
      <c r="AM1246"/>
      <c r="AN1246"/>
      <c r="AO1246"/>
      <c r="AP1246"/>
      <c r="AQ1246" s="22"/>
      <c r="AR1246" s="24"/>
      <c r="AS1246" s="37"/>
      <c r="AT1246" s="37"/>
      <c r="AU1246" s="37"/>
      <c r="AV1246" s="37"/>
      <c r="AW1246" s="37"/>
    </row>
    <row r="1247" spans="1:49" ht="15.75" hidden="1" customHeight="1" x14ac:dyDescent="0.25">
      <c r="A1247" s="1" t="s">
        <v>5930</v>
      </c>
      <c r="B1247" s="21"/>
      <c r="C1247" s="1">
        <v>1</v>
      </c>
      <c r="D1247" s="1" t="s">
        <v>5931</v>
      </c>
      <c r="E1247" s="7">
        <v>4930</v>
      </c>
      <c r="F1247" s="7">
        <v>15</v>
      </c>
      <c r="G1247" s="1">
        <v>1041.7</v>
      </c>
      <c r="H1247" s="34">
        <f>Tabela1[[#This Row],[PESO UNI]]*Tabela1[[#This Row],[QTE]]</f>
        <v>1041.7</v>
      </c>
      <c r="I1247" s="7" t="s">
        <v>6511</v>
      </c>
      <c r="J1247" s="8" t="s">
        <v>6027</v>
      </c>
      <c r="K1247" s="8" t="s">
        <v>4320</v>
      </c>
      <c r="L1247" s="9" t="s">
        <v>5251</v>
      </c>
      <c r="M1247" s="10">
        <v>46287</v>
      </c>
      <c r="N1247" s="8" t="s">
        <v>38</v>
      </c>
      <c r="O1247" s="12"/>
      <c r="P1247" s="13"/>
      <c r="Q1247" s="14">
        <f>Tabela1[[#This Row],[QTDE/ Fabricação]]-Tabela1[[#This Row],[QTE]]</f>
        <v>-1</v>
      </c>
      <c r="R1247" s="18">
        <f>IFERROR(H1247*((AA1247*0.25)+(AC1248*0.25)+(AD1247*0.225)+(AE1247*0.225)+(AF1247*0.05)),"")</f>
        <v>875.02800000000013</v>
      </c>
      <c r="S1247" s="18">
        <f>IFERROR(H1247*AG1247,"")</f>
        <v>0</v>
      </c>
      <c r="T1247" s="19">
        <f>IFERROR(S1247-H1247,"")</f>
        <v>-1041.7</v>
      </c>
      <c r="U1247" s="16">
        <f>IFERROR(SUMIF('LISTA DE EMBARQUE'!B:B,MICRO!E:E,'LISTA DE EMBARQUE'!G:G),"")</f>
        <v>0</v>
      </c>
      <c r="V1247" s="12" t="str">
        <f>IFERROR(VLOOKUP(Tabela1[[#This Row],[COD.MDE]],'LISTA DE EMBARQUE'!B:L,11,0),"")</f>
        <v/>
      </c>
      <c r="W1247" s="13" t="str">
        <f>IFERROR(VLOOKUP(Tabela1[[#This Row],[COD.MDE]],'LISTA DE EMBARQUE'!B:M,12,0),"")</f>
        <v/>
      </c>
      <c r="X1247" s="14">
        <f>IFERROR(Tabela1[[#This Row],[QIANTIDADE EXPEDIDA]]*Tabela1[[#This Row],[PESO UNI]],"")</f>
        <v>0</v>
      </c>
      <c r="Y1247" s="14">
        <f>U1247-C1247</f>
        <v>-1</v>
      </c>
      <c r="Z1247" s="20">
        <f>Tabela1[[#This Row],[PESO TOTAL]]-Tabela1[[#This Row],[Peso Expedido]]</f>
        <v>1041.7</v>
      </c>
      <c r="AA1247" s="17">
        <v>1</v>
      </c>
      <c r="AB1247" s="33"/>
      <c r="AC1247" s="33">
        <v>1</v>
      </c>
      <c r="AD1247" s="33">
        <v>0.9</v>
      </c>
      <c r="AE1247" s="33">
        <v>0.5</v>
      </c>
      <c r="AF1247" s="33">
        <v>0.5</v>
      </c>
      <c r="AG1247" s="33"/>
      <c r="AH1247" s="33"/>
      <c r="AI1247" s="33"/>
      <c r="AJ1247"/>
      <c r="AK1247"/>
      <c r="AL1247"/>
      <c r="AM1247"/>
      <c r="AN1247"/>
      <c r="AO1247"/>
      <c r="AP1247"/>
      <c r="AQ1247" s="22"/>
      <c r="AR1247" s="24"/>
      <c r="AS1247" s="37"/>
      <c r="AT1247" s="37"/>
      <c r="AU1247" s="37"/>
      <c r="AV1247" s="37"/>
      <c r="AW1247" s="37"/>
    </row>
    <row r="1248" spans="1:49" ht="15.75" hidden="1" customHeight="1" x14ac:dyDescent="0.25">
      <c r="A1248" s="1" t="s">
        <v>5932</v>
      </c>
      <c r="B1248" s="21"/>
      <c r="C1248" s="1">
        <v>4</v>
      </c>
      <c r="D1248" s="1" t="s">
        <v>5933</v>
      </c>
      <c r="E1248" s="7">
        <v>4931</v>
      </c>
      <c r="F1248" s="7">
        <v>15</v>
      </c>
      <c r="G1248" s="1">
        <v>3.4</v>
      </c>
      <c r="H1248" s="34">
        <f>Tabela1[[#This Row],[PESO UNI]]*Tabela1[[#This Row],[QTE]]</f>
        <v>13.6</v>
      </c>
      <c r="I1248" s="7">
        <v>0</v>
      </c>
      <c r="J1248" s="8" t="s">
        <v>6027</v>
      </c>
      <c r="K1248" s="8" t="s">
        <v>4320</v>
      </c>
      <c r="L1248" s="9" t="s">
        <v>5251</v>
      </c>
      <c r="M1248" s="10">
        <v>46287</v>
      </c>
      <c r="N1248" s="8" t="s">
        <v>38</v>
      </c>
      <c r="O1248" s="12"/>
      <c r="P1248" s="13"/>
      <c r="Q1248" s="14">
        <f>Tabela1[[#This Row],[QTDE/ Fabricação]]-Tabela1[[#This Row],[QTE]]</f>
        <v>-4</v>
      </c>
      <c r="R1248" s="18" t="str">
        <f>IFERROR(H1248*((AA1248*0.25)+(#REF!*0.25)+(AD1248*0.225)+(AE1248*0.225)+(AF1248*0.05)),"")</f>
        <v/>
      </c>
      <c r="S1248" s="18">
        <f>IFERROR(H1248*AG1248,"")</f>
        <v>0</v>
      </c>
      <c r="T1248" s="19">
        <f>IFERROR(S1248-H1248,"")</f>
        <v>-13.6</v>
      </c>
      <c r="U1248" s="16">
        <f>IFERROR(SUMIF('LISTA DE EMBARQUE'!B:B,MICRO!E:E,'LISTA DE EMBARQUE'!G:G),"")</f>
        <v>0</v>
      </c>
      <c r="V1248" s="12" t="str">
        <f>IFERROR(VLOOKUP(Tabela1[[#This Row],[COD.MDE]],'LISTA DE EMBARQUE'!B:L,11,0),"")</f>
        <v/>
      </c>
      <c r="W1248" s="13" t="str">
        <f>IFERROR(VLOOKUP(Tabela1[[#This Row],[COD.MDE]],'LISTA DE EMBARQUE'!B:M,12,0),"")</f>
        <v/>
      </c>
      <c r="X1248" s="14">
        <f>IFERROR(Tabela1[[#This Row],[QIANTIDADE EXPEDIDA]]*Tabela1[[#This Row],[PESO UNI]],"")</f>
        <v>0</v>
      </c>
      <c r="Y1248" s="14">
        <f>U1248-C1248</f>
        <v>-4</v>
      </c>
      <c r="Z1248" s="20">
        <f>Tabela1[[#This Row],[PESO TOTAL]]-Tabela1[[#This Row],[Peso Expedido]]</f>
        <v>13.6</v>
      </c>
      <c r="AA1248" s="17">
        <v>1</v>
      </c>
      <c r="AB1248" s="33"/>
      <c r="AC1248" s="33">
        <v>1</v>
      </c>
      <c r="AD1248" s="33">
        <v>0.9</v>
      </c>
      <c r="AE1248" s="33">
        <v>0.5</v>
      </c>
      <c r="AF1248" s="33">
        <v>0.5</v>
      </c>
      <c r="AG1248" s="33"/>
      <c r="AH1248" s="33"/>
      <c r="AI1248" s="33"/>
      <c r="AJ1248"/>
      <c r="AK1248"/>
      <c r="AL1248"/>
      <c r="AM1248"/>
      <c r="AN1248"/>
      <c r="AO1248"/>
      <c r="AP1248"/>
      <c r="AQ1248" s="22"/>
      <c r="AR1248" s="24"/>
      <c r="AS1248" s="37"/>
      <c r="AT1248" s="37"/>
      <c r="AU1248" s="37"/>
      <c r="AV1248" s="37"/>
      <c r="AW1248" s="37"/>
    </row>
    <row r="1249" spans="1:49" ht="15.75" hidden="1" customHeight="1" x14ac:dyDescent="0.25">
      <c r="A1249" s="1" t="s">
        <v>5934</v>
      </c>
      <c r="B1249" s="21"/>
      <c r="C1249" s="1">
        <v>2</v>
      </c>
      <c r="D1249" s="1" t="s">
        <v>5935</v>
      </c>
      <c r="E1249" s="7">
        <v>4932</v>
      </c>
      <c r="F1249" s="7">
        <v>15</v>
      </c>
      <c r="G1249" s="1">
        <v>86.5</v>
      </c>
      <c r="H1249" s="34">
        <f>Tabela1[[#This Row],[PESO UNI]]*Tabela1[[#This Row],[QTE]]</f>
        <v>173</v>
      </c>
      <c r="I1249" s="7">
        <v>0</v>
      </c>
      <c r="J1249" s="8" t="s">
        <v>6027</v>
      </c>
      <c r="K1249" s="8" t="s">
        <v>4320</v>
      </c>
      <c r="L1249" s="9" t="s">
        <v>5251</v>
      </c>
      <c r="M1249" s="10">
        <v>46287</v>
      </c>
      <c r="N1249" s="8" t="s">
        <v>38</v>
      </c>
      <c r="O1249" s="12"/>
      <c r="P1249" s="13"/>
      <c r="Q1249" s="14">
        <f>Tabela1[[#This Row],[QTDE/ Fabricação]]-Tabela1[[#This Row],[QTE]]</f>
        <v>-2</v>
      </c>
      <c r="R1249" s="18">
        <f>IFERROR(H1249*((AA1249*0.25)+(AC1249*0.25)+(AD1249*0.225)+(AE1249*0.225)+(AF1249*0.05)),"")</f>
        <v>145.32000000000002</v>
      </c>
      <c r="S1249" s="18">
        <f>IFERROR(H1249*AG1249,"")</f>
        <v>0</v>
      </c>
      <c r="T1249" s="19">
        <f>IFERROR(S1249-H1249,"")</f>
        <v>-173</v>
      </c>
      <c r="U1249" s="16">
        <f>IFERROR(SUMIF('LISTA DE EMBARQUE'!B:B,MICRO!E:E,'LISTA DE EMBARQUE'!G:G),"")</f>
        <v>0</v>
      </c>
      <c r="V1249" s="12" t="str">
        <f>IFERROR(VLOOKUP(Tabela1[[#This Row],[COD.MDE]],'LISTA DE EMBARQUE'!B:L,11,0),"")</f>
        <v/>
      </c>
      <c r="W1249" s="13" t="str">
        <f>IFERROR(VLOOKUP(Tabela1[[#This Row],[COD.MDE]],'LISTA DE EMBARQUE'!B:M,12,0),"")</f>
        <v/>
      </c>
      <c r="X1249" s="14">
        <f>IFERROR(Tabela1[[#This Row],[QIANTIDADE EXPEDIDA]]*Tabela1[[#This Row],[PESO UNI]],"")</f>
        <v>0</v>
      </c>
      <c r="Y1249" s="14">
        <f>U1249-C1249</f>
        <v>-2</v>
      </c>
      <c r="Z1249" s="20">
        <f>Tabela1[[#This Row],[PESO TOTAL]]-Tabela1[[#This Row],[Peso Expedido]]</f>
        <v>173</v>
      </c>
      <c r="AA1249" s="17">
        <v>1</v>
      </c>
      <c r="AB1249" s="33"/>
      <c r="AC1249" s="33">
        <v>1</v>
      </c>
      <c r="AD1249" s="33">
        <v>0.9</v>
      </c>
      <c r="AE1249" s="33">
        <v>0.5</v>
      </c>
      <c r="AF1249" s="33">
        <v>0.5</v>
      </c>
      <c r="AG1249" s="33"/>
      <c r="AH1249" s="33"/>
      <c r="AI1249" s="33"/>
      <c r="AJ1249"/>
      <c r="AK1249"/>
      <c r="AL1249"/>
      <c r="AM1249"/>
      <c r="AN1249"/>
      <c r="AO1249"/>
      <c r="AP1249"/>
      <c r="AQ1249" s="22"/>
      <c r="AR1249" s="24"/>
      <c r="AS1249" s="37"/>
      <c r="AT1249" s="37"/>
      <c r="AU1249" s="37"/>
      <c r="AV1249" s="37"/>
      <c r="AW1249" s="37"/>
    </row>
    <row r="1250" spans="1:49" ht="15.75" hidden="1" customHeight="1" x14ac:dyDescent="0.25">
      <c r="A1250" s="1" t="s">
        <v>5936</v>
      </c>
      <c r="B1250" s="21"/>
      <c r="C1250" s="1">
        <v>4</v>
      </c>
      <c r="D1250" s="1" t="s">
        <v>5937</v>
      </c>
      <c r="E1250" s="7">
        <v>4933</v>
      </c>
      <c r="F1250" s="7">
        <v>15</v>
      </c>
      <c r="G1250" s="1">
        <v>0.1</v>
      </c>
      <c r="H1250" s="34">
        <f>Tabela1[[#This Row],[PESO UNI]]*Tabela1[[#This Row],[QTE]]</f>
        <v>0.4</v>
      </c>
      <c r="I1250" s="7">
        <v>0</v>
      </c>
      <c r="J1250" s="8" t="s">
        <v>6027</v>
      </c>
      <c r="K1250" s="8" t="s">
        <v>4320</v>
      </c>
      <c r="L1250" s="9" t="s">
        <v>5251</v>
      </c>
      <c r="M1250" s="10">
        <v>46287</v>
      </c>
      <c r="N1250" s="8" t="s">
        <v>38</v>
      </c>
      <c r="O1250" s="12"/>
      <c r="P1250" s="13"/>
      <c r="Q1250" s="14">
        <f>Tabela1[[#This Row],[QTDE/ Fabricação]]-Tabela1[[#This Row],[QTE]]</f>
        <v>-4</v>
      </c>
      <c r="R1250" s="18">
        <f>IFERROR(H1250*((AA1250*0.25)+(AC1250*0.25)+(AD1250*0.225)+(AE1250*0.225)+(AF1250*0.05)),"")</f>
        <v>0.33600000000000008</v>
      </c>
      <c r="S1250" s="18">
        <f>IFERROR(H1250*AG1250,"")</f>
        <v>0</v>
      </c>
      <c r="T1250" s="19">
        <f>IFERROR(S1250-H1250,"")</f>
        <v>-0.4</v>
      </c>
      <c r="U1250" s="16">
        <f>IFERROR(SUMIF('LISTA DE EMBARQUE'!B:B,MICRO!E:E,'LISTA DE EMBARQUE'!G:G),"")</f>
        <v>0</v>
      </c>
      <c r="V1250" s="12" t="str">
        <f>IFERROR(VLOOKUP(Tabela1[[#This Row],[COD.MDE]],'LISTA DE EMBARQUE'!B:L,11,0),"")</f>
        <v/>
      </c>
      <c r="W1250" s="13" t="str">
        <f>IFERROR(VLOOKUP(Tabela1[[#This Row],[COD.MDE]],'LISTA DE EMBARQUE'!B:M,12,0),"")</f>
        <v/>
      </c>
      <c r="X1250" s="14">
        <f>IFERROR(Tabela1[[#This Row],[QIANTIDADE EXPEDIDA]]*Tabela1[[#This Row],[PESO UNI]],"")</f>
        <v>0</v>
      </c>
      <c r="Y1250" s="14">
        <f>U1250-C1250</f>
        <v>-4</v>
      </c>
      <c r="Z1250" s="20">
        <f>Tabela1[[#This Row],[PESO TOTAL]]-Tabela1[[#This Row],[Peso Expedido]]</f>
        <v>0.4</v>
      </c>
      <c r="AA1250" s="17">
        <v>1</v>
      </c>
      <c r="AB1250" s="33"/>
      <c r="AC1250" s="33">
        <v>1</v>
      </c>
      <c r="AD1250" s="33">
        <v>0.9</v>
      </c>
      <c r="AE1250" s="33">
        <v>0.5</v>
      </c>
      <c r="AF1250" s="33">
        <v>0.5</v>
      </c>
      <c r="AG1250" s="33"/>
      <c r="AH1250" s="33"/>
      <c r="AI1250" s="33"/>
      <c r="AJ1250"/>
      <c r="AK1250"/>
      <c r="AL1250"/>
      <c r="AM1250"/>
      <c r="AN1250"/>
      <c r="AO1250"/>
      <c r="AP1250"/>
      <c r="AQ1250" s="22"/>
      <c r="AR1250" s="24"/>
      <c r="AS1250" s="37"/>
      <c r="AT1250" s="37"/>
      <c r="AU1250" s="37"/>
      <c r="AV1250" s="37"/>
      <c r="AW1250" s="37"/>
    </row>
    <row r="1251" spans="1:49" ht="15.75" hidden="1" customHeight="1" x14ac:dyDescent="0.25">
      <c r="A1251" s="1" t="s">
        <v>5939</v>
      </c>
      <c r="B1251" s="21" t="s">
        <v>5940</v>
      </c>
      <c r="C1251" s="1">
        <v>1</v>
      </c>
      <c r="D1251" s="1" t="s">
        <v>6335</v>
      </c>
      <c r="E1251" s="7">
        <v>4934</v>
      </c>
      <c r="F1251" s="7">
        <v>86</v>
      </c>
      <c r="G1251" s="1">
        <v>666.1</v>
      </c>
      <c r="H1251" s="34">
        <f>Tabela1[[#This Row],[PESO UNI]]*Tabela1[[#This Row],[QTE]]</f>
        <v>666.1</v>
      </c>
      <c r="I1251" s="7" t="s">
        <v>6135</v>
      </c>
      <c r="J1251" s="8" t="s">
        <v>3045</v>
      </c>
      <c r="K1251" s="8" t="s">
        <v>4320</v>
      </c>
      <c r="L1251" s="9" t="s">
        <v>2984</v>
      </c>
      <c r="M1251" s="10" t="s">
        <v>6485</v>
      </c>
      <c r="N1251" s="8" t="s">
        <v>5101</v>
      </c>
      <c r="O1251" s="12"/>
      <c r="P1251" s="13"/>
      <c r="Q1251" s="14">
        <f>Tabela1[[#This Row],[QTDE/ Fabricação]]-Tabela1[[#This Row],[QTE]]</f>
        <v>-1</v>
      </c>
      <c r="R1251" s="18">
        <v>0</v>
      </c>
      <c r="S1251" s="18">
        <f t="shared" ref="S1251" si="289">IFERROR(H1251*AG1251,"")</f>
        <v>666.1</v>
      </c>
      <c r="T1251" s="19">
        <f t="shared" ref="T1251" si="290">IFERROR(S1251-H1251,"")</f>
        <v>0</v>
      </c>
      <c r="U1251" s="16">
        <f>IFERROR(SUMIF('LISTA DE EMBARQUE'!B:B,MICRO!E:E,'LISTA DE EMBARQUE'!G:G),"")</f>
        <v>1</v>
      </c>
      <c r="V1251" s="12">
        <f>IFERROR(VLOOKUP(Tabela1[[#This Row],[COD.MDE]],'LISTA DE EMBARQUE'!B:L,11,0),"")</f>
        <v>13</v>
      </c>
      <c r="W1251" s="13">
        <f>IFERROR(VLOOKUP(Tabela1[[#This Row],[COD.MDE]],'LISTA DE EMBARQUE'!B:M,12,0),"")</f>
        <v>46315</v>
      </c>
      <c r="X1251" s="14">
        <f>IFERROR(Tabela1[[#This Row],[QIANTIDADE EXPEDIDA]]*Tabela1[[#This Row],[PESO UNI]],"")</f>
        <v>666.1</v>
      </c>
      <c r="Y1251" s="14">
        <f t="shared" ref="Y1251" si="291">U1251-C1251</f>
        <v>0</v>
      </c>
      <c r="Z1251" s="20">
        <f>Tabela1[[#This Row],[PESO TOTAL]]-Tabela1[[#This Row],[Peso Expedido]]</f>
        <v>0</v>
      </c>
      <c r="AA1251" s="17">
        <v>1</v>
      </c>
      <c r="AB1251" s="33"/>
      <c r="AC1251" s="33">
        <v>1</v>
      </c>
      <c r="AD1251" s="33">
        <v>1</v>
      </c>
      <c r="AE1251" s="33">
        <v>1</v>
      </c>
      <c r="AF1251" s="33">
        <v>1</v>
      </c>
      <c r="AG1251" s="33">
        <v>1</v>
      </c>
      <c r="AH1251" s="33">
        <v>1</v>
      </c>
      <c r="AI1251" s="33" t="s">
        <v>4509</v>
      </c>
      <c r="AJ1251"/>
      <c r="AK1251"/>
      <c r="AL1251"/>
      <c r="AM1251"/>
      <c r="AN1251"/>
      <c r="AO1251"/>
      <c r="AP1251"/>
      <c r="AQ1251" s="22"/>
      <c r="AR1251" s="24"/>
      <c r="AS1251" s="37"/>
      <c r="AT1251" s="37"/>
      <c r="AU1251" s="37"/>
      <c r="AV1251" s="37"/>
      <c r="AW1251" s="37"/>
    </row>
    <row r="1252" spans="1:49" ht="15.75" hidden="1" customHeight="1" x14ac:dyDescent="0.25">
      <c r="A1252" s="1" t="s">
        <v>5939</v>
      </c>
      <c r="B1252" s="21" t="s">
        <v>5940</v>
      </c>
      <c r="C1252" s="1">
        <v>1</v>
      </c>
      <c r="D1252" s="1" t="s">
        <v>6336</v>
      </c>
      <c r="E1252" s="7">
        <v>4935</v>
      </c>
      <c r="F1252" s="7">
        <v>86</v>
      </c>
      <c r="G1252" s="1">
        <v>528.70000000000005</v>
      </c>
      <c r="H1252" s="34">
        <f>Tabela1[[#This Row],[PESO UNI]]*Tabela1[[#This Row],[QTE]]</f>
        <v>528.70000000000005</v>
      </c>
      <c r="I1252" s="7" t="s">
        <v>6135</v>
      </c>
      <c r="J1252" s="8" t="s">
        <v>3045</v>
      </c>
      <c r="K1252" s="8" t="s">
        <v>4320</v>
      </c>
      <c r="L1252" s="9" t="s">
        <v>2984</v>
      </c>
      <c r="M1252" s="10" t="s">
        <v>6485</v>
      </c>
      <c r="N1252" s="8" t="s">
        <v>5101</v>
      </c>
      <c r="O1252" s="12"/>
      <c r="P1252" s="13"/>
      <c r="Q1252" s="14">
        <f>Tabela1[[#This Row],[QTDE/ Fabricação]]-Tabela1[[#This Row],[QTE]]</f>
        <v>-1</v>
      </c>
      <c r="R1252" s="18">
        <v>0</v>
      </c>
      <c r="S1252" s="18">
        <f t="shared" ref="S1252" si="292">IFERROR(H1252*AG1252,"")</f>
        <v>528.70000000000005</v>
      </c>
      <c r="T1252" s="19">
        <f t="shared" ref="T1252" si="293">IFERROR(S1252-H1252,"")</f>
        <v>0</v>
      </c>
      <c r="U1252" s="16">
        <f>IFERROR(SUMIF('LISTA DE EMBARQUE'!B:B,MICRO!E:E,'LISTA DE EMBARQUE'!G:G),"")</f>
        <v>1</v>
      </c>
      <c r="V1252" s="12">
        <f>IFERROR(VLOOKUP(Tabela1[[#This Row],[COD.MDE]],'LISTA DE EMBARQUE'!B:L,11,0),"")</f>
        <v>13</v>
      </c>
      <c r="W1252" s="13">
        <f>IFERROR(VLOOKUP(Tabela1[[#This Row],[COD.MDE]],'LISTA DE EMBARQUE'!B:M,12,0),"")</f>
        <v>46315</v>
      </c>
      <c r="X1252" s="14">
        <f>IFERROR(Tabela1[[#This Row],[QIANTIDADE EXPEDIDA]]*Tabela1[[#This Row],[PESO UNI]],"")</f>
        <v>528.70000000000005</v>
      </c>
      <c r="Y1252" s="14">
        <f t="shared" ref="Y1252" si="294">U1252-C1252</f>
        <v>0</v>
      </c>
      <c r="Z1252" s="20">
        <f>Tabela1[[#This Row],[PESO TOTAL]]-Tabela1[[#This Row],[Peso Expedido]]</f>
        <v>0</v>
      </c>
      <c r="AA1252" s="17">
        <v>1</v>
      </c>
      <c r="AB1252" s="33"/>
      <c r="AC1252" s="33">
        <v>1</v>
      </c>
      <c r="AD1252" s="33">
        <v>1</v>
      </c>
      <c r="AE1252" s="33">
        <v>1</v>
      </c>
      <c r="AF1252" s="33">
        <v>1</v>
      </c>
      <c r="AG1252" s="33">
        <v>1</v>
      </c>
      <c r="AH1252" s="33">
        <v>1</v>
      </c>
      <c r="AI1252" s="33" t="s">
        <v>4509</v>
      </c>
      <c r="AJ1252"/>
      <c r="AK1252"/>
      <c r="AL1252"/>
      <c r="AM1252"/>
      <c r="AN1252"/>
      <c r="AO1252"/>
      <c r="AP1252"/>
      <c r="AQ1252" s="22"/>
      <c r="AR1252" s="24"/>
      <c r="AS1252" s="37"/>
      <c r="AT1252" s="37"/>
      <c r="AU1252" s="37"/>
      <c r="AV1252" s="37"/>
      <c r="AW1252" s="37"/>
    </row>
    <row r="1253" spans="1:49" ht="15.75" hidden="1" customHeight="1" x14ac:dyDescent="0.25">
      <c r="A1253" s="1" t="s">
        <v>5939</v>
      </c>
      <c r="B1253" s="21" t="s">
        <v>5940</v>
      </c>
      <c r="C1253" s="1">
        <v>4</v>
      </c>
      <c r="D1253" s="1" t="s">
        <v>6337</v>
      </c>
      <c r="E1253" s="7">
        <v>4936</v>
      </c>
      <c r="F1253" s="7">
        <v>86</v>
      </c>
      <c r="G1253" s="1">
        <v>4.5999999999999996</v>
      </c>
      <c r="H1253" s="34">
        <f>Tabela1[[#This Row],[PESO UNI]]*Tabela1[[#This Row],[QTE]]</f>
        <v>18.399999999999999</v>
      </c>
      <c r="I1253" s="7" t="s">
        <v>6135</v>
      </c>
      <c r="J1253" s="8" t="s">
        <v>3045</v>
      </c>
      <c r="K1253" s="8" t="s">
        <v>4320</v>
      </c>
      <c r="L1253" s="9" t="s">
        <v>2984</v>
      </c>
      <c r="M1253" s="10" t="s">
        <v>6485</v>
      </c>
      <c r="N1253" s="8" t="s">
        <v>5101</v>
      </c>
      <c r="O1253" s="12"/>
      <c r="P1253" s="13"/>
      <c r="Q1253" s="14">
        <f>Tabela1[[#This Row],[QTDE/ Fabricação]]-Tabela1[[#This Row],[QTE]]</f>
        <v>-4</v>
      </c>
      <c r="R1253" s="18">
        <v>0</v>
      </c>
      <c r="S1253" s="18">
        <f t="shared" ref="S1253" si="295">IFERROR(H1253*AG1253,"")</f>
        <v>0</v>
      </c>
      <c r="T1253" s="19">
        <f t="shared" ref="T1253" si="296">IFERROR(S1253-H1253,"")</f>
        <v>-18.399999999999999</v>
      </c>
      <c r="U1253" s="16">
        <f>IFERROR(SUMIF('LISTA DE EMBARQUE'!B:B,MICRO!E:E,'LISTA DE EMBARQUE'!G:G),"")</f>
        <v>0</v>
      </c>
      <c r="V1253" s="12" t="str">
        <f>IFERROR(VLOOKUP(Tabela1[[#This Row],[COD.MDE]],'LISTA DE EMBARQUE'!B:L,11,0),"")</f>
        <v/>
      </c>
      <c r="W1253" s="13" t="str">
        <f>IFERROR(VLOOKUP(Tabela1[[#This Row],[COD.MDE]],'LISTA DE EMBARQUE'!B:M,12,0),"")</f>
        <v/>
      </c>
      <c r="X1253" s="14">
        <f>IFERROR(Tabela1[[#This Row],[QIANTIDADE EXPEDIDA]]*Tabela1[[#This Row],[PESO UNI]],"")</f>
        <v>0</v>
      </c>
      <c r="Y1253" s="14">
        <f t="shared" ref="Y1253" si="297">U1253-C1253</f>
        <v>-4</v>
      </c>
      <c r="Z1253" s="20">
        <f>Tabela1[[#This Row],[PESO TOTAL]]-Tabela1[[#This Row],[Peso Expedido]]</f>
        <v>18.399999999999999</v>
      </c>
      <c r="AA1253" s="17">
        <v>1</v>
      </c>
      <c r="AB1253" s="33"/>
      <c r="AC1253" s="33"/>
      <c r="AD1253" s="33"/>
      <c r="AE1253" s="33"/>
      <c r="AF1253" s="33"/>
      <c r="AG1253" s="33"/>
      <c r="AH1253" s="33"/>
      <c r="AI1253" s="33"/>
      <c r="AJ1253"/>
      <c r="AK1253"/>
      <c r="AL1253"/>
      <c r="AM1253"/>
      <c r="AN1253"/>
      <c r="AO1253"/>
      <c r="AP1253"/>
      <c r="AQ1253" s="22"/>
      <c r="AR1253" s="24"/>
      <c r="AS1253" s="37"/>
      <c r="AT1253" s="37"/>
      <c r="AU1253" s="37"/>
      <c r="AV1253" s="37"/>
      <c r="AW1253" s="37"/>
    </row>
    <row r="1254" spans="1:49" ht="15.75" hidden="1" customHeight="1" x14ac:dyDescent="0.25">
      <c r="A1254" s="1" t="s">
        <v>5941</v>
      </c>
      <c r="B1254" s="21" t="s">
        <v>5942</v>
      </c>
      <c r="C1254" s="1">
        <v>1</v>
      </c>
      <c r="D1254" s="1" t="s">
        <v>6338</v>
      </c>
      <c r="E1254" s="7">
        <v>4937</v>
      </c>
      <c r="F1254" s="7">
        <v>86</v>
      </c>
      <c r="G1254" s="1">
        <v>807.8</v>
      </c>
      <c r="H1254" s="34">
        <f>Tabela1[[#This Row],[PESO UNI]]*Tabela1[[#This Row],[QTE]]</f>
        <v>807.8</v>
      </c>
      <c r="I1254" s="7" t="s">
        <v>6135</v>
      </c>
      <c r="J1254" s="8" t="s">
        <v>3045</v>
      </c>
      <c r="K1254" s="8" t="s">
        <v>4320</v>
      </c>
      <c r="L1254" s="9" t="s">
        <v>2984</v>
      </c>
      <c r="M1254" s="10">
        <v>46290</v>
      </c>
      <c r="N1254" s="8" t="s">
        <v>5101</v>
      </c>
      <c r="O1254" s="12"/>
      <c r="P1254" s="13"/>
      <c r="Q1254" s="14">
        <f>Tabela1[[#This Row],[QTDE/ Fabricação]]-Tabela1[[#This Row],[QTE]]</f>
        <v>-1</v>
      </c>
      <c r="R1254" s="18">
        <v>0</v>
      </c>
      <c r="S1254" s="18">
        <f t="shared" ref="S1254" si="298">IFERROR(H1254*AG1254,"")</f>
        <v>807.8</v>
      </c>
      <c r="T1254" s="19">
        <f t="shared" ref="T1254" si="299">IFERROR(S1254-H1254,"")</f>
        <v>0</v>
      </c>
      <c r="U1254" s="16">
        <f>IFERROR(SUMIF('LISTA DE EMBARQUE'!B:B,MICRO!E:E,'LISTA DE EMBARQUE'!G:G),"")</f>
        <v>1</v>
      </c>
      <c r="V1254" s="12">
        <f>IFERROR(VLOOKUP(Tabela1[[#This Row],[COD.MDE]],'LISTA DE EMBARQUE'!B:L,11,0),"")</f>
        <v>13</v>
      </c>
      <c r="W1254" s="13">
        <f>IFERROR(VLOOKUP(Tabela1[[#This Row],[COD.MDE]],'LISTA DE EMBARQUE'!B:M,12,0),"")</f>
        <v>46315</v>
      </c>
      <c r="X1254" s="14">
        <f>IFERROR(Tabela1[[#This Row],[QIANTIDADE EXPEDIDA]]*Tabela1[[#This Row],[PESO UNI]],"")</f>
        <v>807.8</v>
      </c>
      <c r="Y1254" s="14">
        <f t="shared" ref="Y1254" si="300">U1254-C1254</f>
        <v>0</v>
      </c>
      <c r="Z1254" s="20">
        <f>Tabela1[[#This Row],[PESO TOTAL]]-Tabela1[[#This Row],[Peso Expedido]]</f>
        <v>0</v>
      </c>
      <c r="AA1254" s="17">
        <v>1</v>
      </c>
      <c r="AB1254" s="33"/>
      <c r="AC1254" s="33">
        <v>1</v>
      </c>
      <c r="AD1254" s="33">
        <v>1</v>
      </c>
      <c r="AE1254" s="33">
        <v>1</v>
      </c>
      <c r="AF1254" s="33">
        <v>1</v>
      </c>
      <c r="AG1254" s="33">
        <v>1</v>
      </c>
      <c r="AH1254" s="33">
        <v>1</v>
      </c>
      <c r="AI1254" s="33" t="s">
        <v>4509</v>
      </c>
      <c r="AJ1254"/>
      <c r="AK1254"/>
      <c r="AL1254"/>
      <c r="AM1254"/>
      <c r="AN1254"/>
      <c r="AO1254"/>
      <c r="AP1254"/>
      <c r="AQ1254" s="22"/>
      <c r="AR1254" s="24"/>
      <c r="AS1254" s="37"/>
      <c r="AT1254" s="37"/>
      <c r="AU1254" s="37"/>
      <c r="AV1254" s="37"/>
      <c r="AW1254" s="37"/>
    </row>
    <row r="1255" spans="1:49" ht="15.75" hidden="1" customHeight="1" x14ac:dyDescent="0.25">
      <c r="A1255" s="1" t="s">
        <v>5941</v>
      </c>
      <c r="B1255" s="21" t="s">
        <v>5942</v>
      </c>
      <c r="C1255" s="1">
        <v>23</v>
      </c>
      <c r="D1255" s="1" t="s">
        <v>5943</v>
      </c>
      <c r="E1255" s="7">
        <v>4938</v>
      </c>
      <c r="F1255" s="7">
        <v>86</v>
      </c>
      <c r="G1255" s="1">
        <v>15.3</v>
      </c>
      <c r="H1255" s="34">
        <f>Tabela1[[#This Row],[PESO UNI]]*Tabela1[[#This Row],[QTE]]</f>
        <v>351.90000000000003</v>
      </c>
      <c r="I1255" s="7" t="s">
        <v>6135</v>
      </c>
      <c r="J1255" s="8" t="s">
        <v>3045</v>
      </c>
      <c r="K1255" s="8" t="s">
        <v>4320</v>
      </c>
      <c r="L1255" s="9" t="s">
        <v>2984</v>
      </c>
      <c r="M1255" s="10">
        <v>46290</v>
      </c>
      <c r="N1255" s="8" t="s">
        <v>38</v>
      </c>
      <c r="O1255" s="12"/>
      <c r="P1255" s="13"/>
      <c r="Q1255" s="14">
        <f>Tabela1[[#This Row],[QTDE/ Fabricação]]-Tabela1[[#This Row],[QTE]]</f>
        <v>-23</v>
      </c>
      <c r="R1255" s="18">
        <v>0</v>
      </c>
      <c r="S1255" s="18">
        <f t="shared" ref="S1255" si="301">IFERROR(H1255*AG1255,"")</f>
        <v>0</v>
      </c>
      <c r="T1255" s="19">
        <f t="shared" ref="T1255" si="302">IFERROR(S1255-H1255,"")</f>
        <v>-351.90000000000003</v>
      </c>
      <c r="U1255" s="16">
        <f>IFERROR(SUMIF('LISTA DE EMBARQUE'!B:B,MICRO!E:E,'LISTA DE EMBARQUE'!G:G),"")</f>
        <v>0</v>
      </c>
      <c r="V1255" s="12" t="str">
        <f>IFERROR(VLOOKUP(Tabela1[[#This Row],[COD.MDE]],'LISTA DE EMBARQUE'!B:L,11,0),"")</f>
        <v/>
      </c>
      <c r="W1255" s="13" t="str">
        <f>IFERROR(VLOOKUP(Tabela1[[#This Row],[COD.MDE]],'LISTA DE EMBARQUE'!B:M,12,0),"")</f>
        <v/>
      </c>
      <c r="X1255" s="14">
        <f>IFERROR(Tabela1[[#This Row],[QIANTIDADE EXPEDIDA]]*Tabela1[[#This Row],[PESO UNI]],"")</f>
        <v>0</v>
      </c>
      <c r="Y1255" s="14">
        <f t="shared" ref="Y1255" si="303">U1255-C1255</f>
        <v>-23</v>
      </c>
      <c r="Z1255" s="20">
        <f>Tabela1[[#This Row],[PESO TOTAL]]-Tabela1[[#This Row],[Peso Expedido]]</f>
        <v>351.90000000000003</v>
      </c>
      <c r="AA1255" s="17">
        <v>1</v>
      </c>
      <c r="AB1255" s="33"/>
      <c r="AC1255" s="33"/>
      <c r="AD1255" s="33"/>
      <c r="AE1255" s="33"/>
      <c r="AF1255" s="33"/>
      <c r="AG1255" s="33"/>
      <c r="AH1255" s="33"/>
      <c r="AI1255" s="33"/>
      <c r="AJ1255"/>
      <c r="AK1255"/>
      <c r="AL1255"/>
      <c r="AM1255"/>
      <c r="AN1255"/>
      <c r="AO1255"/>
      <c r="AP1255"/>
      <c r="AQ1255" s="22"/>
      <c r="AR1255" s="24"/>
      <c r="AS1255" s="37"/>
      <c r="AT1255" s="37"/>
      <c r="AU1255" s="37"/>
      <c r="AV1255" s="37"/>
      <c r="AW1255" s="37"/>
    </row>
    <row r="1256" spans="1:49" ht="15.75" hidden="1" customHeight="1" x14ac:dyDescent="0.25">
      <c r="A1256" s="1" t="s">
        <v>5941</v>
      </c>
      <c r="B1256" s="21" t="s">
        <v>5942</v>
      </c>
      <c r="C1256" s="1">
        <v>7</v>
      </c>
      <c r="D1256" s="1" t="s">
        <v>5944</v>
      </c>
      <c r="E1256" s="7">
        <v>4939</v>
      </c>
      <c r="F1256" s="7">
        <v>86</v>
      </c>
      <c r="G1256" s="1">
        <v>7.6</v>
      </c>
      <c r="H1256" s="34">
        <f>Tabela1[[#This Row],[PESO UNI]]*Tabela1[[#This Row],[QTE]]</f>
        <v>53.199999999999996</v>
      </c>
      <c r="I1256" s="7" t="s">
        <v>6135</v>
      </c>
      <c r="J1256" s="8" t="s">
        <v>3045</v>
      </c>
      <c r="K1256" s="8" t="s">
        <v>4320</v>
      </c>
      <c r="L1256" s="9" t="s">
        <v>2984</v>
      </c>
      <c r="M1256" s="10">
        <v>46290</v>
      </c>
      <c r="N1256" s="8" t="s">
        <v>38</v>
      </c>
      <c r="O1256" s="12"/>
      <c r="P1256" s="13"/>
      <c r="Q1256" s="14">
        <f>Tabela1[[#This Row],[QTDE/ Fabricação]]-Tabela1[[#This Row],[QTE]]</f>
        <v>-7</v>
      </c>
      <c r="R1256" s="18">
        <v>0</v>
      </c>
      <c r="S1256" s="18">
        <f t="shared" ref="S1256" si="304">IFERROR(H1256*AG1256,"")</f>
        <v>0</v>
      </c>
      <c r="T1256" s="19">
        <f t="shared" ref="T1256" si="305">IFERROR(S1256-H1256,"")</f>
        <v>-53.199999999999996</v>
      </c>
      <c r="U1256" s="16">
        <f>IFERROR(SUMIF('LISTA DE EMBARQUE'!B:B,MICRO!E:E,'LISTA DE EMBARQUE'!G:G),"")</f>
        <v>0</v>
      </c>
      <c r="V1256" s="12" t="str">
        <f>IFERROR(VLOOKUP(Tabela1[[#This Row],[COD.MDE]],'LISTA DE EMBARQUE'!B:L,11,0),"")</f>
        <v/>
      </c>
      <c r="W1256" s="13" t="str">
        <f>IFERROR(VLOOKUP(Tabela1[[#This Row],[COD.MDE]],'LISTA DE EMBARQUE'!B:M,12,0),"")</f>
        <v/>
      </c>
      <c r="X1256" s="14">
        <f>IFERROR(Tabela1[[#This Row],[QIANTIDADE EXPEDIDA]]*Tabela1[[#This Row],[PESO UNI]],"")</f>
        <v>0</v>
      </c>
      <c r="Y1256" s="14">
        <f t="shared" ref="Y1256" si="306">U1256-C1256</f>
        <v>-7</v>
      </c>
      <c r="Z1256" s="20">
        <f>Tabela1[[#This Row],[PESO TOTAL]]-Tabela1[[#This Row],[Peso Expedido]]</f>
        <v>53.199999999999996</v>
      </c>
      <c r="AA1256" s="17">
        <v>1</v>
      </c>
      <c r="AB1256" s="33"/>
      <c r="AC1256" s="33"/>
      <c r="AD1256" s="33"/>
      <c r="AE1256" s="33"/>
      <c r="AF1256" s="33"/>
      <c r="AG1256" s="33"/>
      <c r="AH1256" s="33"/>
      <c r="AI1256" s="33"/>
      <c r="AJ1256"/>
      <c r="AK1256"/>
      <c r="AL1256"/>
      <c r="AM1256"/>
      <c r="AN1256"/>
      <c r="AO1256"/>
      <c r="AP1256"/>
      <c r="AQ1256" s="22"/>
      <c r="AR1256" s="24"/>
      <c r="AS1256" s="37"/>
      <c r="AT1256" s="37"/>
      <c r="AU1256" s="37"/>
      <c r="AV1256" s="37"/>
      <c r="AW1256" s="37"/>
    </row>
    <row r="1257" spans="1:49" ht="15.75" hidden="1" customHeight="1" x14ac:dyDescent="0.25">
      <c r="A1257" s="1" t="s">
        <v>5945</v>
      </c>
      <c r="B1257" s="21" t="s">
        <v>5946</v>
      </c>
      <c r="C1257" s="1">
        <v>1</v>
      </c>
      <c r="D1257" s="1" t="s">
        <v>6334</v>
      </c>
      <c r="E1257" s="7">
        <v>4940</v>
      </c>
      <c r="F1257" s="7">
        <v>86</v>
      </c>
      <c r="G1257" s="1">
        <v>33</v>
      </c>
      <c r="H1257" s="34">
        <f>Tabela1[[#This Row],[PESO UNI]]*Tabela1[[#This Row],[QTE]]</f>
        <v>33</v>
      </c>
      <c r="I1257" s="7">
        <v>0</v>
      </c>
      <c r="J1257" s="8" t="s">
        <v>3045</v>
      </c>
      <c r="K1257" s="8" t="s">
        <v>4320</v>
      </c>
      <c r="L1257" s="9" t="s">
        <v>2984</v>
      </c>
      <c r="M1257" s="10">
        <v>46290</v>
      </c>
      <c r="N1257" s="8" t="s">
        <v>5101</v>
      </c>
      <c r="O1257" s="12"/>
      <c r="P1257" s="13"/>
      <c r="Q1257" s="14">
        <f>Tabela1[[#This Row],[QTDE/ Fabricação]]-Tabela1[[#This Row],[QTE]]</f>
        <v>-1</v>
      </c>
      <c r="R1257" s="18">
        <v>0</v>
      </c>
      <c r="S1257" s="18">
        <f t="shared" ref="S1257" si="307">IFERROR(H1257*AG1257,"")</f>
        <v>33</v>
      </c>
      <c r="T1257" s="19">
        <f t="shared" ref="T1257" si="308">IFERROR(S1257-H1257,"")</f>
        <v>0</v>
      </c>
      <c r="U1257" s="16">
        <f>IFERROR(SUMIF('LISTA DE EMBARQUE'!B:B,MICRO!E:E,'LISTA DE EMBARQUE'!G:G),"")</f>
        <v>1</v>
      </c>
      <c r="V1257" s="12">
        <f>IFERROR(VLOOKUP(Tabela1[[#This Row],[COD.MDE]],'LISTA DE EMBARQUE'!B:L,11,0),"")</f>
        <v>13</v>
      </c>
      <c r="W1257" s="13">
        <f>IFERROR(VLOOKUP(Tabela1[[#This Row],[COD.MDE]],'LISTA DE EMBARQUE'!B:M,12,0),"")</f>
        <v>46315</v>
      </c>
      <c r="X1257" s="14">
        <f>IFERROR(Tabela1[[#This Row],[QIANTIDADE EXPEDIDA]]*Tabela1[[#This Row],[PESO UNI]],"")</f>
        <v>33</v>
      </c>
      <c r="Y1257" s="14">
        <f t="shared" ref="Y1257" si="309">U1257-C1257</f>
        <v>0</v>
      </c>
      <c r="Z1257" s="20">
        <f>Tabela1[[#This Row],[PESO TOTAL]]-Tabela1[[#This Row],[Peso Expedido]]</f>
        <v>0</v>
      </c>
      <c r="AA1257" s="17">
        <v>1</v>
      </c>
      <c r="AB1257" s="33"/>
      <c r="AC1257" s="33">
        <v>1</v>
      </c>
      <c r="AD1257" s="33">
        <v>1</v>
      </c>
      <c r="AE1257" s="33">
        <v>1</v>
      </c>
      <c r="AF1257" s="33">
        <v>1</v>
      </c>
      <c r="AG1257" s="33">
        <v>1</v>
      </c>
      <c r="AH1257" s="33">
        <v>1</v>
      </c>
      <c r="AI1257" s="33" t="s">
        <v>4509</v>
      </c>
      <c r="AJ1257"/>
      <c r="AK1257"/>
      <c r="AL1257"/>
      <c r="AM1257"/>
      <c r="AN1257"/>
      <c r="AO1257"/>
      <c r="AP1257"/>
      <c r="AQ1257" s="22"/>
      <c r="AR1257" s="24"/>
      <c r="AS1257" s="37"/>
      <c r="AT1257" s="37"/>
      <c r="AU1257" s="37"/>
      <c r="AV1257" s="37"/>
      <c r="AW1257" s="37"/>
    </row>
    <row r="1258" spans="1:49" ht="15.75" hidden="1" customHeight="1" x14ac:dyDescent="0.25">
      <c r="A1258" s="1" t="s">
        <v>5948</v>
      </c>
      <c r="B1258" s="21" t="s">
        <v>5949</v>
      </c>
      <c r="C1258" s="1">
        <v>2</v>
      </c>
      <c r="D1258" s="1" t="s">
        <v>6333</v>
      </c>
      <c r="E1258" s="7">
        <v>4941</v>
      </c>
      <c r="F1258" s="7">
        <v>87</v>
      </c>
      <c r="G1258" s="1">
        <v>275.2</v>
      </c>
      <c r="H1258" s="34">
        <f>Tabela1[[#This Row],[PESO UNI]]*Tabela1[[#This Row],[QTE]]</f>
        <v>550.4</v>
      </c>
      <c r="I1258" s="7">
        <v>0</v>
      </c>
      <c r="J1258" s="8" t="s">
        <v>3093</v>
      </c>
      <c r="K1258" s="8" t="s">
        <v>4320</v>
      </c>
      <c r="L1258" s="9" t="s">
        <v>2984</v>
      </c>
      <c r="M1258" s="10">
        <v>46293</v>
      </c>
      <c r="N1258" s="8" t="s">
        <v>5101</v>
      </c>
      <c r="O1258" s="12"/>
      <c r="P1258" s="13"/>
      <c r="Q1258" s="14">
        <f>Tabela1[[#This Row],[QTDE/ Fabricação]]-Tabela1[[#This Row],[QTE]]</f>
        <v>-2</v>
      </c>
      <c r="R1258" s="18">
        <v>0</v>
      </c>
      <c r="S1258" s="18">
        <f t="shared" ref="S1258" si="310">IFERROR(H1258*AG1258,"")</f>
        <v>0</v>
      </c>
      <c r="T1258" s="19">
        <f t="shared" ref="T1258" si="311">IFERROR(S1258-H1258,"")</f>
        <v>-550.4</v>
      </c>
      <c r="U1258" s="16">
        <f>IFERROR(SUMIF('LISTA DE EMBARQUE'!B:B,MICRO!E:E,'LISTA DE EMBARQUE'!G:G),"")</f>
        <v>0</v>
      </c>
      <c r="V1258" s="12" t="str">
        <f>IFERROR(VLOOKUP(Tabela1[[#This Row],[COD.MDE]],'LISTA DE EMBARQUE'!B:L,11,0),"")</f>
        <v/>
      </c>
      <c r="W1258" s="13" t="str">
        <f>IFERROR(VLOOKUP(Tabela1[[#This Row],[COD.MDE]],'LISTA DE EMBARQUE'!B:M,12,0),"")</f>
        <v/>
      </c>
      <c r="X1258" s="14">
        <f>IFERROR(Tabela1[[#This Row],[QIANTIDADE EXPEDIDA]]*Tabela1[[#This Row],[PESO UNI]],"")</f>
        <v>0</v>
      </c>
      <c r="Y1258" s="14">
        <f t="shared" ref="Y1258" si="312">U1258-C1258</f>
        <v>-2</v>
      </c>
      <c r="Z1258" s="20">
        <f>Tabela1[[#This Row],[PESO TOTAL]]-Tabela1[[#This Row],[Peso Expedido]]</f>
        <v>550.4</v>
      </c>
      <c r="AA1258" s="17">
        <v>0</v>
      </c>
      <c r="AB1258" s="33"/>
      <c r="AC1258" s="33"/>
      <c r="AD1258" s="33"/>
      <c r="AE1258" s="33"/>
      <c r="AF1258" s="33"/>
      <c r="AG1258" s="33"/>
      <c r="AH1258" s="33"/>
      <c r="AI1258" s="33"/>
      <c r="AJ1258"/>
      <c r="AK1258"/>
      <c r="AL1258"/>
      <c r="AM1258"/>
      <c r="AN1258"/>
      <c r="AO1258"/>
      <c r="AP1258"/>
      <c r="AQ1258" s="22"/>
      <c r="AR1258" s="24"/>
      <c r="AS1258" s="37"/>
      <c r="AT1258" s="37"/>
      <c r="AU1258" s="37"/>
      <c r="AV1258" s="37"/>
      <c r="AW1258" s="37"/>
    </row>
    <row r="1259" spans="1:49" ht="15.75" hidden="1" customHeight="1" x14ac:dyDescent="0.25">
      <c r="A1259" s="1" t="s">
        <v>5948</v>
      </c>
      <c r="B1259" s="21" t="s">
        <v>5949</v>
      </c>
      <c r="C1259" s="1">
        <v>1</v>
      </c>
      <c r="D1259" s="1" t="s">
        <v>6332</v>
      </c>
      <c r="E1259" s="7">
        <v>4942</v>
      </c>
      <c r="F1259" s="7">
        <v>87</v>
      </c>
      <c r="G1259" s="1">
        <v>47.3</v>
      </c>
      <c r="H1259" s="34">
        <f>Tabela1[[#This Row],[PESO UNI]]*Tabela1[[#This Row],[QTE]]</f>
        <v>47.3</v>
      </c>
      <c r="I1259" s="7">
        <v>0</v>
      </c>
      <c r="J1259" s="8" t="s">
        <v>3093</v>
      </c>
      <c r="K1259" s="8" t="s">
        <v>4320</v>
      </c>
      <c r="L1259" s="9" t="s">
        <v>2984</v>
      </c>
      <c r="M1259" s="10">
        <v>46293</v>
      </c>
      <c r="N1259" s="8" t="s">
        <v>5101</v>
      </c>
      <c r="O1259" s="12"/>
      <c r="P1259" s="13"/>
      <c r="Q1259" s="14">
        <f>Tabela1[[#This Row],[QTDE/ Fabricação]]-Tabela1[[#This Row],[QTE]]</f>
        <v>-1</v>
      </c>
      <c r="R1259" s="18">
        <v>0</v>
      </c>
      <c r="S1259" s="18">
        <f t="shared" ref="S1259" si="313">IFERROR(H1259*AG1259,"")</f>
        <v>0</v>
      </c>
      <c r="T1259" s="19">
        <f t="shared" ref="T1259" si="314">IFERROR(S1259-H1259,"")</f>
        <v>-47.3</v>
      </c>
      <c r="U1259" s="16">
        <f>IFERROR(SUMIF('LISTA DE EMBARQUE'!B:B,MICRO!E:E,'LISTA DE EMBARQUE'!G:G),"")</f>
        <v>0</v>
      </c>
      <c r="V1259" s="12" t="str">
        <f>IFERROR(VLOOKUP(Tabela1[[#This Row],[COD.MDE]],'LISTA DE EMBARQUE'!B:L,11,0),"")</f>
        <v/>
      </c>
      <c r="W1259" s="13" t="str">
        <f>IFERROR(VLOOKUP(Tabela1[[#This Row],[COD.MDE]],'LISTA DE EMBARQUE'!B:M,12,0),"")</f>
        <v/>
      </c>
      <c r="X1259" s="14">
        <f>IFERROR(Tabela1[[#This Row],[QIANTIDADE EXPEDIDA]]*Tabela1[[#This Row],[PESO UNI]],"")</f>
        <v>0</v>
      </c>
      <c r="Y1259" s="14">
        <f t="shared" ref="Y1259" si="315">U1259-C1259</f>
        <v>-1</v>
      </c>
      <c r="Z1259" s="20">
        <f>Tabela1[[#This Row],[PESO TOTAL]]-Tabela1[[#This Row],[Peso Expedido]]</f>
        <v>47.3</v>
      </c>
      <c r="AA1259" s="17">
        <v>0</v>
      </c>
      <c r="AB1259" s="33"/>
      <c r="AC1259" s="33"/>
      <c r="AD1259" s="33"/>
      <c r="AE1259" s="33"/>
      <c r="AF1259" s="33"/>
      <c r="AG1259" s="33"/>
      <c r="AH1259" s="33"/>
      <c r="AI1259" s="33"/>
      <c r="AJ1259"/>
      <c r="AK1259"/>
      <c r="AL1259"/>
      <c r="AM1259"/>
      <c r="AN1259"/>
      <c r="AO1259"/>
      <c r="AP1259"/>
      <c r="AQ1259" s="22"/>
      <c r="AR1259" s="24"/>
      <c r="AS1259" s="37"/>
      <c r="AT1259" s="37"/>
      <c r="AU1259" s="37"/>
      <c r="AV1259" s="37"/>
      <c r="AW1259" s="37"/>
    </row>
    <row r="1260" spans="1:49" ht="15.75" hidden="1" customHeight="1" x14ac:dyDescent="0.25">
      <c r="A1260" s="1" t="s">
        <v>5948</v>
      </c>
      <c r="B1260" s="21" t="s">
        <v>5949</v>
      </c>
      <c r="C1260" s="1">
        <v>1</v>
      </c>
      <c r="D1260" s="1" t="s">
        <v>5950</v>
      </c>
      <c r="E1260" s="7">
        <v>4943</v>
      </c>
      <c r="F1260" s="7">
        <v>87</v>
      </c>
      <c r="G1260" s="1">
        <v>80.900000000000006</v>
      </c>
      <c r="H1260" s="34">
        <f>Tabela1[[#This Row],[PESO UNI]]*Tabela1[[#This Row],[QTE]]</f>
        <v>80.900000000000006</v>
      </c>
      <c r="I1260" s="7">
        <v>0</v>
      </c>
      <c r="J1260" s="8" t="s">
        <v>3093</v>
      </c>
      <c r="K1260" s="8" t="s">
        <v>4320</v>
      </c>
      <c r="L1260" s="9" t="s">
        <v>2984</v>
      </c>
      <c r="M1260" s="10">
        <v>46293</v>
      </c>
      <c r="N1260" s="8" t="s">
        <v>5101</v>
      </c>
      <c r="O1260" s="12"/>
      <c r="P1260" s="13"/>
      <c r="Q1260" s="14">
        <f>Tabela1[[#This Row],[QTDE/ Fabricação]]-Tabela1[[#This Row],[QTE]]</f>
        <v>-1</v>
      </c>
      <c r="R1260" s="18">
        <v>0</v>
      </c>
      <c r="S1260" s="18">
        <f t="shared" ref="S1260:S1261" si="316">IFERROR(H1260*AG1260,"")</f>
        <v>0</v>
      </c>
      <c r="T1260" s="19">
        <f t="shared" ref="T1260:T1261" si="317">IFERROR(S1260-H1260,"")</f>
        <v>-80.900000000000006</v>
      </c>
      <c r="U1260" s="16">
        <f>IFERROR(SUMIF('LISTA DE EMBARQUE'!B:B,MICRO!E:E,'LISTA DE EMBARQUE'!G:G),"")</f>
        <v>0</v>
      </c>
      <c r="V1260" s="12" t="str">
        <f>IFERROR(VLOOKUP(Tabela1[[#This Row],[COD.MDE]],'LISTA DE EMBARQUE'!B:L,11,0),"")</f>
        <v/>
      </c>
      <c r="W1260" s="13" t="str">
        <f>IFERROR(VLOOKUP(Tabela1[[#This Row],[COD.MDE]],'LISTA DE EMBARQUE'!B:M,12,0),"")</f>
        <v/>
      </c>
      <c r="X1260" s="14">
        <f>IFERROR(Tabela1[[#This Row],[QIANTIDADE EXPEDIDA]]*Tabela1[[#This Row],[PESO UNI]],"")</f>
        <v>0</v>
      </c>
      <c r="Y1260" s="14">
        <f t="shared" ref="Y1260:Y1261" si="318">U1260-C1260</f>
        <v>-1</v>
      </c>
      <c r="Z1260" s="20">
        <f>Tabela1[[#This Row],[PESO TOTAL]]-Tabela1[[#This Row],[Peso Expedido]]</f>
        <v>80.900000000000006</v>
      </c>
      <c r="AA1260" s="17">
        <v>0</v>
      </c>
      <c r="AB1260" s="33"/>
      <c r="AC1260" s="33"/>
      <c r="AD1260" s="33"/>
      <c r="AE1260" s="33"/>
      <c r="AF1260" s="33"/>
      <c r="AG1260" s="33"/>
      <c r="AH1260" s="33"/>
      <c r="AI1260" s="33"/>
      <c r="AJ1260"/>
      <c r="AK1260"/>
      <c r="AL1260"/>
      <c r="AM1260"/>
      <c r="AN1260"/>
      <c r="AO1260"/>
      <c r="AP1260"/>
      <c r="AQ1260" s="22"/>
      <c r="AR1260" s="24"/>
      <c r="AS1260" s="37"/>
      <c r="AT1260" s="37"/>
      <c r="AU1260" s="37"/>
      <c r="AV1260" s="37"/>
      <c r="AW1260" s="37"/>
    </row>
    <row r="1261" spans="1:49" ht="15.75" hidden="1" customHeight="1" x14ac:dyDescent="0.25">
      <c r="A1261" s="1" t="s">
        <v>5951</v>
      </c>
      <c r="B1261" s="21" t="s">
        <v>5952</v>
      </c>
      <c r="C1261" s="1">
        <v>2</v>
      </c>
      <c r="D1261" s="1" t="s">
        <v>5953</v>
      </c>
      <c r="E1261" s="7">
        <v>4944</v>
      </c>
      <c r="F1261" s="7">
        <v>87</v>
      </c>
      <c r="G1261" s="1">
        <v>4.3</v>
      </c>
      <c r="H1261" s="34">
        <f>Tabela1[[#This Row],[PESO UNI]]*Tabela1[[#This Row],[QTE]]</f>
        <v>8.6</v>
      </c>
      <c r="I1261" s="7">
        <v>0</v>
      </c>
      <c r="J1261" s="8" t="s">
        <v>3093</v>
      </c>
      <c r="K1261" s="8" t="s">
        <v>44</v>
      </c>
      <c r="L1261" s="9" t="s">
        <v>2984</v>
      </c>
      <c r="M1261" s="10">
        <v>46293</v>
      </c>
      <c r="N1261" s="8" t="s">
        <v>38</v>
      </c>
      <c r="O1261" s="12"/>
      <c r="P1261" s="13"/>
      <c r="Q1261" s="14">
        <f>Tabela1[[#This Row],[QTDE/ Fabricação]]-Tabela1[[#This Row],[QTE]]</f>
        <v>-2</v>
      </c>
      <c r="R1261" s="18">
        <v>0</v>
      </c>
      <c r="S1261" s="18">
        <f t="shared" si="316"/>
        <v>0</v>
      </c>
      <c r="T1261" s="19">
        <f t="shared" si="317"/>
        <v>-8.6</v>
      </c>
      <c r="U1261" s="16">
        <f>IFERROR(SUMIF('LISTA DE EMBARQUE'!B:B,MICRO!E:E,'LISTA DE EMBARQUE'!G:G),"")</f>
        <v>0</v>
      </c>
      <c r="V1261" s="12" t="str">
        <f>IFERROR(VLOOKUP(Tabela1[[#This Row],[COD.MDE]],'LISTA DE EMBARQUE'!B:L,11,0),"")</f>
        <v/>
      </c>
      <c r="W1261" s="13" t="str">
        <f>IFERROR(VLOOKUP(Tabela1[[#This Row],[COD.MDE]],'LISTA DE EMBARQUE'!B:M,12,0),"")</f>
        <v/>
      </c>
      <c r="X1261" s="14">
        <f>IFERROR(Tabela1[[#This Row],[QIANTIDADE EXPEDIDA]]*Tabela1[[#This Row],[PESO UNI]],"")</f>
        <v>0</v>
      </c>
      <c r="Y1261" s="14">
        <f t="shared" si="318"/>
        <v>-2</v>
      </c>
      <c r="Z1261" s="20">
        <f>Tabela1[[#This Row],[PESO TOTAL]]-Tabela1[[#This Row],[Peso Expedido]]</f>
        <v>8.6</v>
      </c>
      <c r="AA1261" s="17">
        <v>0</v>
      </c>
      <c r="AB1261" s="33"/>
      <c r="AC1261" s="33"/>
      <c r="AD1261" s="33"/>
      <c r="AE1261" s="33"/>
      <c r="AF1261" s="33"/>
      <c r="AG1261" s="33"/>
      <c r="AH1261" s="33"/>
      <c r="AI1261" s="33"/>
      <c r="AJ1261"/>
      <c r="AK1261"/>
      <c r="AL1261"/>
      <c r="AM1261"/>
      <c r="AN1261"/>
      <c r="AO1261"/>
      <c r="AP1261"/>
      <c r="AQ1261" s="22"/>
      <c r="AR1261" s="24"/>
      <c r="AS1261" s="37"/>
      <c r="AT1261" s="37"/>
      <c r="AU1261" s="37"/>
      <c r="AV1261" s="37"/>
      <c r="AW1261" s="37"/>
    </row>
    <row r="1262" spans="1:49" ht="15.75" hidden="1" customHeight="1" x14ac:dyDescent="0.25">
      <c r="A1262" s="1" t="s">
        <v>5951</v>
      </c>
      <c r="B1262" s="21" t="s">
        <v>5952</v>
      </c>
      <c r="C1262" s="1">
        <v>2</v>
      </c>
      <c r="D1262" s="1" t="s">
        <v>5954</v>
      </c>
      <c r="E1262" s="7">
        <v>4945</v>
      </c>
      <c r="F1262" s="7">
        <v>87</v>
      </c>
      <c r="G1262" s="1">
        <v>5.3</v>
      </c>
      <c r="H1262" s="34">
        <f>Tabela1[[#This Row],[PESO UNI]]*Tabela1[[#This Row],[QTE]]</f>
        <v>10.6</v>
      </c>
      <c r="I1262" s="7">
        <v>0</v>
      </c>
      <c r="J1262" s="8" t="s">
        <v>3093</v>
      </c>
      <c r="K1262" s="8" t="s">
        <v>44</v>
      </c>
      <c r="L1262" s="9" t="s">
        <v>2984</v>
      </c>
      <c r="M1262" s="10">
        <v>46293</v>
      </c>
      <c r="N1262" s="8" t="s">
        <v>38</v>
      </c>
      <c r="O1262" s="12"/>
      <c r="P1262" s="13"/>
      <c r="Q1262" s="14">
        <f>Tabela1[[#This Row],[QTDE/ Fabricação]]-Tabela1[[#This Row],[QTE]]</f>
        <v>-2</v>
      </c>
      <c r="R1262" s="18">
        <v>0</v>
      </c>
      <c r="S1262" s="18">
        <f t="shared" ref="S1262" si="319">IFERROR(H1262*AG1262,"")</f>
        <v>0</v>
      </c>
      <c r="T1262" s="19">
        <f t="shared" ref="T1262" si="320">IFERROR(S1262-H1262,"")</f>
        <v>-10.6</v>
      </c>
      <c r="U1262" s="16">
        <f>IFERROR(SUMIF('LISTA DE EMBARQUE'!B:B,MICRO!E:E,'LISTA DE EMBARQUE'!G:G),"")</f>
        <v>0</v>
      </c>
      <c r="V1262" s="12" t="str">
        <f>IFERROR(VLOOKUP(Tabela1[[#This Row],[COD.MDE]],'LISTA DE EMBARQUE'!B:L,11,0),"")</f>
        <v/>
      </c>
      <c r="W1262" s="13" t="str">
        <f>IFERROR(VLOOKUP(Tabela1[[#This Row],[COD.MDE]],'LISTA DE EMBARQUE'!B:M,12,0),"")</f>
        <v/>
      </c>
      <c r="X1262" s="14">
        <f>IFERROR(Tabela1[[#This Row],[QIANTIDADE EXPEDIDA]]*Tabela1[[#This Row],[PESO UNI]],"")</f>
        <v>0</v>
      </c>
      <c r="Y1262" s="14">
        <f t="shared" ref="Y1262" si="321">U1262-C1262</f>
        <v>-2</v>
      </c>
      <c r="Z1262" s="20">
        <f>Tabela1[[#This Row],[PESO TOTAL]]-Tabela1[[#This Row],[Peso Expedido]]</f>
        <v>10.6</v>
      </c>
      <c r="AA1262" s="17">
        <v>0</v>
      </c>
      <c r="AB1262" s="33"/>
      <c r="AC1262" s="33"/>
      <c r="AD1262" s="33"/>
      <c r="AE1262" s="33"/>
      <c r="AF1262" s="33"/>
      <c r="AG1262" s="33"/>
      <c r="AH1262" s="33"/>
      <c r="AI1262" s="33"/>
      <c r="AJ1262"/>
      <c r="AK1262"/>
      <c r="AL1262"/>
      <c r="AM1262"/>
      <c r="AN1262"/>
      <c r="AO1262"/>
      <c r="AP1262"/>
      <c r="AQ1262" s="22"/>
      <c r="AR1262" s="24"/>
      <c r="AS1262" s="37"/>
      <c r="AT1262" s="37"/>
      <c r="AU1262" s="37"/>
      <c r="AV1262" s="37"/>
      <c r="AW1262" s="37"/>
    </row>
    <row r="1263" spans="1:49" ht="15.75" hidden="1" customHeight="1" x14ac:dyDescent="0.25">
      <c r="A1263" s="1" t="s">
        <v>5951</v>
      </c>
      <c r="B1263" s="21" t="s">
        <v>5952</v>
      </c>
      <c r="C1263" s="1">
        <v>2</v>
      </c>
      <c r="D1263" s="1" t="s">
        <v>5955</v>
      </c>
      <c r="E1263" s="7">
        <v>4946</v>
      </c>
      <c r="F1263" s="7">
        <v>87</v>
      </c>
      <c r="G1263" s="1">
        <v>6.6</v>
      </c>
      <c r="H1263" s="34">
        <f>Tabela1[[#This Row],[PESO UNI]]*Tabela1[[#This Row],[QTE]]</f>
        <v>13.2</v>
      </c>
      <c r="I1263" s="7">
        <v>0</v>
      </c>
      <c r="J1263" s="8" t="s">
        <v>3093</v>
      </c>
      <c r="K1263" s="8" t="s">
        <v>44</v>
      </c>
      <c r="L1263" s="9" t="s">
        <v>2984</v>
      </c>
      <c r="M1263" s="10">
        <v>46293</v>
      </c>
      <c r="N1263" s="8" t="s">
        <v>38</v>
      </c>
      <c r="O1263" s="12"/>
      <c r="P1263" s="13"/>
      <c r="Q1263" s="14">
        <f>Tabela1[[#This Row],[QTDE/ Fabricação]]-Tabela1[[#This Row],[QTE]]</f>
        <v>-2</v>
      </c>
      <c r="R1263" s="18">
        <v>0</v>
      </c>
      <c r="S1263" s="18">
        <f t="shared" ref="S1263" si="322">IFERROR(H1263*AG1263,"")</f>
        <v>0</v>
      </c>
      <c r="T1263" s="19">
        <f t="shared" ref="T1263" si="323">IFERROR(S1263-H1263,"")</f>
        <v>-13.2</v>
      </c>
      <c r="U1263" s="16">
        <f>IFERROR(SUMIF('LISTA DE EMBARQUE'!B:B,MICRO!E:E,'LISTA DE EMBARQUE'!G:G),"")</f>
        <v>0</v>
      </c>
      <c r="V1263" s="12" t="str">
        <f>IFERROR(VLOOKUP(Tabela1[[#This Row],[COD.MDE]],'LISTA DE EMBARQUE'!B:L,11,0),"")</f>
        <v/>
      </c>
      <c r="W1263" s="13" t="str">
        <f>IFERROR(VLOOKUP(Tabela1[[#This Row],[COD.MDE]],'LISTA DE EMBARQUE'!B:M,12,0),"")</f>
        <v/>
      </c>
      <c r="X1263" s="14">
        <f>IFERROR(Tabela1[[#This Row],[QIANTIDADE EXPEDIDA]]*Tabela1[[#This Row],[PESO UNI]],"")</f>
        <v>0</v>
      </c>
      <c r="Y1263" s="14">
        <f t="shared" ref="Y1263" si="324">U1263-C1263</f>
        <v>-2</v>
      </c>
      <c r="Z1263" s="20">
        <f>Tabela1[[#This Row],[PESO TOTAL]]-Tabela1[[#This Row],[Peso Expedido]]</f>
        <v>13.2</v>
      </c>
      <c r="AA1263" s="17">
        <v>0</v>
      </c>
      <c r="AB1263" s="33"/>
      <c r="AC1263" s="33"/>
      <c r="AD1263" s="33"/>
      <c r="AE1263" s="33"/>
      <c r="AF1263" s="33"/>
      <c r="AG1263" s="33"/>
      <c r="AH1263" s="33"/>
      <c r="AI1263" s="33"/>
      <c r="AJ1263"/>
      <c r="AK1263"/>
      <c r="AL1263"/>
      <c r="AM1263"/>
      <c r="AN1263"/>
      <c r="AO1263"/>
      <c r="AP1263"/>
      <c r="AQ1263" s="22"/>
      <c r="AR1263" s="24"/>
      <c r="AS1263" s="37"/>
      <c r="AT1263" s="37"/>
      <c r="AU1263" s="37"/>
      <c r="AV1263" s="37"/>
      <c r="AW1263" s="37"/>
    </row>
    <row r="1264" spans="1:49" ht="15.75" hidden="1" customHeight="1" x14ac:dyDescent="0.25">
      <c r="A1264" s="1" t="s">
        <v>5951</v>
      </c>
      <c r="B1264" s="21" t="s">
        <v>5952</v>
      </c>
      <c r="C1264" s="1">
        <v>2</v>
      </c>
      <c r="D1264" s="1" t="s">
        <v>5956</v>
      </c>
      <c r="E1264" s="7">
        <v>4947</v>
      </c>
      <c r="F1264" s="7">
        <v>87</v>
      </c>
      <c r="G1264" s="1">
        <v>7</v>
      </c>
      <c r="H1264" s="34">
        <f>Tabela1[[#This Row],[PESO UNI]]*Tabela1[[#This Row],[QTE]]</f>
        <v>14</v>
      </c>
      <c r="I1264" s="7">
        <v>0</v>
      </c>
      <c r="J1264" s="8" t="s">
        <v>3093</v>
      </c>
      <c r="K1264" s="8" t="s">
        <v>44</v>
      </c>
      <c r="L1264" s="9" t="s">
        <v>2984</v>
      </c>
      <c r="M1264" s="10">
        <v>46293</v>
      </c>
      <c r="N1264" s="8" t="s">
        <v>38</v>
      </c>
      <c r="O1264" s="12"/>
      <c r="P1264" s="13"/>
      <c r="Q1264" s="14">
        <f>Tabela1[[#This Row],[QTDE/ Fabricação]]-Tabela1[[#This Row],[QTE]]</f>
        <v>-2</v>
      </c>
      <c r="R1264" s="18">
        <v>0</v>
      </c>
      <c r="S1264" s="18">
        <f t="shared" ref="S1264" si="325">IFERROR(H1264*AG1264,"")</f>
        <v>0</v>
      </c>
      <c r="T1264" s="19">
        <f t="shared" ref="T1264" si="326">IFERROR(S1264-H1264,"")</f>
        <v>-14</v>
      </c>
      <c r="U1264" s="16">
        <f>IFERROR(SUMIF('LISTA DE EMBARQUE'!B:B,MICRO!E:E,'LISTA DE EMBARQUE'!G:G),"")</f>
        <v>0</v>
      </c>
      <c r="V1264" s="12" t="str">
        <f>IFERROR(VLOOKUP(Tabela1[[#This Row],[COD.MDE]],'LISTA DE EMBARQUE'!B:L,11,0),"")</f>
        <v/>
      </c>
      <c r="W1264" s="13" t="str">
        <f>IFERROR(VLOOKUP(Tabela1[[#This Row],[COD.MDE]],'LISTA DE EMBARQUE'!B:M,12,0),"")</f>
        <v/>
      </c>
      <c r="X1264" s="14">
        <f>IFERROR(Tabela1[[#This Row],[QIANTIDADE EXPEDIDA]]*Tabela1[[#This Row],[PESO UNI]],"")</f>
        <v>0</v>
      </c>
      <c r="Y1264" s="14">
        <f t="shared" ref="Y1264" si="327">U1264-C1264</f>
        <v>-2</v>
      </c>
      <c r="Z1264" s="20">
        <f>Tabela1[[#This Row],[PESO TOTAL]]-Tabela1[[#This Row],[Peso Expedido]]</f>
        <v>14</v>
      </c>
      <c r="AA1264" s="17">
        <v>0</v>
      </c>
      <c r="AB1264" s="33"/>
      <c r="AC1264" s="33"/>
      <c r="AD1264" s="33"/>
      <c r="AE1264" s="33"/>
      <c r="AF1264" s="33"/>
      <c r="AG1264" s="33"/>
      <c r="AH1264" s="33"/>
      <c r="AI1264" s="33"/>
      <c r="AJ1264"/>
      <c r="AK1264"/>
      <c r="AL1264"/>
      <c r="AM1264"/>
      <c r="AN1264"/>
      <c r="AO1264"/>
      <c r="AP1264"/>
      <c r="AQ1264" s="22"/>
      <c r="AR1264" s="24"/>
      <c r="AS1264" s="37"/>
      <c r="AT1264" s="37"/>
      <c r="AU1264" s="37"/>
      <c r="AV1264" s="37"/>
      <c r="AW1264" s="37"/>
    </row>
    <row r="1265" spans="1:49" ht="15.75" hidden="1" customHeight="1" x14ac:dyDescent="0.25">
      <c r="A1265" s="1" t="s">
        <v>5951</v>
      </c>
      <c r="B1265" s="21" t="s">
        <v>5952</v>
      </c>
      <c r="C1265" s="1">
        <v>14</v>
      </c>
      <c r="D1265" s="1" t="s">
        <v>5957</v>
      </c>
      <c r="E1265" s="7">
        <v>4948</v>
      </c>
      <c r="F1265" s="7">
        <v>87</v>
      </c>
      <c r="G1265" s="1">
        <v>7.3</v>
      </c>
      <c r="H1265" s="34">
        <f>Tabela1[[#This Row],[PESO UNI]]*Tabela1[[#This Row],[QTE]]</f>
        <v>102.2</v>
      </c>
      <c r="I1265" s="7">
        <v>0</v>
      </c>
      <c r="J1265" s="8" t="s">
        <v>3093</v>
      </c>
      <c r="K1265" s="8" t="s">
        <v>44</v>
      </c>
      <c r="L1265" s="9" t="s">
        <v>2984</v>
      </c>
      <c r="M1265" s="10">
        <v>46293</v>
      </c>
      <c r="N1265" s="8" t="s">
        <v>38</v>
      </c>
      <c r="O1265" s="12"/>
      <c r="P1265" s="13"/>
      <c r="Q1265" s="14">
        <f>Tabela1[[#This Row],[QTDE/ Fabricação]]-Tabela1[[#This Row],[QTE]]</f>
        <v>-14</v>
      </c>
      <c r="R1265" s="18">
        <v>0</v>
      </c>
      <c r="S1265" s="18">
        <f t="shared" ref="S1265" si="328">IFERROR(H1265*AG1265,"")</f>
        <v>0</v>
      </c>
      <c r="T1265" s="19">
        <f t="shared" ref="T1265" si="329">IFERROR(S1265-H1265,"")</f>
        <v>-102.2</v>
      </c>
      <c r="U1265" s="16">
        <f>IFERROR(SUMIF('LISTA DE EMBARQUE'!B:B,MICRO!E:E,'LISTA DE EMBARQUE'!G:G),"")</f>
        <v>0</v>
      </c>
      <c r="V1265" s="12" t="str">
        <f>IFERROR(VLOOKUP(Tabela1[[#This Row],[COD.MDE]],'LISTA DE EMBARQUE'!B:L,11,0),"")</f>
        <v/>
      </c>
      <c r="W1265" s="13" t="str">
        <f>IFERROR(VLOOKUP(Tabela1[[#This Row],[COD.MDE]],'LISTA DE EMBARQUE'!B:M,12,0),"")</f>
        <v/>
      </c>
      <c r="X1265" s="14">
        <f>IFERROR(Tabela1[[#This Row],[QIANTIDADE EXPEDIDA]]*Tabela1[[#This Row],[PESO UNI]],"")</f>
        <v>0</v>
      </c>
      <c r="Y1265" s="14">
        <f t="shared" ref="Y1265" si="330">U1265-C1265</f>
        <v>-14</v>
      </c>
      <c r="Z1265" s="20">
        <f>Tabela1[[#This Row],[PESO TOTAL]]-Tabela1[[#This Row],[Peso Expedido]]</f>
        <v>102.2</v>
      </c>
      <c r="AA1265" s="17">
        <v>0</v>
      </c>
      <c r="AB1265" s="33"/>
      <c r="AC1265" s="33"/>
      <c r="AD1265" s="33"/>
      <c r="AE1265" s="33"/>
      <c r="AF1265" s="33"/>
      <c r="AG1265" s="33"/>
      <c r="AH1265" s="33"/>
      <c r="AI1265" s="33"/>
      <c r="AJ1265"/>
      <c r="AK1265"/>
      <c r="AL1265"/>
      <c r="AM1265"/>
      <c r="AN1265"/>
      <c r="AO1265"/>
      <c r="AP1265"/>
      <c r="AQ1265" s="22"/>
      <c r="AR1265" s="24"/>
      <c r="AS1265" s="37"/>
      <c r="AT1265" s="37"/>
      <c r="AU1265" s="37"/>
      <c r="AV1265" s="37"/>
      <c r="AW1265" s="37"/>
    </row>
    <row r="1266" spans="1:49" ht="15.75" hidden="1" customHeight="1" x14ac:dyDescent="0.25">
      <c r="A1266" s="1" t="s">
        <v>5951</v>
      </c>
      <c r="B1266" s="21" t="s">
        <v>5952</v>
      </c>
      <c r="C1266" s="1">
        <v>2</v>
      </c>
      <c r="D1266" s="1" t="s">
        <v>5958</v>
      </c>
      <c r="E1266" s="7">
        <v>4949</v>
      </c>
      <c r="F1266" s="7">
        <v>87</v>
      </c>
      <c r="G1266" s="1">
        <v>6.8</v>
      </c>
      <c r="H1266" s="34">
        <f>Tabela1[[#This Row],[PESO UNI]]*Tabela1[[#This Row],[QTE]]</f>
        <v>13.6</v>
      </c>
      <c r="I1266" s="7">
        <v>0</v>
      </c>
      <c r="J1266" s="8" t="s">
        <v>3093</v>
      </c>
      <c r="K1266" s="8" t="s">
        <v>44</v>
      </c>
      <c r="L1266" s="9" t="s">
        <v>2984</v>
      </c>
      <c r="M1266" s="10">
        <v>46293</v>
      </c>
      <c r="N1266" s="8" t="s">
        <v>38</v>
      </c>
      <c r="O1266" s="12"/>
      <c r="P1266" s="13"/>
      <c r="Q1266" s="14">
        <f>Tabela1[[#This Row],[QTDE/ Fabricação]]-Tabela1[[#This Row],[QTE]]</f>
        <v>-2</v>
      </c>
      <c r="R1266" s="18">
        <v>0</v>
      </c>
      <c r="S1266" s="18">
        <f t="shared" ref="S1266" si="331">IFERROR(H1266*AG1266,"")</f>
        <v>0</v>
      </c>
      <c r="T1266" s="19">
        <f t="shared" ref="T1266" si="332">IFERROR(S1266-H1266,"")</f>
        <v>-13.6</v>
      </c>
      <c r="U1266" s="16">
        <f>IFERROR(SUMIF('LISTA DE EMBARQUE'!B:B,MICRO!E:E,'LISTA DE EMBARQUE'!G:G),"")</f>
        <v>0</v>
      </c>
      <c r="V1266" s="12" t="str">
        <f>IFERROR(VLOOKUP(Tabela1[[#This Row],[COD.MDE]],'LISTA DE EMBARQUE'!B:L,11,0),"")</f>
        <v/>
      </c>
      <c r="W1266" s="13" t="str">
        <f>IFERROR(VLOOKUP(Tabela1[[#This Row],[COD.MDE]],'LISTA DE EMBARQUE'!B:M,12,0),"")</f>
        <v/>
      </c>
      <c r="X1266" s="14">
        <f>IFERROR(Tabela1[[#This Row],[QIANTIDADE EXPEDIDA]]*Tabela1[[#This Row],[PESO UNI]],"")</f>
        <v>0</v>
      </c>
      <c r="Y1266" s="14">
        <f t="shared" ref="Y1266" si="333">U1266-C1266</f>
        <v>-2</v>
      </c>
      <c r="Z1266" s="20">
        <f>Tabela1[[#This Row],[PESO TOTAL]]-Tabela1[[#This Row],[Peso Expedido]]</f>
        <v>13.6</v>
      </c>
      <c r="AA1266" s="17">
        <v>0</v>
      </c>
      <c r="AB1266" s="33"/>
      <c r="AC1266" s="33"/>
      <c r="AD1266" s="33"/>
      <c r="AE1266" s="33"/>
      <c r="AF1266" s="33"/>
      <c r="AG1266" s="33"/>
      <c r="AH1266" s="33"/>
      <c r="AI1266" s="33"/>
      <c r="AJ1266"/>
      <c r="AK1266"/>
      <c r="AL1266"/>
      <c r="AM1266"/>
      <c r="AN1266"/>
      <c r="AO1266"/>
      <c r="AP1266"/>
      <c r="AQ1266" s="22"/>
      <c r="AR1266" s="24"/>
      <c r="AS1266" s="37"/>
      <c r="AT1266" s="37"/>
      <c r="AU1266" s="37"/>
      <c r="AV1266" s="37"/>
      <c r="AW1266" s="37"/>
    </row>
    <row r="1267" spans="1:49" ht="15.75" hidden="1" customHeight="1" x14ac:dyDescent="0.25">
      <c r="A1267" s="1" t="s">
        <v>5951</v>
      </c>
      <c r="B1267" s="21" t="s">
        <v>5952</v>
      </c>
      <c r="C1267" s="1">
        <v>2</v>
      </c>
      <c r="D1267" s="1" t="s">
        <v>5959</v>
      </c>
      <c r="E1267" s="7">
        <v>4949</v>
      </c>
      <c r="F1267" s="7">
        <v>87</v>
      </c>
      <c r="G1267" s="1">
        <v>9.5</v>
      </c>
      <c r="H1267" s="34">
        <f>Tabela1[[#This Row],[PESO UNI]]*Tabela1[[#This Row],[QTE]]</f>
        <v>19</v>
      </c>
      <c r="I1267" s="7">
        <v>0</v>
      </c>
      <c r="J1267" s="8" t="s">
        <v>3093</v>
      </c>
      <c r="K1267" s="8" t="s">
        <v>44</v>
      </c>
      <c r="L1267" s="9" t="s">
        <v>2984</v>
      </c>
      <c r="M1267" s="10">
        <v>46293</v>
      </c>
      <c r="N1267" s="8" t="s">
        <v>38</v>
      </c>
      <c r="O1267" s="12"/>
      <c r="P1267" s="13"/>
      <c r="Q1267" s="14">
        <f>Tabela1[[#This Row],[QTDE/ Fabricação]]-Tabela1[[#This Row],[QTE]]</f>
        <v>-2</v>
      </c>
      <c r="R1267" s="18">
        <v>0</v>
      </c>
      <c r="S1267" s="18">
        <f t="shared" ref="S1267" si="334">IFERROR(H1267*AG1267,"")</f>
        <v>0</v>
      </c>
      <c r="T1267" s="19">
        <f t="shared" ref="T1267" si="335">IFERROR(S1267-H1267,"")</f>
        <v>-19</v>
      </c>
      <c r="U1267" s="16">
        <f>IFERROR(SUMIF('LISTA DE EMBARQUE'!B:B,MICRO!E:E,'LISTA DE EMBARQUE'!G:G),"")</f>
        <v>0</v>
      </c>
      <c r="V1267" s="12" t="str">
        <f>IFERROR(VLOOKUP(Tabela1[[#This Row],[COD.MDE]],'LISTA DE EMBARQUE'!B:L,11,0),"")</f>
        <v/>
      </c>
      <c r="W1267" s="13" t="str">
        <f>IFERROR(VLOOKUP(Tabela1[[#This Row],[COD.MDE]],'LISTA DE EMBARQUE'!B:M,12,0),"")</f>
        <v/>
      </c>
      <c r="X1267" s="14">
        <f>IFERROR(Tabela1[[#This Row],[QIANTIDADE EXPEDIDA]]*Tabela1[[#This Row],[PESO UNI]],"")</f>
        <v>0</v>
      </c>
      <c r="Y1267" s="14">
        <f t="shared" ref="Y1267" si="336">U1267-C1267</f>
        <v>-2</v>
      </c>
      <c r="Z1267" s="20">
        <f>Tabela1[[#This Row],[PESO TOTAL]]-Tabela1[[#This Row],[Peso Expedido]]</f>
        <v>19</v>
      </c>
      <c r="AA1267" s="17">
        <v>0</v>
      </c>
      <c r="AB1267" s="33"/>
      <c r="AC1267" s="33"/>
      <c r="AD1267" s="33"/>
      <c r="AE1267" s="33"/>
      <c r="AF1267" s="33"/>
      <c r="AG1267" s="33"/>
      <c r="AH1267" s="33"/>
      <c r="AI1267" s="33"/>
      <c r="AJ1267"/>
      <c r="AK1267"/>
      <c r="AL1267"/>
      <c r="AM1267"/>
      <c r="AN1267"/>
      <c r="AO1267"/>
      <c r="AP1267"/>
      <c r="AQ1267" s="22"/>
      <c r="AR1267" s="24"/>
      <c r="AS1267" s="37"/>
      <c r="AT1267" s="37"/>
      <c r="AU1267" s="37"/>
      <c r="AV1267" s="37"/>
      <c r="AW1267" s="37"/>
    </row>
    <row r="1268" spans="1:49" ht="15.75" hidden="1" customHeight="1" x14ac:dyDescent="0.25">
      <c r="A1268" s="1" t="s">
        <v>5951</v>
      </c>
      <c r="B1268" s="21" t="s">
        <v>5952</v>
      </c>
      <c r="C1268" s="1">
        <v>2</v>
      </c>
      <c r="D1268" s="1" t="s">
        <v>5960</v>
      </c>
      <c r="E1268" s="7">
        <v>4950</v>
      </c>
      <c r="F1268" s="7">
        <v>87</v>
      </c>
      <c r="G1268" s="1">
        <v>5</v>
      </c>
      <c r="H1268" s="34">
        <f>Tabela1[[#This Row],[PESO UNI]]*Tabela1[[#This Row],[QTE]]</f>
        <v>10</v>
      </c>
      <c r="I1268" s="7">
        <v>0</v>
      </c>
      <c r="J1268" s="8" t="s">
        <v>3093</v>
      </c>
      <c r="K1268" s="8" t="s">
        <v>44</v>
      </c>
      <c r="L1268" s="9" t="s">
        <v>2984</v>
      </c>
      <c r="M1268" s="10">
        <v>46293</v>
      </c>
      <c r="N1268" s="8" t="s">
        <v>38</v>
      </c>
      <c r="O1268" s="12"/>
      <c r="P1268" s="13"/>
      <c r="Q1268" s="14">
        <f>Tabela1[[#This Row],[QTDE/ Fabricação]]-Tabela1[[#This Row],[QTE]]</f>
        <v>-2</v>
      </c>
      <c r="R1268" s="18">
        <v>0</v>
      </c>
      <c r="S1268" s="18">
        <f t="shared" ref="S1268" si="337">IFERROR(H1268*AG1268,"")</f>
        <v>0</v>
      </c>
      <c r="T1268" s="19">
        <f t="shared" ref="T1268" si="338">IFERROR(S1268-H1268,"")</f>
        <v>-10</v>
      </c>
      <c r="U1268" s="16">
        <f>IFERROR(SUMIF('LISTA DE EMBARQUE'!B:B,MICRO!E:E,'LISTA DE EMBARQUE'!G:G),"")</f>
        <v>0</v>
      </c>
      <c r="V1268" s="12" t="str">
        <f>IFERROR(VLOOKUP(Tabela1[[#This Row],[COD.MDE]],'LISTA DE EMBARQUE'!B:L,11,0),"")</f>
        <v/>
      </c>
      <c r="W1268" s="13" t="str">
        <f>IFERROR(VLOOKUP(Tabela1[[#This Row],[COD.MDE]],'LISTA DE EMBARQUE'!B:M,12,0),"")</f>
        <v/>
      </c>
      <c r="X1268" s="14">
        <f>IFERROR(Tabela1[[#This Row],[QIANTIDADE EXPEDIDA]]*Tabela1[[#This Row],[PESO UNI]],"")</f>
        <v>0</v>
      </c>
      <c r="Y1268" s="14">
        <f t="shared" ref="Y1268" si="339">U1268-C1268</f>
        <v>-2</v>
      </c>
      <c r="Z1268" s="20">
        <f>Tabela1[[#This Row],[PESO TOTAL]]-Tabela1[[#This Row],[Peso Expedido]]</f>
        <v>10</v>
      </c>
      <c r="AA1268" s="17">
        <v>0</v>
      </c>
      <c r="AB1268" s="33"/>
      <c r="AC1268" s="33"/>
      <c r="AD1268" s="33"/>
      <c r="AE1268" s="33"/>
      <c r="AF1268" s="33"/>
      <c r="AG1268" s="33"/>
      <c r="AH1268" s="33"/>
      <c r="AI1268" s="33"/>
      <c r="AJ1268"/>
      <c r="AK1268"/>
      <c r="AL1268"/>
      <c r="AM1268"/>
      <c r="AN1268"/>
      <c r="AO1268"/>
      <c r="AP1268"/>
      <c r="AQ1268" s="22"/>
      <c r="AR1268" s="24"/>
      <c r="AS1268" s="37"/>
      <c r="AT1268" s="37"/>
      <c r="AU1268" s="37"/>
      <c r="AV1268" s="37"/>
      <c r="AW1268" s="37"/>
    </row>
    <row r="1269" spans="1:49" ht="15.75" hidden="1" customHeight="1" x14ac:dyDescent="0.25">
      <c r="A1269" s="1" t="s">
        <v>5951</v>
      </c>
      <c r="B1269" s="21" t="s">
        <v>5952</v>
      </c>
      <c r="C1269" s="1">
        <v>2</v>
      </c>
      <c r="D1269" s="1" t="s">
        <v>5961</v>
      </c>
      <c r="E1269" s="7">
        <v>4951</v>
      </c>
      <c r="F1269" s="7">
        <v>87</v>
      </c>
      <c r="G1269" s="1">
        <v>6.4</v>
      </c>
      <c r="H1269" s="34">
        <f>Tabela1[[#This Row],[PESO UNI]]*Tabela1[[#This Row],[QTE]]</f>
        <v>12.8</v>
      </c>
      <c r="I1269" s="7">
        <v>0</v>
      </c>
      <c r="J1269" s="8" t="s">
        <v>3093</v>
      </c>
      <c r="K1269" s="8" t="s">
        <v>44</v>
      </c>
      <c r="L1269" s="9" t="s">
        <v>2984</v>
      </c>
      <c r="M1269" s="10">
        <v>46293</v>
      </c>
      <c r="N1269" s="8" t="s">
        <v>38</v>
      </c>
      <c r="O1269" s="12"/>
      <c r="P1269" s="13"/>
      <c r="Q1269" s="14">
        <f>Tabela1[[#This Row],[QTDE/ Fabricação]]-Tabela1[[#This Row],[QTE]]</f>
        <v>-2</v>
      </c>
      <c r="R1269" s="18">
        <v>0</v>
      </c>
      <c r="S1269" s="18">
        <f t="shared" ref="S1269" si="340">IFERROR(H1269*AG1269,"")</f>
        <v>0</v>
      </c>
      <c r="T1269" s="19">
        <f t="shared" ref="T1269" si="341">IFERROR(S1269-H1269,"")</f>
        <v>-12.8</v>
      </c>
      <c r="U1269" s="16">
        <f>IFERROR(SUMIF('LISTA DE EMBARQUE'!B:B,MICRO!E:E,'LISTA DE EMBARQUE'!G:G),"")</f>
        <v>0</v>
      </c>
      <c r="V1269" s="12" t="str">
        <f>IFERROR(VLOOKUP(Tabela1[[#This Row],[COD.MDE]],'LISTA DE EMBARQUE'!B:L,11,0),"")</f>
        <v/>
      </c>
      <c r="W1269" s="13" t="str">
        <f>IFERROR(VLOOKUP(Tabela1[[#This Row],[COD.MDE]],'LISTA DE EMBARQUE'!B:M,12,0),"")</f>
        <v/>
      </c>
      <c r="X1269" s="14">
        <f>IFERROR(Tabela1[[#This Row],[QIANTIDADE EXPEDIDA]]*Tabela1[[#This Row],[PESO UNI]],"")</f>
        <v>0</v>
      </c>
      <c r="Y1269" s="14">
        <f t="shared" ref="Y1269" si="342">U1269-C1269</f>
        <v>-2</v>
      </c>
      <c r="Z1269" s="20">
        <f>Tabela1[[#This Row],[PESO TOTAL]]-Tabela1[[#This Row],[Peso Expedido]]</f>
        <v>12.8</v>
      </c>
      <c r="AA1269" s="17">
        <v>0</v>
      </c>
      <c r="AB1269" s="33"/>
      <c r="AC1269" s="33"/>
      <c r="AD1269" s="33"/>
      <c r="AE1269" s="33"/>
      <c r="AF1269" s="33"/>
      <c r="AG1269" s="33"/>
      <c r="AH1269" s="33"/>
      <c r="AI1269" s="33"/>
      <c r="AJ1269"/>
      <c r="AK1269"/>
      <c r="AL1269"/>
      <c r="AM1269"/>
      <c r="AN1269"/>
      <c r="AO1269"/>
      <c r="AP1269"/>
      <c r="AQ1269" s="22"/>
      <c r="AR1269" s="24"/>
      <c r="AS1269" s="37"/>
      <c r="AT1269" s="37"/>
      <c r="AU1269" s="37"/>
      <c r="AV1269" s="37"/>
      <c r="AW1269" s="37"/>
    </row>
    <row r="1270" spans="1:49" ht="15.75" hidden="1" customHeight="1" x14ac:dyDescent="0.25">
      <c r="A1270" s="1" t="s">
        <v>5951</v>
      </c>
      <c r="B1270" s="21" t="s">
        <v>5952</v>
      </c>
      <c r="C1270" s="1">
        <v>2</v>
      </c>
      <c r="D1270" s="1" t="s">
        <v>5962</v>
      </c>
      <c r="E1270" s="7">
        <v>4952</v>
      </c>
      <c r="F1270" s="7">
        <v>87</v>
      </c>
      <c r="G1270" s="1">
        <v>7.6</v>
      </c>
      <c r="H1270" s="34">
        <f>Tabela1[[#This Row],[PESO UNI]]*Tabela1[[#This Row],[QTE]]</f>
        <v>15.2</v>
      </c>
      <c r="I1270" s="7">
        <v>0</v>
      </c>
      <c r="J1270" s="8" t="s">
        <v>3093</v>
      </c>
      <c r="K1270" s="8" t="s">
        <v>44</v>
      </c>
      <c r="L1270" s="9" t="s">
        <v>2984</v>
      </c>
      <c r="M1270" s="10">
        <v>46293</v>
      </c>
      <c r="N1270" s="8" t="s">
        <v>38</v>
      </c>
      <c r="O1270" s="12"/>
      <c r="P1270" s="13"/>
      <c r="Q1270" s="14">
        <f>Tabela1[[#This Row],[QTDE/ Fabricação]]-Tabela1[[#This Row],[QTE]]</f>
        <v>-2</v>
      </c>
      <c r="R1270" s="18">
        <v>0</v>
      </c>
      <c r="S1270" s="18">
        <f t="shared" ref="S1270" si="343">IFERROR(H1270*AG1270,"")</f>
        <v>0</v>
      </c>
      <c r="T1270" s="19">
        <f t="shared" ref="T1270" si="344">IFERROR(S1270-H1270,"")</f>
        <v>-15.2</v>
      </c>
      <c r="U1270" s="16">
        <f>IFERROR(SUMIF('LISTA DE EMBARQUE'!B:B,MICRO!E:E,'LISTA DE EMBARQUE'!G:G),"")</f>
        <v>0</v>
      </c>
      <c r="V1270" s="12" t="str">
        <f>IFERROR(VLOOKUP(Tabela1[[#This Row],[COD.MDE]],'LISTA DE EMBARQUE'!B:L,11,0),"")</f>
        <v/>
      </c>
      <c r="W1270" s="13" t="str">
        <f>IFERROR(VLOOKUP(Tabela1[[#This Row],[COD.MDE]],'LISTA DE EMBARQUE'!B:M,12,0),"")</f>
        <v/>
      </c>
      <c r="X1270" s="14">
        <f>IFERROR(Tabela1[[#This Row],[QIANTIDADE EXPEDIDA]]*Tabela1[[#This Row],[PESO UNI]],"")</f>
        <v>0</v>
      </c>
      <c r="Y1270" s="14">
        <f t="shared" ref="Y1270" si="345">U1270-C1270</f>
        <v>-2</v>
      </c>
      <c r="Z1270" s="20">
        <f>Tabela1[[#This Row],[PESO TOTAL]]-Tabela1[[#This Row],[Peso Expedido]]</f>
        <v>15.2</v>
      </c>
      <c r="AA1270" s="17">
        <v>0</v>
      </c>
      <c r="AB1270" s="33"/>
      <c r="AC1270" s="33"/>
      <c r="AD1270" s="33"/>
      <c r="AE1270" s="33"/>
      <c r="AF1270" s="33"/>
      <c r="AG1270" s="33"/>
      <c r="AH1270" s="33"/>
      <c r="AI1270" s="33"/>
      <c r="AJ1270"/>
      <c r="AK1270"/>
      <c r="AL1270"/>
      <c r="AM1270"/>
      <c r="AN1270"/>
      <c r="AO1270"/>
      <c r="AP1270"/>
      <c r="AQ1270" s="22"/>
      <c r="AR1270" s="24"/>
      <c r="AS1270" s="37"/>
      <c r="AT1270" s="37"/>
      <c r="AU1270" s="37"/>
      <c r="AV1270" s="37"/>
      <c r="AW1270" s="37"/>
    </row>
    <row r="1271" spans="1:49" ht="15.75" hidden="1" customHeight="1" x14ac:dyDescent="0.25">
      <c r="A1271" s="1" t="s">
        <v>5951</v>
      </c>
      <c r="B1271" s="21" t="s">
        <v>5952</v>
      </c>
      <c r="C1271" s="1">
        <v>2</v>
      </c>
      <c r="D1271" s="1" t="s">
        <v>5964</v>
      </c>
      <c r="E1271" s="7">
        <v>4953</v>
      </c>
      <c r="F1271" s="7">
        <v>87</v>
      </c>
      <c r="G1271" s="1">
        <v>8.6</v>
      </c>
      <c r="H1271" s="34">
        <f>Tabela1[[#This Row],[PESO UNI]]*Tabela1[[#This Row],[QTE]]</f>
        <v>17.2</v>
      </c>
      <c r="I1271" s="7">
        <v>0</v>
      </c>
      <c r="J1271" s="8" t="s">
        <v>3093</v>
      </c>
      <c r="K1271" s="8" t="s">
        <v>44</v>
      </c>
      <c r="L1271" s="9" t="s">
        <v>2984</v>
      </c>
      <c r="M1271" s="10">
        <v>46293</v>
      </c>
      <c r="N1271" s="8" t="s">
        <v>38</v>
      </c>
      <c r="O1271" s="12"/>
      <c r="P1271" s="13"/>
      <c r="Q1271" s="14">
        <f>Tabela1[[#This Row],[QTDE/ Fabricação]]-Tabela1[[#This Row],[QTE]]</f>
        <v>-2</v>
      </c>
      <c r="R1271" s="18">
        <v>0</v>
      </c>
      <c r="S1271" s="18">
        <f t="shared" ref="S1271" si="346">IFERROR(H1271*AG1271,"")</f>
        <v>0</v>
      </c>
      <c r="T1271" s="19">
        <f t="shared" ref="T1271" si="347">IFERROR(S1271-H1271,"")</f>
        <v>-17.2</v>
      </c>
      <c r="U1271" s="16">
        <f>IFERROR(SUMIF('LISTA DE EMBARQUE'!B:B,MICRO!E:E,'LISTA DE EMBARQUE'!G:G),"")</f>
        <v>0</v>
      </c>
      <c r="V1271" s="12" t="str">
        <f>IFERROR(VLOOKUP(Tabela1[[#This Row],[COD.MDE]],'LISTA DE EMBARQUE'!B:L,11,0),"")</f>
        <v/>
      </c>
      <c r="W1271" s="13" t="str">
        <f>IFERROR(VLOOKUP(Tabela1[[#This Row],[COD.MDE]],'LISTA DE EMBARQUE'!B:M,12,0),"")</f>
        <v/>
      </c>
      <c r="X1271" s="14">
        <f>IFERROR(Tabela1[[#This Row],[QIANTIDADE EXPEDIDA]]*Tabela1[[#This Row],[PESO UNI]],"")</f>
        <v>0</v>
      </c>
      <c r="Y1271" s="14">
        <f t="shared" ref="Y1271" si="348">U1271-C1271</f>
        <v>-2</v>
      </c>
      <c r="Z1271" s="20">
        <f>Tabela1[[#This Row],[PESO TOTAL]]-Tabela1[[#This Row],[Peso Expedido]]</f>
        <v>17.2</v>
      </c>
      <c r="AA1271" s="17">
        <v>0</v>
      </c>
      <c r="AB1271" s="33"/>
      <c r="AC1271" s="33"/>
      <c r="AD1271" s="33"/>
      <c r="AE1271" s="33"/>
      <c r="AF1271" s="33"/>
      <c r="AG1271" s="33"/>
      <c r="AH1271" s="33"/>
      <c r="AI1271" s="33"/>
      <c r="AJ1271"/>
      <c r="AK1271"/>
      <c r="AL1271"/>
      <c r="AM1271"/>
      <c r="AN1271"/>
      <c r="AO1271"/>
      <c r="AP1271"/>
      <c r="AQ1271" s="22"/>
      <c r="AR1271" s="24"/>
      <c r="AS1271" s="37"/>
      <c r="AT1271" s="37"/>
      <c r="AU1271" s="37"/>
      <c r="AV1271" s="37"/>
      <c r="AW1271" s="37"/>
    </row>
    <row r="1272" spans="1:49" ht="15.75" hidden="1" customHeight="1" x14ac:dyDescent="0.25">
      <c r="A1272" s="1" t="s">
        <v>5951</v>
      </c>
      <c r="B1272" s="21" t="s">
        <v>5952</v>
      </c>
      <c r="C1272" s="1">
        <v>2</v>
      </c>
      <c r="D1272" s="1" t="s">
        <v>5963</v>
      </c>
      <c r="E1272" s="7">
        <v>4954</v>
      </c>
      <c r="F1272" s="7">
        <v>87</v>
      </c>
      <c r="G1272" s="1">
        <v>9.6999999999999993</v>
      </c>
      <c r="H1272" s="34">
        <f>Tabela1[[#This Row],[PESO UNI]]*Tabela1[[#This Row],[QTE]]</f>
        <v>19.399999999999999</v>
      </c>
      <c r="I1272" s="7">
        <v>0</v>
      </c>
      <c r="J1272" s="8" t="s">
        <v>3093</v>
      </c>
      <c r="K1272" s="8" t="s">
        <v>44</v>
      </c>
      <c r="L1272" s="9" t="s">
        <v>2984</v>
      </c>
      <c r="M1272" s="10">
        <v>46293</v>
      </c>
      <c r="N1272" s="8" t="s">
        <v>38</v>
      </c>
      <c r="O1272" s="12"/>
      <c r="P1272" s="13"/>
      <c r="Q1272" s="14">
        <f>Tabela1[[#This Row],[QTDE/ Fabricação]]-Tabela1[[#This Row],[QTE]]</f>
        <v>-2</v>
      </c>
      <c r="R1272" s="18">
        <v>0</v>
      </c>
      <c r="S1272" s="18">
        <f t="shared" ref="S1272" si="349">IFERROR(H1272*AG1272,"")</f>
        <v>0</v>
      </c>
      <c r="T1272" s="19">
        <f t="shared" ref="T1272" si="350">IFERROR(S1272-H1272,"")</f>
        <v>-19.399999999999999</v>
      </c>
      <c r="U1272" s="16">
        <f>IFERROR(SUMIF('LISTA DE EMBARQUE'!B:B,MICRO!E:E,'LISTA DE EMBARQUE'!G:G),"")</f>
        <v>0</v>
      </c>
      <c r="V1272" s="12" t="str">
        <f>IFERROR(VLOOKUP(Tabela1[[#This Row],[COD.MDE]],'LISTA DE EMBARQUE'!B:L,11,0),"")</f>
        <v/>
      </c>
      <c r="W1272" s="13" t="str">
        <f>IFERROR(VLOOKUP(Tabela1[[#This Row],[COD.MDE]],'LISTA DE EMBARQUE'!B:M,12,0),"")</f>
        <v/>
      </c>
      <c r="X1272" s="14">
        <f>IFERROR(Tabela1[[#This Row],[QIANTIDADE EXPEDIDA]]*Tabela1[[#This Row],[PESO UNI]],"")</f>
        <v>0</v>
      </c>
      <c r="Y1272" s="14">
        <f t="shared" ref="Y1272" si="351">U1272-C1272</f>
        <v>-2</v>
      </c>
      <c r="Z1272" s="20">
        <f>Tabela1[[#This Row],[PESO TOTAL]]-Tabela1[[#This Row],[Peso Expedido]]</f>
        <v>19.399999999999999</v>
      </c>
      <c r="AA1272" s="17">
        <v>0</v>
      </c>
      <c r="AB1272" s="33"/>
      <c r="AC1272" s="33"/>
      <c r="AD1272" s="33"/>
      <c r="AE1272" s="33"/>
      <c r="AF1272" s="33"/>
      <c r="AG1272" s="33"/>
      <c r="AH1272" s="33"/>
      <c r="AI1272" s="33"/>
      <c r="AJ1272"/>
      <c r="AK1272"/>
      <c r="AL1272"/>
      <c r="AM1272"/>
      <c r="AN1272"/>
      <c r="AO1272"/>
      <c r="AP1272"/>
      <c r="AQ1272" s="22"/>
      <c r="AR1272" s="24"/>
      <c r="AS1272" s="37"/>
      <c r="AT1272" s="37"/>
      <c r="AU1272" s="37"/>
      <c r="AV1272" s="37"/>
      <c r="AW1272" s="37"/>
    </row>
    <row r="1273" spans="1:49" ht="15.75" hidden="1" customHeight="1" x14ac:dyDescent="0.25">
      <c r="A1273" s="1" t="s">
        <v>5951</v>
      </c>
      <c r="B1273" s="21" t="s">
        <v>5952</v>
      </c>
      <c r="C1273" s="1">
        <v>2</v>
      </c>
      <c r="D1273" s="1" t="s">
        <v>5965</v>
      </c>
      <c r="E1273" s="7">
        <v>4955</v>
      </c>
      <c r="F1273" s="7">
        <v>87</v>
      </c>
      <c r="G1273" s="1">
        <v>6.1</v>
      </c>
      <c r="H1273" s="34">
        <f>Tabela1[[#This Row],[PESO UNI]]*Tabela1[[#This Row],[QTE]]</f>
        <v>12.2</v>
      </c>
      <c r="I1273" s="7">
        <v>0</v>
      </c>
      <c r="J1273" s="8" t="s">
        <v>3093</v>
      </c>
      <c r="K1273" s="8" t="s">
        <v>44</v>
      </c>
      <c r="L1273" s="9" t="s">
        <v>2984</v>
      </c>
      <c r="M1273" s="10">
        <v>46293</v>
      </c>
      <c r="N1273" s="8" t="s">
        <v>38</v>
      </c>
      <c r="O1273" s="12"/>
      <c r="P1273" s="13"/>
      <c r="Q1273" s="14">
        <f>Tabela1[[#This Row],[QTDE/ Fabricação]]-Tabela1[[#This Row],[QTE]]</f>
        <v>-2</v>
      </c>
      <c r="R1273" s="18">
        <v>0</v>
      </c>
      <c r="S1273" s="18">
        <f t="shared" ref="S1273" si="352">IFERROR(H1273*AG1273,"")</f>
        <v>0</v>
      </c>
      <c r="T1273" s="19">
        <f t="shared" ref="T1273" si="353">IFERROR(S1273-H1273,"")</f>
        <v>-12.2</v>
      </c>
      <c r="U1273" s="16">
        <f>IFERROR(SUMIF('LISTA DE EMBARQUE'!B:B,MICRO!E:E,'LISTA DE EMBARQUE'!G:G),"")</f>
        <v>0</v>
      </c>
      <c r="V1273" s="12" t="str">
        <f>IFERROR(VLOOKUP(Tabela1[[#This Row],[COD.MDE]],'LISTA DE EMBARQUE'!B:L,11,0),"")</f>
        <v/>
      </c>
      <c r="W1273" s="13" t="str">
        <f>IFERROR(VLOOKUP(Tabela1[[#This Row],[COD.MDE]],'LISTA DE EMBARQUE'!B:M,12,0),"")</f>
        <v/>
      </c>
      <c r="X1273" s="14">
        <f>IFERROR(Tabela1[[#This Row],[QIANTIDADE EXPEDIDA]]*Tabela1[[#This Row],[PESO UNI]],"")</f>
        <v>0</v>
      </c>
      <c r="Y1273" s="14">
        <f t="shared" ref="Y1273" si="354">U1273-C1273</f>
        <v>-2</v>
      </c>
      <c r="Z1273" s="20">
        <f>Tabela1[[#This Row],[PESO TOTAL]]-Tabela1[[#This Row],[Peso Expedido]]</f>
        <v>12.2</v>
      </c>
      <c r="AA1273" s="17">
        <v>0</v>
      </c>
      <c r="AB1273" s="33"/>
      <c r="AC1273" s="33"/>
      <c r="AD1273" s="33"/>
      <c r="AE1273" s="33"/>
      <c r="AF1273" s="33"/>
      <c r="AG1273" s="33"/>
      <c r="AH1273" s="33"/>
      <c r="AI1273" s="33"/>
      <c r="AJ1273"/>
      <c r="AK1273"/>
      <c r="AL1273"/>
      <c r="AM1273"/>
      <c r="AN1273"/>
      <c r="AO1273"/>
      <c r="AP1273"/>
      <c r="AQ1273" s="22"/>
      <c r="AR1273" s="24"/>
      <c r="AS1273" s="37"/>
      <c r="AT1273" s="37"/>
      <c r="AU1273" s="37"/>
      <c r="AV1273" s="37"/>
      <c r="AW1273" s="37"/>
    </row>
    <row r="1274" spans="1:49" ht="15.75" hidden="1" customHeight="1" x14ac:dyDescent="0.25">
      <c r="A1274" s="1" t="s">
        <v>5951</v>
      </c>
      <c r="B1274" s="21" t="s">
        <v>5952</v>
      </c>
      <c r="C1274" s="1">
        <v>5</v>
      </c>
      <c r="D1274" s="1" t="s">
        <v>5966</v>
      </c>
      <c r="E1274" s="7">
        <v>4956</v>
      </c>
      <c r="F1274" s="7">
        <v>87</v>
      </c>
      <c r="G1274" s="1">
        <v>7.3</v>
      </c>
      <c r="H1274" s="34">
        <f>Tabela1[[#This Row],[PESO UNI]]*Tabela1[[#This Row],[QTE]]</f>
        <v>36.5</v>
      </c>
      <c r="I1274" s="7">
        <v>0</v>
      </c>
      <c r="J1274" s="8" t="s">
        <v>3093</v>
      </c>
      <c r="K1274" s="8" t="s">
        <v>44</v>
      </c>
      <c r="L1274" s="9" t="s">
        <v>2984</v>
      </c>
      <c r="M1274" s="10">
        <v>46293</v>
      </c>
      <c r="N1274" s="8" t="s">
        <v>38</v>
      </c>
      <c r="O1274" s="12"/>
      <c r="P1274" s="13"/>
      <c r="Q1274" s="14">
        <f>Tabela1[[#This Row],[QTDE/ Fabricação]]-Tabela1[[#This Row],[QTE]]</f>
        <v>-5</v>
      </c>
      <c r="R1274" s="18">
        <v>0</v>
      </c>
      <c r="S1274" s="18">
        <f t="shared" ref="S1274" si="355">IFERROR(H1274*AG1274,"")</f>
        <v>0</v>
      </c>
      <c r="T1274" s="19">
        <f t="shared" ref="T1274" si="356">IFERROR(S1274-H1274,"")</f>
        <v>-36.5</v>
      </c>
      <c r="U1274" s="16">
        <f>IFERROR(SUMIF('LISTA DE EMBARQUE'!B:B,MICRO!E:E,'LISTA DE EMBARQUE'!G:G),"")</f>
        <v>0</v>
      </c>
      <c r="V1274" s="12" t="str">
        <f>IFERROR(VLOOKUP(Tabela1[[#This Row],[COD.MDE]],'LISTA DE EMBARQUE'!B:L,11,0),"")</f>
        <v/>
      </c>
      <c r="W1274" s="13" t="str">
        <f>IFERROR(VLOOKUP(Tabela1[[#This Row],[COD.MDE]],'LISTA DE EMBARQUE'!B:M,12,0),"")</f>
        <v/>
      </c>
      <c r="X1274" s="14">
        <f>IFERROR(Tabela1[[#This Row],[QIANTIDADE EXPEDIDA]]*Tabela1[[#This Row],[PESO UNI]],"")</f>
        <v>0</v>
      </c>
      <c r="Y1274" s="14">
        <f t="shared" ref="Y1274" si="357">U1274-C1274</f>
        <v>-5</v>
      </c>
      <c r="Z1274" s="20">
        <f>Tabela1[[#This Row],[PESO TOTAL]]-Tabela1[[#This Row],[Peso Expedido]]</f>
        <v>36.5</v>
      </c>
      <c r="AA1274" s="17">
        <v>0</v>
      </c>
      <c r="AB1274" s="33"/>
      <c r="AC1274" s="33"/>
      <c r="AD1274" s="33"/>
      <c r="AE1274" s="33"/>
      <c r="AF1274" s="33"/>
      <c r="AG1274" s="33"/>
      <c r="AH1274" s="33"/>
      <c r="AI1274" s="33"/>
      <c r="AJ1274"/>
      <c r="AK1274"/>
      <c r="AL1274"/>
      <c r="AM1274"/>
      <c r="AN1274"/>
      <c r="AO1274"/>
      <c r="AP1274"/>
      <c r="AQ1274" s="22"/>
      <c r="AR1274" s="24"/>
      <c r="AS1274" s="37"/>
      <c r="AT1274" s="37"/>
      <c r="AU1274" s="37"/>
      <c r="AV1274" s="37"/>
      <c r="AW1274" s="37"/>
    </row>
    <row r="1275" spans="1:49" ht="15.75" hidden="1" customHeight="1" x14ac:dyDescent="0.25">
      <c r="A1275" s="1" t="s">
        <v>5951</v>
      </c>
      <c r="B1275" s="21" t="s">
        <v>5952</v>
      </c>
      <c r="C1275" s="1">
        <v>1</v>
      </c>
      <c r="D1275" s="1" t="s">
        <v>5967</v>
      </c>
      <c r="E1275" s="7">
        <v>4957</v>
      </c>
      <c r="F1275" s="7">
        <v>87</v>
      </c>
      <c r="G1275" s="1">
        <v>7.3</v>
      </c>
      <c r="H1275" s="34">
        <f>Tabela1[[#This Row],[PESO UNI]]*Tabela1[[#This Row],[QTE]]</f>
        <v>7.3</v>
      </c>
      <c r="I1275" s="7">
        <v>0</v>
      </c>
      <c r="J1275" s="8" t="s">
        <v>3093</v>
      </c>
      <c r="K1275" s="8" t="s">
        <v>44</v>
      </c>
      <c r="L1275" s="9" t="s">
        <v>2984</v>
      </c>
      <c r="M1275" s="10">
        <v>46293</v>
      </c>
      <c r="N1275" s="8" t="s">
        <v>38</v>
      </c>
      <c r="O1275" s="12"/>
      <c r="P1275" s="13"/>
      <c r="Q1275" s="14">
        <f>Tabela1[[#This Row],[QTDE/ Fabricação]]-Tabela1[[#This Row],[QTE]]</f>
        <v>-1</v>
      </c>
      <c r="R1275" s="18">
        <v>0</v>
      </c>
      <c r="S1275" s="18">
        <f t="shared" ref="S1275" si="358">IFERROR(H1275*AG1275,"")</f>
        <v>0</v>
      </c>
      <c r="T1275" s="19">
        <f t="shared" ref="T1275" si="359">IFERROR(S1275-H1275,"")</f>
        <v>-7.3</v>
      </c>
      <c r="U1275" s="16">
        <f>IFERROR(SUMIF('LISTA DE EMBARQUE'!B:B,MICRO!E:E,'LISTA DE EMBARQUE'!G:G),"")</f>
        <v>0</v>
      </c>
      <c r="V1275" s="12" t="str">
        <f>IFERROR(VLOOKUP(Tabela1[[#This Row],[COD.MDE]],'LISTA DE EMBARQUE'!B:L,11,0),"")</f>
        <v/>
      </c>
      <c r="W1275" s="13" t="str">
        <f>IFERROR(VLOOKUP(Tabela1[[#This Row],[COD.MDE]],'LISTA DE EMBARQUE'!B:M,12,0),"")</f>
        <v/>
      </c>
      <c r="X1275" s="14">
        <f>IFERROR(Tabela1[[#This Row],[QIANTIDADE EXPEDIDA]]*Tabela1[[#This Row],[PESO UNI]],"")</f>
        <v>0</v>
      </c>
      <c r="Y1275" s="14">
        <f t="shared" ref="Y1275" si="360">U1275-C1275</f>
        <v>-1</v>
      </c>
      <c r="Z1275" s="20">
        <f>Tabela1[[#This Row],[PESO TOTAL]]-Tabela1[[#This Row],[Peso Expedido]]</f>
        <v>7.3</v>
      </c>
      <c r="AA1275" s="17">
        <v>0</v>
      </c>
      <c r="AB1275" s="33"/>
      <c r="AC1275" s="33"/>
      <c r="AD1275" s="33"/>
      <c r="AE1275" s="33"/>
      <c r="AF1275" s="33"/>
      <c r="AG1275" s="33"/>
      <c r="AH1275" s="33"/>
      <c r="AI1275" s="33"/>
      <c r="AJ1275"/>
      <c r="AK1275"/>
      <c r="AL1275"/>
      <c r="AM1275"/>
      <c r="AN1275"/>
      <c r="AO1275"/>
      <c r="AP1275"/>
      <c r="AQ1275" s="22"/>
      <c r="AR1275" s="24"/>
      <c r="AS1275" s="37"/>
      <c r="AT1275" s="37"/>
      <c r="AU1275" s="37"/>
      <c r="AV1275" s="37"/>
      <c r="AW1275" s="37"/>
    </row>
    <row r="1276" spans="1:49" ht="15.75" hidden="1" customHeight="1" x14ac:dyDescent="0.25">
      <c r="A1276" s="1" t="s">
        <v>5951</v>
      </c>
      <c r="B1276" s="21" t="s">
        <v>5952</v>
      </c>
      <c r="C1276" s="1">
        <v>1</v>
      </c>
      <c r="D1276" s="1" t="s">
        <v>5968</v>
      </c>
      <c r="E1276" s="7">
        <v>4958</v>
      </c>
      <c r="F1276" s="7">
        <v>87</v>
      </c>
      <c r="G1276" s="1">
        <v>9.6999999999999993</v>
      </c>
      <c r="H1276" s="34">
        <f>Tabela1[[#This Row],[PESO UNI]]*Tabela1[[#This Row],[QTE]]</f>
        <v>9.6999999999999993</v>
      </c>
      <c r="I1276" s="7">
        <v>0</v>
      </c>
      <c r="J1276" s="8" t="s">
        <v>3093</v>
      </c>
      <c r="K1276" s="8" t="s">
        <v>44</v>
      </c>
      <c r="L1276" s="9" t="s">
        <v>2984</v>
      </c>
      <c r="M1276" s="10">
        <v>46293</v>
      </c>
      <c r="N1276" s="8" t="s">
        <v>38</v>
      </c>
      <c r="O1276" s="12"/>
      <c r="P1276" s="13"/>
      <c r="Q1276" s="14">
        <f>Tabela1[[#This Row],[QTDE/ Fabricação]]-Tabela1[[#This Row],[QTE]]</f>
        <v>-1</v>
      </c>
      <c r="R1276" s="18">
        <v>0</v>
      </c>
      <c r="S1276" s="18">
        <f t="shared" ref="S1276" si="361">IFERROR(H1276*AG1276,"")</f>
        <v>0</v>
      </c>
      <c r="T1276" s="19">
        <f t="shared" ref="T1276" si="362">IFERROR(S1276-H1276,"")</f>
        <v>-9.6999999999999993</v>
      </c>
      <c r="U1276" s="16">
        <f>IFERROR(SUMIF('LISTA DE EMBARQUE'!B:B,MICRO!E:E,'LISTA DE EMBARQUE'!G:G),"")</f>
        <v>0</v>
      </c>
      <c r="V1276" s="12" t="str">
        <f>IFERROR(VLOOKUP(Tabela1[[#This Row],[COD.MDE]],'LISTA DE EMBARQUE'!B:L,11,0),"")</f>
        <v/>
      </c>
      <c r="W1276" s="13" t="str">
        <f>IFERROR(VLOOKUP(Tabela1[[#This Row],[COD.MDE]],'LISTA DE EMBARQUE'!B:M,12,0),"")</f>
        <v/>
      </c>
      <c r="X1276" s="14">
        <f>IFERROR(Tabela1[[#This Row],[QIANTIDADE EXPEDIDA]]*Tabela1[[#This Row],[PESO UNI]],"")</f>
        <v>0</v>
      </c>
      <c r="Y1276" s="14">
        <f t="shared" ref="Y1276" si="363">U1276-C1276</f>
        <v>-1</v>
      </c>
      <c r="Z1276" s="20">
        <f>Tabela1[[#This Row],[PESO TOTAL]]-Tabela1[[#This Row],[Peso Expedido]]</f>
        <v>9.6999999999999993</v>
      </c>
      <c r="AA1276" s="17">
        <v>0</v>
      </c>
      <c r="AB1276" s="33"/>
      <c r="AC1276" s="33"/>
      <c r="AD1276" s="33"/>
      <c r="AE1276" s="33"/>
      <c r="AF1276" s="33"/>
      <c r="AG1276" s="33"/>
      <c r="AH1276" s="33"/>
      <c r="AI1276" s="33"/>
      <c r="AJ1276"/>
      <c r="AK1276"/>
      <c r="AL1276"/>
      <c r="AM1276"/>
      <c r="AN1276"/>
      <c r="AO1276"/>
      <c r="AP1276"/>
      <c r="AQ1276" s="22"/>
      <c r="AR1276" s="24"/>
      <c r="AS1276" s="37"/>
      <c r="AT1276" s="37"/>
      <c r="AU1276" s="37"/>
      <c r="AV1276" s="37"/>
      <c r="AW1276" s="37"/>
    </row>
    <row r="1277" spans="1:49" ht="15.75" hidden="1" customHeight="1" x14ac:dyDescent="0.25">
      <c r="A1277" s="1" t="s">
        <v>5951</v>
      </c>
      <c r="B1277" s="21" t="s">
        <v>5952</v>
      </c>
      <c r="C1277" s="1">
        <v>1</v>
      </c>
      <c r="D1277" s="1" t="s">
        <v>5969</v>
      </c>
      <c r="E1277" s="7">
        <v>4959</v>
      </c>
      <c r="F1277" s="7">
        <v>87</v>
      </c>
      <c r="G1277" s="1">
        <v>10.6</v>
      </c>
      <c r="H1277" s="34">
        <f>Tabela1[[#This Row],[PESO UNI]]*Tabela1[[#This Row],[QTE]]</f>
        <v>10.6</v>
      </c>
      <c r="I1277" s="7">
        <v>0</v>
      </c>
      <c r="J1277" s="8" t="s">
        <v>3093</v>
      </c>
      <c r="K1277" s="8" t="s">
        <v>44</v>
      </c>
      <c r="L1277" s="9" t="s">
        <v>2984</v>
      </c>
      <c r="M1277" s="10">
        <v>46293</v>
      </c>
      <c r="N1277" s="8" t="s">
        <v>38</v>
      </c>
      <c r="O1277" s="12"/>
      <c r="P1277" s="13"/>
      <c r="Q1277" s="14">
        <f>Tabela1[[#This Row],[QTDE/ Fabricação]]-Tabela1[[#This Row],[QTE]]</f>
        <v>-1</v>
      </c>
      <c r="R1277" s="18">
        <v>0</v>
      </c>
      <c r="S1277" s="18">
        <f t="shared" ref="S1277:S1281" si="364">IFERROR(H1277*AG1277,"")</f>
        <v>0</v>
      </c>
      <c r="T1277" s="19">
        <f t="shared" ref="T1277:T1281" si="365">IFERROR(S1277-H1277,"")</f>
        <v>-10.6</v>
      </c>
      <c r="U1277" s="16">
        <f>IFERROR(SUMIF('LISTA DE EMBARQUE'!B:B,MICRO!E:E,'LISTA DE EMBARQUE'!G:G),"")</f>
        <v>0</v>
      </c>
      <c r="V1277" s="12" t="str">
        <f>IFERROR(VLOOKUP(Tabela1[[#This Row],[COD.MDE]],'LISTA DE EMBARQUE'!B:L,11,0),"")</f>
        <v/>
      </c>
      <c r="W1277" s="13" t="str">
        <f>IFERROR(VLOOKUP(Tabela1[[#This Row],[COD.MDE]],'LISTA DE EMBARQUE'!B:M,12,0),"")</f>
        <v/>
      </c>
      <c r="X1277" s="14">
        <f>IFERROR(Tabela1[[#This Row],[QIANTIDADE EXPEDIDA]]*Tabela1[[#This Row],[PESO UNI]],"")</f>
        <v>0</v>
      </c>
      <c r="Y1277" s="14">
        <f t="shared" ref="Y1277:Y1281" si="366">U1277-C1277</f>
        <v>-1</v>
      </c>
      <c r="Z1277" s="20">
        <f>Tabela1[[#This Row],[PESO TOTAL]]-Tabela1[[#This Row],[Peso Expedido]]</f>
        <v>10.6</v>
      </c>
      <c r="AA1277" s="17">
        <v>0</v>
      </c>
      <c r="AB1277" s="33"/>
      <c r="AC1277" s="33"/>
      <c r="AD1277" s="33"/>
      <c r="AE1277" s="33"/>
      <c r="AF1277" s="33"/>
      <c r="AG1277" s="33"/>
      <c r="AH1277" s="33"/>
      <c r="AI1277" s="33"/>
      <c r="AJ1277"/>
      <c r="AK1277"/>
      <c r="AL1277"/>
      <c r="AM1277"/>
      <c r="AN1277"/>
      <c r="AO1277"/>
      <c r="AP1277"/>
      <c r="AQ1277" s="22"/>
      <c r="AR1277" s="24"/>
      <c r="AS1277" s="37"/>
      <c r="AT1277" s="37"/>
      <c r="AU1277" s="37"/>
      <c r="AV1277" s="37"/>
      <c r="AW1277" s="37"/>
    </row>
    <row r="1278" spans="1:49" ht="15.75" hidden="1" customHeight="1" x14ac:dyDescent="0.25">
      <c r="A1278" s="1" t="s">
        <v>5951</v>
      </c>
      <c r="B1278" s="21" t="s">
        <v>5952</v>
      </c>
      <c r="C1278" s="1">
        <v>24</v>
      </c>
      <c r="D1278" s="1" t="s">
        <v>5970</v>
      </c>
      <c r="E1278" s="7">
        <v>4960</v>
      </c>
      <c r="F1278" s="7">
        <v>87</v>
      </c>
      <c r="G1278" s="1">
        <v>7.6</v>
      </c>
      <c r="H1278" s="34">
        <f>Tabela1[[#This Row],[PESO UNI]]*Tabela1[[#This Row],[QTE]]</f>
        <v>182.39999999999998</v>
      </c>
      <c r="I1278" s="7">
        <v>0</v>
      </c>
      <c r="J1278" s="8" t="s">
        <v>3093</v>
      </c>
      <c r="K1278" s="8" t="s">
        <v>44</v>
      </c>
      <c r="L1278" s="9" t="s">
        <v>2984</v>
      </c>
      <c r="M1278" s="10">
        <v>46293</v>
      </c>
      <c r="N1278" s="8" t="s">
        <v>38</v>
      </c>
      <c r="O1278" s="12"/>
      <c r="P1278" s="13"/>
      <c r="Q1278" s="14">
        <f>Tabela1[[#This Row],[QTDE/ Fabricação]]-Tabela1[[#This Row],[QTE]]</f>
        <v>-24</v>
      </c>
      <c r="R1278" s="18">
        <v>0</v>
      </c>
      <c r="S1278" s="18">
        <f t="shared" si="364"/>
        <v>0</v>
      </c>
      <c r="T1278" s="19">
        <f t="shared" si="365"/>
        <v>-182.39999999999998</v>
      </c>
      <c r="U1278" s="16">
        <f>IFERROR(SUMIF('LISTA DE EMBARQUE'!B:B,MICRO!E:E,'LISTA DE EMBARQUE'!G:G),"")</f>
        <v>0</v>
      </c>
      <c r="V1278" s="12" t="str">
        <f>IFERROR(VLOOKUP(Tabela1[[#This Row],[COD.MDE]],'LISTA DE EMBARQUE'!B:L,11,0),"")</f>
        <v/>
      </c>
      <c r="W1278" s="13" t="str">
        <f>IFERROR(VLOOKUP(Tabela1[[#This Row],[COD.MDE]],'LISTA DE EMBARQUE'!B:M,12,0),"")</f>
        <v/>
      </c>
      <c r="X1278" s="14">
        <f>IFERROR(Tabela1[[#This Row],[QIANTIDADE EXPEDIDA]]*Tabela1[[#This Row],[PESO UNI]],"")</f>
        <v>0</v>
      </c>
      <c r="Y1278" s="14">
        <f t="shared" si="366"/>
        <v>-24</v>
      </c>
      <c r="Z1278" s="20">
        <f>Tabela1[[#This Row],[PESO TOTAL]]-Tabela1[[#This Row],[Peso Expedido]]</f>
        <v>182.39999999999998</v>
      </c>
      <c r="AA1278" s="17">
        <v>0</v>
      </c>
      <c r="AB1278" s="33"/>
      <c r="AC1278" s="33"/>
      <c r="AD1278" s="33"/>
      <c r="AE1278" s="33"/>
      <c r="AF1278" s="33"/>
      <c r="AG1278" s="33"/>
      <c r="AH1278" s="33"/>
      <c r="AI1278" s="33"/>
      <c r="AJ1278"/>
      <c r="AK1278"/>
      <c r="AL1278"/>
      <c r="AM1278"/>
      <c r="AN1278"/>
      <c r="AO1278"/>
      <c r="AP1278"/>
      <c r="AQ1278" s="22"/>
      <c r="AR1278" s="24"/>
      <c r="AS1278" s="37"/>
      <c r="AT1278" s="37"/>
      <c r="AU1278" s="37"/>
      <c r="AV1278" s="37"/>
      <c r="AW1278" s="37"/>
    </row>
    <row r="1279" spans="1:49" ht="15.75" hidden="1" customHeight="1" x14ac:dyDescent="0.25">
      <c r="A1279" s="1" t="s">
        <v>814</v>
      </c>
      <c r="B1279" s="21"/>
      <c r="C1279" s="1">
        <v>21</v>
      </c>
      <c r="D1279" s="1" t="s">
        <v>5006</v>
      </c>
      <c r="E1279" s="7">
        <v>4961</v>
      </c>
      <c r="F1279" s="7">
        <v>1</v>
      </c>
      <c r="G1279" s="1">
        <v>5.2</v>
      </c>
      <c r="H1279" s="34">
        <f>Tabela1[[#This Row],[PESO UNI]]*Tabela1[[#This Row],[QTE]]</f>
        <v>109.2</v>
      </c>
      <c r="I1279" s="7" t="s">
        <v>2</v>
      </c>
      <c r="J1279" s="8" t="s">
        <v>5971</v>
      </c>
      <c r="K1279" s="8" t="s">
        <v>23</v>
      </c>
      <c r="L1279" s="9" t="s">
        <v>5972</v>
      </c>
      <c r="M1279" s="10">
        <v>46293</v>
      </c>
      <c r="N1279" s="8" t="s">
        <v>38</v>
      </c>
      <c r="O1279" s="12"/>
      <c r="P1279" s="13"/>
      <c r="Q1279" s="14">
        <f>Tabela1[[#This Row],[QTDE/ Fabricação]]-Tabela1[[#This Row],[QTE]]</f>
        <v>-21</v>
      </c>
      <c r="R1279" s="18">
        <v>0</v>
      </c>
      <c r="S1279" s="18">
        <f t="shared" si="364"/>
        <v>0</v>
      </c>
      <c r="T1279" s="19">
        <f t="shared" si="365"/>
        <v>-109.2</v>
      </c>
      <c r="U1279" s="16">
        <f>IFERROR(SUMIF('LISTA DE EMBARQUE'!B:B,MICRO!E:E,'LISTA DE EMBARQUE'!G:G),"")</f>
        <v>0</v>
      </c>
      <c r="V1279" s="12" t="str">
        <f>IFERROR(VLOOKUP(Tabela1[[#This Row],[COD.MDE]],'LISTA DE EMBARQUE'!B:L,11,0),"")</f>
        <v/>
      </c>
      <c r="W1279" s="13" t="str">
        <f>IFERROR(VLOOKUP(Tabela1[[#This Row],[COD.MDE]],'LISTA DE EMBARQUE'!B:M,12,0),"")</f>
        <v/>
      </c>
      <c r="X1279" s="14">
        <f>IFERROR(Tabela1[[#This Row],[QIANTIDADE EXPEDIDA]]*Tabela1[[#This Row],[PESO UNI]],"")</f>
        <v>0</v>
      </c>
      <c r="Y1279" s="14">
        <f t="shared" si="366"/>
        <v>-21</v>
      </c>
      <c r="Z1279" s="20">
        <f>Tabela1[[#This Row],[PESO TOTAL]]-Tabela1[[#This Row],[Peso Expedido]]</f>
        <v>109.2</v>
      </c>
      <c r="AA1279" s="17">
        <v>0</v>
      </c>
      <c r="AB1279" s="33"/>
      <c r="AC1279" s="33"/>
      <c r="AD1279" s="33"/>
      <c r="AE1279" s="33"/>
      <c r="AF1279" s="33"/>
      <c r="AG1279" s="33"/>
      <c r="AH1279" s="33"/>
      <c r="AI1279" s="33"/>
      <c r="AJ1279"/>
      <c r="AK1279"/>
      <c r="AL1279"/>
      <c r="AM1279"/>
      <c r="AN1279"/>
      <c r="AO1279"/>
      <c r="AP1279"/>
      <c r="AQ1279" s="22"/>
      <c r="AR1279" s="24"/>
      <c r="AS1279" s="37"/>
      <c r="AT1279" s="37"/>
      <c r="AU1279" s="37"/>
      <c r="AV1279" s="37"/>
      <c r="AW1279" s="37"/>
    </row>
    <row r="1280" spans="1:49" ht="15.75" hidden="1" customHeight="1" x14ac:dyDescent="0.25">
      <c r="A1280" s="1" t="s">
        <v>101</v>
      </c>
      <c r="B1280" s="21"/>
      <c r="C1280" s="1">
        <v>8</v>
      </c>
      <c r="D1280" s="1" t="s">
        <v>146</v>
      </c>
      <c r="E1280" s="7">
        <v>4962</v>
      </c>
      <c r="F1280" s="7">
        <v>1</v>
      </c>
      <c r="G1280" s="1">
        <v>1</v>
      </c>
      <c r="H1280" s="34">
        <f>Tabela1[[#This Row],[PESO UNI]]*Tabela1[[#This Row],[QTE]]</f>
        <v>8</v>
      </c>
      <c r="I1280" s="7">
        <v>0</v>
      </c>
      <c r="J1280" s="8" t="s">
        <v>5973</v>
      </c>
      <c r="K1280" s="8" t="s">
        <v>23</v>
      </c>
      <c r="L1280" s="9" t="s">
        <v>5974</v>
      </c>
      <c r="M1280" s="10">
        <v>46293</v>
      </c>
      <c r="N1280" s="8" t="s">
        <v>38</v>
      </c>
      <c r="O1280" s="12"/>
      <c r="P1280" s="13"/>
      <c r="Q1280" s="14">
        <f>Tabela1[[#This Row],[QTDE/ Fabricação]]-Tabela1[[#This Row],[QTE]]</f>
        <v>-8</v>
      </c>
      <c r="R1280" s="18">
        <v>0</v>
      </c>
      <c r="S1280" s="18">
        <f t="shared" si="364"/>
        <v>0</v>
      </c>
      <c r="T1280" s="19">
        <f t="shared" si="365"/>
        <v>-8</v>
      </c>
      <c r="U1280" s="16">
        <f>IFERROR(SUMIF('LISTA DE EMBARQUE'!B:B,MICRO!E:E,'LISTA DE EMBARQUE'!G:G),"")</f>
        <v>0</v>
      </c>
      <c r="V1280" s="12" t="str">
        <f>IFERROR(VLOOKUP(Tabela1[[#This Row],[COD.MDE]],'LISTA DE EMBARQUE'!B:L,11,0),"")</f>
        <v/>
      </c>
      <c r="W1280" s="13" t="str">
        <f>IFERROR(VLOOKUP(Tabela1[[#This Row],[COD.MDE]],'LISTA DE EMBARQUE'!B:M,12,0),"")</f>
        <v/>
      </c>
      <c r="X1280" s="14">
        <f>IFERROR(Tabela1[[#This Row],[QIANTIDADE EXPEDIDA]]*Tabela1[[#This Row],[PESO UNI]],"")</f>
        <v>0</v>
      </c>
      <c r="Y1280" s="14">
        <f t="shared" si="366"/>
        <v>-8</v>
      </c>
      <c r="Z1280" s="20">
        <f>Tabela1[[#This Row],[PESO TOTAL]]-Tabela1[[#This Row],[Peso Expedido]]</f>
        <v>8</v>
      </c>
      <c r="AA1280" s="17">
        <v>0</v>
      </c>
      <c r="AB1280" s="33"/>
      <c r="AC1280" s="33"/>
      <c r="AD1280" s="33"/>
      <c r="AE1280" s="33"/>
      <c r="AF1280" s="33"/>
      <c r="AG1280" s="33"/>
      <c r="AH1280" s="33"/>
      <c r="AI1280" s="33"/>
      <c r="AJ1280"/>
      <c r="AK1280"/>
      <c r="AL1280"/>
      <c r="AM1280"/>
      <c r="AN1280"/>
      <c r="AO1280"/>
      <c r="AP1280"/>
      <c r="AQ1280" s="22"/>
      <c r="AR1280" s="24"/>
      <c r="AS1280" s="37"/>
      <c r="AT1280" s="37"/>
      <c r="AU1280" s="37"/>
      <c r="AV1280" s="37"/>
      <c r="AW1280" s="37"/>
    </row>
    <row r="1281" spans="1:49" ht="15.75" hidden="1" customHeight="1" x14ac:dyDescent="0.25">
      <c r="A1281" s="1" t="s">
        <v>4547</v>
      </c>
      <c r="B1281" s="21"/>
      <c r="C1281" s="1">
        <v>40</v>
      </c>
      <c r="D1281" s="1" t="s">
        <v>5975</v>
      </c>
      <c r="E1281" s="7">
        <v>4963</v>
      </c>
      <c r="F1281" s="7">
        <v>1</v>
      </c>
      <c r="G1281" s="1">
        <v>11.5</v>
      </c>
      <c r="H1281" s="34">
        <f>Tabela1[[#This Row],[PESO UNI]]*Tabela1[[#This Row],[QTE]]</f>
        <v>460</v>
      </c>
      <c r="I1281" s="7">
        <v>0</v>
      </c>
      <c r="J1281" s="8" t="s">
        <v>5976</v>
      </c>
      <c r="K1281" s="8" t="s">
        <v>23</v>
      </c>
      <c r="L1281" s="9" t="s">
        <v>5977</v>
      </c>
      <c r="M1281" s="10">
        <v>46293</v>
      </c>
      <c r="N1281" s="8" t="s">
        <v>38</v>
      </c>
      <c r="O1281" s="12"/>
      <c r="P1281" s="13"/>
      <c r="Q1281" s="14">
        <f>Tabela1[[#This Row],[QTDE/ Fabricação]]-Tabela1[[#This Row],[QTE]]</f>
        <v>-40</v>
      </c>
      <c r="R1281" s="18">
        <v>0</v>
      </c>
      <c r="S1281" s="18">
        <f t="shared" si="364"/>
        <v>0</v>
      </c>
      <c r="T1281" s="19">
        <f t="shared" si="365"/>
        <v>-460</v>
      </c>
      <c r="U1281" s="16">
        <f>IFERROR(SUMIF('LISTA DE EMBARQUE'!B:B,MICRO!E:E,'LISTA DE EMBARQUE'!G:G),"")</f>
        <v>0</v>
      </c>
      <c r="V1281" s="12" t="str">
        <f>IFERROR(VLOOKUP(Tabela1[[#This Row],[COD.MDE]],'LISTA DE EMBARQUE'!B:L,11,0),"")</f>
        <v/>
      </c>
      <c r="W1281" s="13" t="str">
        <f>IFERROR(VLOOKUP(Tabela1[[#This Row],[COD.MDE]],'LISTA DE EMBARQUE'!B:M,12,0),"")</f>
        <v/>
      </c>
      <c r="X1281" s="14">
        <f>IFERROR(Tabela1[[#This Row],[QIANTIDADE EXPEDIDA]]*Tabela1[[#This Row],[PESO UNI]],"")</f>
        <v>0</v>
      </c>
      <c r="Y1281" s="14">
        <f t="shared" si="366"/>
        <v>-40</v>
      </c>
      <c r="Z1281" s="20">
        <f>Tabela1[[#This Row],[PESO TOTAL]]-Tabela1[[#This Row],[Peso Expedido]]</f>
        <v>460</v>
      </c>
      <c r="AA1281" s="17">
        <v>0</v>
      </c>
      <c r="AB1281" s="33"/>
      <c r="AC1281" s="33"/>
      <c r="AD1281" s="33"/>
      <c r="AE1281" s="33"/>
      <c r="AF1281" s="33"/>
      <c r="AG1281" s="33"/>
      <c r="AH1281" s="33"/>
      <c r="AI1281" s="33"/>
      <c r="AJ1281"/>
      <c r="AK1281"/>
      <c r="AL1281"/>
      <c r="AM1281"/>
      <c r="AN1281"/>
      <c r="AO1281"/>
      <c r="AP1281"/>
      <c r="AQ1281" s="22"/>
      <c r="AR1281" s="24"/>
      <c r="AS1281" s="37"/>
      <c r="AT1281" s="37"/>
      <c r="AU1281" s="37"/>
      <c r="AV1281" s="37"/>
      <c r="AW1281" s="37"/>
    </row>
    <row r="1282" spans="1:49" ht="15.75" hidden="1" customHeight="1" x14ac:dyDescent="0.25">
      <c r="A1282" s="1" t="s">
        <v>5978</v>
      </c>
      <c r="B1282" s="21"/>
      <c r="C1282" s="1">
        <v>10</v>
      </c>
      <c r="D1282" s="1" t="s">
        <v>5979</v>
      </c>
      <c r="E1282" s="7">
        <v>4964</v>
      </c>
      <c r="F1282" s="7">
        <v>1</v>
      </c>
      <c r="G1282" s="1">
        <v>3.2</v>
      </c>
      <c r="H1282" s="34">
        <f>Tabela1[[#This Row],[PESO UNI]]*Tabela1[[#This Row],[QTE]]</f>
        <v>32</v>
      </c>
      <c r="I1282" s="7">
        <v>0</v>
      </c>
      <c r="J1282" s="8" t="s">
        <v>5980</v>
      </c>
      <c r="K1282" s="8" t="s">
        <v>23</v>
      </c>
      <c r="L1282" s="9" t="s">
        <v>5981</v>
      </c>
      <c r="M1282" s="10">
        <v>46293</v>
      </c>
      <c r="N1282" s="8" t="s">
        <v>38</v>
      </c>
      <c r="O1282" s="12"/>
      <c r="P1282" s="13"/>
      <c r="Q1282" s="14">
        <f>Tabela1[[#This Row],[QTDE/ Fabricação]]-Tabela1[[#This Row],[QTE]]</f>
        <v>-10</v>
      </c>
      <c r="R1282" s="18">
        <v>0</v>
      </c>
      <c r="S1282" s="18">
        <f t="shared" ref="S1282:S1308" si="367">IFERROR(H1282*AG1282,"")</f>
        <v>0</v>
      </c>
      <c r="T1282" s="19">
        <f t="shared" ref="T1282:T1308" si="368">IFERROR(S1282-H1282,"")</f>
        <v>-32</v>
      </c>
      <c r="U1282" s="16">
        <f>IFERROR(SUMIF('LISTA DE EMBARQUE'!B:B,MICRO!E:E,'LISTA DE EMBARQUE'!G:G),"")</f>
        <v>0</v>
      </c>
      <c r="V1282" s="12" t="str">
        <f>IFERROR(VLOOKUP(Tabela1[[#This Row],[COD.MDE]],'LISTA DE EMBARQUE'!B:L,11,0),"")</f>
        <v/>
      </c>
      <c r="W1282" s="13" t="str">
        <f>IFERROR(VLOOKUP(Tabela1[[#This Row],[COD.MDE]],'LISTA DE EMBARQUE'!B:M,12,0),"")</f>
        <v/>
      </c>
      <c r="X1282" s="14">
        <f>IFERROR(Tabela1[[#This Row],[QIANTIDADE EXPEDIDA]]*Tabela1[[#This Row],[PESO UNI]],"")</f>
        <v>0</v>
      </c>
      <c r="Y1282" s="14">
        <f t="shared" ref="Y1282:Y1308" si="369">U1282-C1282</f>
        <v>-10</v>
      </c>
      <c r="Z1282" s="20">
        <f>Tabela1[[#This Row],[PESO TOTAL]]-Tabela1[[#This Row],[Peso Expedido]]</f>
        <v>32</v>
      </c>
      <c r="AA1282" s="17">
        <v>0</v>
      </c>
      <c r="AB1282" s="33"/>
      <c r="AC1282" s="33"/>
      <c r="AD1282" s="33"/>
      <c r="AE1282" s="33"/>
      <c r="AF1282" s="33"/>
      <c r="AG1282" s="33"/>
      <c r="AH1282" s="33"/>
      <c r="AI1282" s="33"/>
      <c r="AJ1282"/>
      <c r="AK1282"/>
      <c r="AL1282"/>
      <c r="AM1282"/>
      <c r="AN1282"/>
      <c r="AO1282"/>
      <c r="AP1282"/>
      <c r="AQ1282" s="22"/>
      <c r="AR1282" s="24"/>
      <c r="AS1282" s="37"/>
      <c r="AT1282" s="37"/>
      <c r="AU1282" s="37"/>
      <c r="AV1282" s="37"/>
      <c r="AW1282" s="37"/>
    </row>
    <row r="1283" spans="1:49" ht="15.75" hidden="1" customHeight="1" x14ac:dyDescent="0.25">
      <c r="A1283" s="1" t="s">
        <v>103</v>
      </c>
      <c r="B1283" s="21"/>
      <c r="C1283" s="1">
        <v>4</v>
      </c>
      <c r="D1283" s="1" t="s">
        <v>5982</v>
      </c>
      <c r="E1283" s="7">
        <v>4965</v>
      </c>
      <c r="F1283" s="7">
        <v>17</v>
      </c>
      <c r="G1283" s="1">
        <v>2.5</v>
      </c>
      <c r="H1283" s="34">
        <f>Tabela1[[#This Row],[PESO UNI]]*Tabela1[[#This Row],[QTE]]</f>
        <v>10</v>
      </c>
      <c r="I1283" s="7">
        <v>0</v>
      </c>
      <c r="J1283" s="8" t="s">
        <v>5983</v>
      </c>
      <c r="K1283" s="8" t="s">
        <v>23</v>
      </c>
      <c r="L1283" s="9" t="s">
        <v>5251</v>
      </c>
      <c r="M1283" s="10">
        <v>46294</v>
      </c>
      <c r="N1283" s="8" t="s">
        <v>38</v>
      </c>
      <c r="O1283" s="12"/>
      <c r="P1283" s="13"/>
      <c r="Q1283" s="14">
        <f>Tabela1[[#This Row],[QTDE/ Fabricação]]-Tabela1[[#This Row],[QTE]]</f>
        <v>-4</v>
      </c>
      <c r="R1283" s="18">
        <v>0</v>
      </c>
      <c r="S1283" s="18">
        <f t="shared" si="367"/>
        <v>0</v>
      </c>
      <c r="T1283" s="19">
        <f t="shared" si="368"/>
        <v>-10</v>
      </c>
      <c r="U1283" s="16">
        <f>IFERROR(SUMIF('LISTA DE EMBARQUE'!B:B,MICRO!E:E,'LISTA DE EMBARQUE'!G:G),"")</f>
        <v>0</v>
      </c>
      <c r="V1283" s="12" t="str">
        <f>IFERROR(VLOOKUP(Tabela1[[#This Row],[COD.MDE]],'LISTA DE EMBARQUE'!B:L,11,0),"")</f>
        <v/>
      </c>
      <c r="W1283" s="13" t="str">
        <f>IFERROR(VLOOKUP(Tabela1[[#This Row],[COD.MDE]],'LISTA DE EMBARQUE'!B:M,12,0),"")</f>
        <v/>
      </c>
      <c r="X1283" s="14">
        <f>IFERROR(Tabela1[[#This Row],[QIANTIDADE EXPEDIDA]]*Tabela1[[#This Row],[PESO UNI]],"")</f>
        <v>0</v>
      </c>
      <c r="Y1283" s="14">
        <f t="shared" si="369"/>
        <v>-4</v>
      </c>
      <c r="Z1283" s="20">
        <f>Tabela1[[#This Row],[PESO TOTAL]]-Tabela1[[#This Row],[Peso Expedido]]</f>
        <v>10</v>
      </c>
      <c r="AA1283" s="17">
        <v>1</v>
      </c>
      <c r="AB1283" s="33"/>
      <c r="AC1283" s="17">
        <v>1</v>
      </c>
      <c r="AD1283" s="33">
        <v>0.5</v>
      </c>
      <c r="AE1283" s="33">
        <v>0.5</v>
      </c>
      <c r="AF1283" s="33">
        <v>0.5</v>
      </c>
      <c r="AG1283" s="33"/>
      <c r="AH1283" s="33"/>
      <c r="AI1283" s="33"/>
      <c r="AJ1283"/>
      <c r="AK1283"/>
      <c r="AL1283"/>
      <c r="AM1283"/>
      <c r="AN1283"/>
      <c r="AO1283"/>
      <c r="AP1283"/>
      <c r="AQ1283" s="22"/>
      <c r="AR1283" s="24"/>
      <c r="AS1283" s="37"/>
      <c r="AT1283" s="37"/>
      <c r="AU1283" s="37"/>
      <c r="AV1283" s="37"/>
      <c r="AW1283" s="37"/>
    </row>
    <row r="1284" spans="1:49" ht="15.75" hidden="1" customHeight="1" x14ac:dyDescent="0.25">
      <c r="A1284" s="1" t="s">
        <v>103</v>
      </c>
      <c r="B1284" s="21"/>
      <c r="C1284" s="1">
        <v>4</v>
      </c>
      <c r="D1284" s="1" t="s">
        <v>5982</v>
      </c>
      <c r="E1284" s="7">
        <v>4967</v>
      </c>
      <c r="F1284" s="7">
        <v>17</v>
      </c>
      <c r="G1284" s="1">
        <v>2.5</v>
      </c>
      <c r="H1284" s="34">
        <f>Tabela1[[#This Row],[PESO UNI]]*Tabela1[[#This Row],[QTE]]</f>
        <v>10</v>
      </c>
      <c r="I1284" s="7">
        <v>0</v>
      </c>
      <c r="J1284" s="8" t="s">
        <v>5984</v>
      </c>
      <c r="K1284" s="8" t="s">
        <v>23</v>
      </c>
      <c r="L1284" s="9" t="s">
        <v>5251</v>
      </c>
      <c r="M1284" s="10">
        <v>46294</v>
      </c>
      <c r="N1284" s="8" t="s">
        <v>38</v>
      </c>
      <c r="O1284" s="12"/>
      <c r="P1284" s="13"/>
      <c r="Q1284" s="14">
        <f>Tabela1[[#This Row],[QTDE/ Fabricação]]-Tabela1[[#This Row],[QTE]]</f>
        <v>-4</v>
      </c>
      <c r="R1284" s="18">
        <v>0</v>
      </c>
      <c r="S1284" s="18">
        <f t="shared" si="367"/>
        <v>0</v>
      </c>
      <c r="T1284" s="19">
        <f t="shared" si="368"/>
        <v>-10</v>
      </c>
      <c r="U1284" s="16">
        <f>IFERROR(SUMIF('LISTA DE EMBARQUE'!B:B,MICRO!E:E,'LISTA DE EMBARQUE'!G:G),"")</f>
        <v>0</v>
      </c>
      <c r="V1284" s="12" t="str">
        <f>IFERROR(VLOOKUP(Tabela1[[#This Row],[COD.MDE]],'LISTA DE EMBARQUE'!B:L,11,0),"")</f>
        <v/>
      </c>
      <c r="W1284" s="13" t="str">
        <f>IFERROR(VLOOKUP(Tabela1[[#This Row],[COD.MDE]],'LISTA DE EMBARQUE'!B:M,12,0),"")</f>
        <v/>
      </c>
      <c r="X1284" s="14">
        <f>IFERROR(Tabela1[[#This Row],[QIANTIDADE EXPEDIDA]]*Tabela1[[#This Row],[PESO UNI]],"")</f>
        <v>0</v>
      </c>
      <c r="Y1284" s="14">
        <f t="shared" si="369"/>
        <v>-4</v>
      </c>
      <c r="Z1284" s="20">
        <f>Tabela1[[#This Row],[PESO TOTAL]]-Tabela1[[#This Row],[Peso Expedido]]</f>
        <v>10</v>
      </c>
      <c r="AA1284" s="17">
        <v>1</v>
      </c>
      <c r="AB1284" s="33"/>
      <c r="AC1284" s="17">
        <v>1</v>
      </c>
      <c r="AD1284" s="33">
        <v>0.5</v>
      </c>
      <c r="AE1284" s="33">
        <v>0.5</v>
      </c>
      <c r="AF1284" s="33">
        <v>0.5</v>
      </c>
      <c r="AG1284" s="33"/>
      <c r="AH1284" s="33"/>
      <c r="AI1284" s="33"/>
      <c r="AJ1284"/>
      <c r="AK1284"/>
      <c r="AL1284"/>
      <c r="AM1284"/>
      <c r="AN1284"/>
      <c r="AO1284"/>
      <c r="AP1284"/>
      <c r="AQ1284" s="22"/>
      <c r="AR1284" s="24"/>
      <c r="AS1284" s="37"/>
      <c r="AT1284" s="37"/>
      <c r="AU1284" s="37"/>
      <c r="AV1284" s="37"/>
      <c r="AW1284" s="37"/>
    </row>
    <row r="1285" spans="1:49" ht="15.75" hidden="1" customHeight="1" x14ac:dyDescent="0.25">
      <c r="A1285" s="1" t="s">
        <v>5985</v>
      </c>
      <c r="B1285" s="21"/>
      <c r="C1285" s="1">
        <v>6</v>
      </c>
      <c r="D1285" s="1" t="s">
        <v>5986</v>
      </c>
      <c r="E1285" s="7">
        <v>4968</v>
      </c>
      <c r="F1285" s="7">
        <v>17</v>
      </c>
      <c r="G1285" s="1">
        <v>10.5</v>
      </c>
      <c r="H1285" s="34">
        <f>Tabela1[[#This Row],[PESO UNI]]*Tabela1[[#This Row],[QTE]]</f>
        <v>63</v>
      </c>
      <c r="I1285" s="7">
        <v>0</v>
      </c>
      <c r="J1285" s="8" t="s">
        <v>5983</v>
      </c>
      <c r="K1285" s="8" t="s">
        <v>23</v>
      </c>
      <c r="L1285" s="9" t="s">
        <v>5251</v>
      </c>
      <c r="M1285" s="10">
        <v>46294</v>
      </c>
      <c r="N1285" s="8" t="s">
        <v>38</v>
      </c>
      <c r="O1285" s="12"/>
      <c r="P1285" s="13"/>
      <c r="Q1285" s="14">
        <f>Tabela1[[#This Row],[QTDE/ Fabricação]]-Tabela1[[#This Row],[QTE]]</f>
        <v>-6</v>
      </c>
      <c r="R1285" s="18">
        <v>0</v>
      </c>
      <c r="S1285" s="18">
        <f t="shared" si="367"/>
        <v>0</v>
      </c>
      <c r="T1285" s="19">
        <f t="shared" si="368"/>
        <v>-63</v>
      </c>
      <c r="U1285" s="16">
        <f>IFERROR(SUMIF('LISTA DE EMBARQUE'!B:B,MICRO!E:E,'LISTA DE EMBARQUE'!G:G),"")</f>
        <v>0</v>
      </c>
      <c r="V1285" s="12" t="str">
        <f>IFERROR(VLOOKUP(Tabela1[[#This Row],[COD.MDE]],'LISTA DE EMBARQUE'!B:L,11,0),"")</f>
        <v/>
      </c>
      <c r="W1285" s="13" t="str">
        <f>IFERROR(VLOOKUP(Tabela1[[#This Row],[COD.MDE]],'LISTA DE EMBARQUE'!B:M,12,0),"")</f>
        <v/>
      </c>
      <c r="X1285" s="14">
        <f>IFERROR(Tabela1[[#This Row],[QIANTIDADE EXPEDIDA]]*Tabela1[[#This Row],[PESO UNI]],"")</f>
        <v>0</v>
      </c>
      <c r="Y1285" s="14">
        <f t="shared" si="369"/>
        <v>-6</v>
      </c>
      <c r="Z1285" s="20">
        <f>Tabela1[[#This Row],[PESO TOTAL]]-Tabela1[[#This Row],[Peso Expedido]]</f>
        <v>63</v>
      </c>
      <c r="AA1285" s="17">
        <v>1</v>
      </c>
      <c r="AB1285" s="33"/>
      <c r="AC1285" s="17">
        <v>1</v>
      </c>
      <c r="AD1285" s="33">
        <v>0.5</v>
      </c>
      <c r="AE1285" s="33">
        <v>0.5</v>
      </c>
      <c r="AF1285" s="33">
        <v>0.5</v>
      </c>
      <c r="AG1285" s="33"/>
      <c r="AH1285" s="33"/>
      <c r="AI1285" s="33"/>
      <c r="AJ1285"/>
      <c r="AK1285"/>
      <c r="AL1285"/>
      <c r="AM1285"/>
      <c r="AN1285"/>
      <c r="AO1285"/>
      <c r="AP1285"/>
      <c r="AQ1285" s="22"/>
      <c r="AR1285" s="24"/>
      <c r="AS1285" s="37"/>
      <c r="AT1285" s="37"/>
      <c r="AU1285" s="37"/>
      <c r="AV1285" s="37"/>
      <c r="AW1285" s="37"/>
    </row>
    <row r="1286" spans="1:49" ht="15.75" hidden="1" customHeight="1" x14ac:dyDescent="0.25">
      <c r="A1286" s="1" t="s">
        <v>5985</v>
      </c>
      <c r="B1286" s="21"/>
      <c r="C1286" s="1">
        <v>12</v>
      </c>
      <c r="D1286" s="1" t="s">
        <v>5986</v>
      </c>
      <c r="E1286" s="7">
        <v>4969</v>
      </c>
      <c r="F1286" s="7">
        <v>17</v>
      </c>
      <c r="G1286" s="1">
        <v>10.5</v>
      </c>
      <c r="H1286" s="34">
        <f>Tabela1[[#This Row],[PESO UNI]]*Tabela1[[#This Row],[QTE]]</f>
        <v>126</v>
      </c>
      <c r="I1286" s="7">
        <v>0</v>
      </c>
      <c r="J1286" s="8" t="s">
        <v>5984</v>
      </c>
      <c r="K1286" s="8" t="s">
        <v>23</v>
      </c>
      <c r="L1286" s="9" t="s">
        <v>5251</v>
      </c>
      <c r="M1286" s="10">
        <v>46294</v>
      </c>
      <c r="N1286" s="8" t="s">
        <v>38</v>
      </c>
      <c r="O1286" s="12"/>
      <c r="P1286" s="13"/>
      <c r="Q1286" s="14">
        <f>Tabela1[[#This Row],[QTDE/ Fabricação]]-Tabela1[[#This Row],[QTE]]</f>
        <v>-12</v>
      </c>
      <c r="R1286" s="18">
        <v>0</v>
      </c>
      <c r="S1286" s="18">
        <f t="shared" si="367"/>
        <v>0</v>
      </c>
      <c r="T1286" s="19">
        <f t="shared" si="368"/>
        <v>-126</v>
      </c>
      <c r="U1286" s="16">
        <f>IFERROR(SUMIF('LISTA DE EMBARQUE'!B:B,MICRO!E:E,'LISTA DE EMBARQUE'!G:G),"")</f>
        <v>0</v>
      </c>
      <c r="V1286" s="12" t="str">
        <f>IFERROR(VLOOKUP(Tabela1[[#This Row],[COD.MDE]],'LISTA DE EMBARQUE'!B:L,11,0),"")</f>
        <v/>
      </c>
      <c r="W1286" s="13" t="str">
        <f>IFERROR(VLOOKUP(Tabela1[[#This Row],[COD.MDE]],'LISTA DE EMBARQUE'!B:M,12,0),"")</f>
        <v/>
      </c>
      <c r="X1286" s="14">
        <f>IFERROR(Tabela1[[#This Row],[QIANTIDADE EXPEDIDA]]*Tabela1[[#This Row],[PESO UNI]],"")</f>
        <v>0</v>
      </c>
      <c r="Y1286" s="14">
        <f t="shared" si="369"/>
        <v>-12</v>
      </c>
      <c r="Z1286" s="20">
        <f>Tabela1[[#This Row],[PESO TOTAL]]-Tabela1[[#This Row],[Peso Expedido]]</f>
        <v>126</v>
      </c>
      <c r="AA1286" s="17">
        <v>1</v>
      </c>
      <c r="AB1286" s="33"/>
      <c r="AC1286" s="17">
        <v>1</v>
      </c>
      <c r="AD1286" s="33">
        <v>0.5</v>
      </c>
      <c r="AE1286" s="33">
        <v>0.5</v>
      </c>
      <c r="AF1286" s="33">
        <v>0.5</v>
      </c>
      <c r="AG1286" s="33"/>
      <c r="AH1286" s="33"/>
      <c r="AI1286" s="33"/>
      <c r="AJ1286"/>
      <c r="AK1286"/>
      <c r="AL1286"/>
      <c r="AM1286"/>
      <c r="AN1286"/>
      <c r="AO1286"/>
      <c r="AP1286"/>
      <c r="AQ1286" s="22"/>
      <c r="AR1286" s="24"/>
      <c r="AS1286" s="37"/>
      <c r="AT1286" s="37"/>
      <c r="AU1286" s="37"/>
      <c r="AV1286" s="37"/>
      <c r="AW1286" s="37"/>
    </row>
    <row r="1287" spans="1:49" ht="15.75" hidden="1" customHeight="1" x14ac:dyDescent="0.25">
      <c r="A1287" s="1" t="s">
        <v>5987</v>
      </c>
      <c r="B1287" s="21"/>
      <c r="C1287" s="1">
        <v>6</v>
      </c>
      <c r="D1287" s="1" t="s">
        <v>5988</v>
      </c>
      <c r="E1287" s="7">
        <v>4970</v>
      </c>
      <c r="F1287" s="7">
        <v>17</v>
      </c>
      <c r="G1287" s="1">
        <v>17.5</v>
      </c>
      <c r="H1287" s="34">
        <f>Tabela1[[#This Row],[PESO UNI]]*Tabela1[[#This Row],[QTE]]</f>
        <v>105</v>
      </c>
      <c r="I1287" s="7">
        <v>0</v>
      </c>
      <c r="J1287" s="8" t="s">
        <v>5983</v>
      </c>
      <c r="K1287" s="8" t="s">
        <v>23</v>
      </c>
      <c r="L1287" s="9" t="s">
        <v>5251</v>
      </c>
      <c r="M1287" s="10">
        <v>46294</v>
      </c>
      <c r="N1287" s="8" t="s">
        <v>38</v>
      </c>
      <c r="O1287" s="12"/>
      <c r="P1287" s="13"/>
      <c r="Q1287" s="14">
        <f>Tabela1[[#This Row],[QTDE/ Fabricação]]-Tabela1[[#This Row],[QTE]]</f>
        <v>-6</v>
      </c>
      <c r="R1287" s="18">
        <v>0</v>
      </c>
      <c r="S1287" s="18">
        <f t="shared" si="367"/>
        <v>0</v>
      </c>
      <c r="T1287" s="19">
        <f t="shared" si="368"/>
        <v>-105</v>
      </c>
      <c r="U1287" s="16">
        <f>IFERROR(SUMIF('LISTA DE EMBARQUE'!B:B,MICRO!E:E,'LISTA DE EMBARQUE'!G:G),"")</f>
        <v>0</v>
      </c>
      <c r="V1287" s="12" t="str">
        <f>IFERROR(VLOOKUP(Tabela1[[#This Row],[COD.MDE]],'LISTA DE EMBARQUE'!B:L,11,0),"")</f>
        <v/>
      </c>
      <c r="W1287" s="13" t="str">
        <f>IFERROR(VLOOKUP(Tabela1[[#This Row],[COD.MDE]],'LISTA DE EMBARQUE'!B:M,12,0),"")</f>
        <v/>
      </c>
      <c r="X1287" s="14">
        <f>IFERROR(Tabela1[[#This Row],[QIANTIDADE EXPEDIDA]]*Tabela1[[#This Row],[PESO UNI]],"")</f>
        <v>0</v>
      </c>
      <c r="Y1287" s="14">
        <f t="shared" si="369"/>
        <v>-6</v>
      </c>
      <c r="Z1287" s="20">
        <f>Tabela1[[#This Row],[PESO TOTAL]]-Tabela1[[#This Row],[Peso Expedido]]</f>
        <v>105</v>
      </c>
      <c r="AA1287" s="17">
        <v>1</v>
      </c>
      <c r="AB1287" s="33"/>
      <c r="AC1287" s="17">
        <v>1</v>
      </c>
      <c r="AD1287" s="33">
        <v>0.5</v>
      </c>
      <c r="AE1287" s="33">
        <v>0.5</v>
      </c>
      <c r="AF1287" s="33">
        <v>0.5</v>
      </c>
      <c r="AG1287" s="33"/>
      <c r="AH1287" s="33"/>
      <c r="AI1287" s="33"/>
      <c r="AJ1287"/>
      <c r="AK1287"/>
      <c r="AL1287"/>
      <c r="AM1287"/>
      <c r="AN1287"/>
      <c r="AO1287"/>
      <c r="AP1287"/>
      <c r="AQ1287" s="22"/>
      <c r="AR1287" s="24"/>
      <c r="AS1287" s="37"/>
      <c r="AT1287" s="37"/>
      <c r="AU1287" s="37"/>
      <c r="AV1287" s="37"/>
      <c r="AW1287" s="37"/>
    </row>
    <row r="1288" spans="1:49" ht="15.75" hidden="1" customHeight="1" x14ac:dyDescent="0.25">
      <c r="A1288" s="1" t="s">
        <v>5987</v>
      </c>
      <c r="B1288" s="21"/>
      <c r="C1288" s="1">
        <v>12</v>
      </c>
      <c r="D1288" s="1" t="s">
        <v>5988</v>
      </c>
      <c r="E1288" s="7">
        <v>4971</v>
      </c>
      <c r="F1288" s="7">
        <v>17</v>
      </c>
      <c r="G1288" s="1">
        <v>17.5</v>
      </c>
      <c r="H1288" s="34">
        <f>Tabela1[[#This Row],[PESO UNI]]*Tabela1[[#This Row],[QTE]]</f>
        <v>210</v>
      </c>
      <c r="I1288" s="7">
        <v>0</v>
      </c>
      <c r="J1288" s="8" t="s">
        <v>5984</v>
      </c>
      <c r="K1288" s="8" t="s">
        <v>23</v>
      </c>
      <c r="L1288" s="9" t="s">
        <v>5251</v>
      </c>
      <c r="M1288" s="10">
        <v>46294</v>
      </c>
      <c r="N1288" s="8" t="s">
        <v>38</v>
      </c>
      <c r="O1288" s="12"/>
      <c r="P1288" s="13"/>
      <c r="Q1288" s="14">
        <f>Tabela1[[#This Row],[QTDE/ Fabricação]]-Tabela1[[#This Row],[QTE]]</f>
        <v>-12</v>
      </c>
      <c r="R1288" s="18">
        <v>0</v>
      </c>
      <c r="S1288" s="18">
        <f t="shared" si="367"/>
        <v>0</v>
      </c>
      <c r="T1288" s="19">
        <f t="shared" si="368"/>
        <v>-210</v>
      </c>
      <c r="U1288" s="16">
        <f>IFERROR(SUMIF('LISTA DE EMBARQUE'!B:B,MICRO!E:E,'LISTA DE EMBARQUE'!G:G),"")</f>
        <v>0</v>
      </c>
      <c r="V1288" s="12" t="str">
        <f>IFERROR(VLOOKUP(Tabela1[[#This Row],[COD.MDE]],'LISTA DE EMBARQUE'!B:L,11,0),"")</f>
        <v/>
      </c>
      <c r="W1288" s="13" t="str">
        <f>IFERROR(VLOOKUP(Tabela1[[#This Row],[COD.MDE]],'LISTA DE EMBARQUE'!B:M,12,0),"")</f>
        <v/>
      </c>
      <c r="X1288" s="14">
        <f>IFERROR(Tabela1[[#This Row],[QIANTIDADE EXPEDIDA]]*Tabela1[[#This Row],[PESO UNI]],"")</f>
        <v>0</v>
      </c>
      <c r="Y1288" s="14">
        <f t="shared" si="369"/>
        <v>-12</v>
      </c>
      <c r="Z1288" s="20">
        <f>Tabela1[[#This Row],[PESO TOTAL]]-Tabela1[[#This Row],[Peso Expedido]]</f>
        <v>210</v>
      </c>
      <c r="AA1288" s="17">
        <v>1</v>
      </c>
      <c r="AB1288" s="33"/>
      <c r="AC1288" s="17">
        <v>1</v>
      </c>
      <c r="AD1288" s="33">
        <v>0.5</v>
      </c>
      <c r="AE1288" s="33">
        <v>0.5</v>
      </c>
      <c r="AF1288" s="33">
        <v>0.5</v>
      </c>
      <c r="AG1288" s="33"/>
      <c r="AH1288" s="33"/>
      <c r="AI1288" s="33"/>
      <c r="AJ1288"/>
      <c r="AK1288"/>
      <c r="AL1288"/>
      <c r="AM1288"/>
      <c r="AN1288"/>
      <c r="AO1288"/>
      <c r="AP1288"/>
      <c r="AQ1288" s="22"/>
      <c r="AR1288" s="24"/>
      <c r="AS1288" s="37"/>
      <c r="AT1288" s="37"/>
      <c r="AU1288" s="37"/>
      <c r="AV1288" s="37"/>
      <c r="AW1288" s="37"/>
    </row>
    <row r="1289" spans="1:49" ht="15.75" hidden="1" customHeight="1" x14ac:dyDescent="0.25">
      <c r="A1289" s="1" t="s">
        <v>5989</v>
      </c>
      <c r="B1289" s="21"/>
      <c r="C1289" s="1">
        <v>90</v>
      </c>
      <c r="D1289" s="1" t="s">
        <v>5990</v>
      </c>
      <c r="E1289" s="7">
        <v>4972</v>
      </c>
      <c r="F1289" s="7">
        <v>17</v>
      </c>
      <c r="G1289" s="1">
        <v>7</v>
      </c>
      <c r="H1289" s="34">
        <f>Tabela1[[#This Row],[PESO UNI]]*Tabela1[[#This Row],[QTE]]</f>
        <v>630</v>
      </c>
      <c r="I1289" s="7">
        <v>0</v>
      </c>
      <c r="J1289" s="8" t="s">
        <v>5983</v>
      </c>
      <c r="K1289" s="8" t="s">
        <v>23</v>
      </c>
      <c r="L1289" s="9" t="s">
        <v>5251</v>
      </c>
      <c r="M1289" s="10">
        <v>46294</v>
      </c>
      <c r="N1289" s="8" t="s">
        <v>38</v>
      </c>
      <c r="O1289" s="12"/>
      <c r="P1289" s="13"/>
      <c r="Q1289" s="14">
        <f>Tabela1[[#This Row],[QTDE/ Fabricação]]-Tabela1[[#This Row],[QTE]]</f>
        <v>-90</v>
      </c>
      <c r="R1289" s="18">
        <v>0</v>
      </c>
      <c r="S1289" s="18">
        <f t="shared" si="367"/>
        <v>0</v>
      </c>
      <c r="T1289" s="19">
        <f t="shared" si="368"/>
        <v>-630</v>
      </c>
      <c r="U1289" s="16">
        <f>IFERROR(SUMIF('LISTA DE EMBARQUE'!B:B,MICRO!E:E,'LISTA DE EMBARQUE'!G:G),"")</f>
        <v>0</v>
      </c>
      <c r="V1289" s="12" t="str">
        <f>IFERROR(VLOOKUP(Tabela1[[#This Row],[COD.MDE]],'LISTA DE EMBARQUE'!B:L,11,0),"")</f>
        <v/>
      </c>
      <c r="W1289" s="13" t="str">
        <f>IFERROR(VLOOKUP(Tabela1[[#This Row],[COD.MDE]],'LISTA DE EMBARQUE'!B:M,12,0),"")</f>
        <v/>
      </c>
      <c r="X1289" s="14">
        <f>IFERROR(Tabela1[[#This Row],[QIANTIDADE EXPEDIDA]]*Tabela1[[#This Row],[PESO UNI]],"")</f>
        <v>0</v>
      </c>
      <c r="Y1289" s="14">
        <f t="shared" si="369"/>
        <v>-90</v>
      </c>
      <c r="Z1289" s="20">
        <f>Tabela1[[#This Row],[PESO TOTAL]]-Tabela1[[#This Row],[Peso Expedido]]</f>
        <v>630</v>
      </c>
      <c r="AA1289" s="17">
        <v>1</v>
      </c>
      <c r="AB1289" s="33"/>
      <c r="AC1289" s="17">
        <v>1</v>
      </c>
      <c r="AD1289" s="33">
        <v>0.5</v>
      </c>
      <c r="AE1289" s="33">
        <v>0.5</v>
      </c>
      <c r="AF1289" s="33">
        <v>0.5</v>
      </c>
      <c r="AG1289" s="33"/>
      <c r="AH1289" s="33"/>
      <c r="AI1289" s="33"/>
      <c r="AJ1289"/>
      <c r="AK1289"/>
      <c r="AL1289"/>
      <c r="AM1289"/>
      <c r="AN1289"/>
      <c r="AO1289"/>
      <c r="AP1289"/>
      <c r="AQ1289" s="22"/>
      <c r="AR1289" s="24"/>
      <c r="AS1289" s="37"/>
      <c r="AT1289" s="37"/>
      <c r="AU1289" s="37"/>
      <c r="AV1289" s="37"/>
      <c r="AW1289" s="37"/>
    </row>
    <row r="1290" spans="1:49" ht="15.75" hidden="1" customHeight="1" x14ac:dyDescent="0.25">
      <c r="A1290" s="1" t="s">
        <v>5989</v>
      </c>
      <c r="B1290" s="21"/>
      <c r="C1290" s="1">
        <v>208</v>
      </c>
      <c r="D1290" s="1" t="s">
        <v>5990</v>
      </c>
      <c r="E1290" s="7">
        <v>4973</v>
      </c>
      <c r="F1290" s="7">
        <v>17</v>
      </c>
      <c r="G1290" s="1">
        <v>7</v>
      </c>
      <c r="H1290" s="34">
        <f>Tabela1[[#This Row],[PESO UNI]]*Tabela1[[#This Row],[QTE]]</f>
        <v>1456</v>
      </c>
      <c r="I1290" s="7">
        <v>0</v>
      </c>
      <c r="J1290" s="8" t="s">
        <v>5984</v>
      </c>
      <c r="K1290" s="8" t="s">
        <v>23</v>
      </c>
      <c r="L1290" s="9" t="s">
        <v>5251</v>
      </c>
      <c r="M1290" s="10">
        <v>46294</v>
      </c>
      <c r="N1290" s="8" t="s">
        <v>38</v>
      </c>
      <c r="O1290" s="12"/>
      <c r="P1290" s="13"/>
      <c r="Q1290" s="14">
        <f>Tabela1[[#This Row],[QTDE/ Fabricação]]-Tabela1[[#This Row],[QTE]]</f>
        <v>-208</v>
      </c>
      <c r="R1290" s="18">
        <v>0</v>
      </c>
      <c r="S1290" s="18">
        <f t="shared" si="367"/>
        <v>0</v>
      </c>
      <c r="T1290" s="19">
        <f t="shared" si="368"/>
        <v>-1456</v>
      </c>
      <c r="U1290" s="16">
        <f>IFERROR(SUMIF('LISTA DE EMBARQUE'!B:B,MICRO!E:E,'LISTA DE EMBARQUE'!G:G),"")</f>
        <v>0</v>
      </c>
      <c r="V1290" s="12" t="str">
        <f>IFERROR(VLOOKUP(Tabela1[[#This Row],[COD.MDE]],'LISTA DE EMBARQUE'!B:L,11,0),"")</f>
        <v/>
      </c>
      <c r="W1290" s="13" t="str">
        <f>IFERROR(VLOOKUP(Tabela1[[#This Row],[COD.MDE]],'LISTA DE EMBARQUE'!B:M,12,0),"")</f>
        <v/>
      </c>
      <c r="X1290" s="14">
        <f>IFERROR(Tabela1[[#This Row],[QIANTIDADE EXPEDIDA]]*Tabela1[[#This Row],[PESO UNI]],"")</f>
        <v>0</v>
      </c>
      <c r="Y1290" s="14">
        <f t="shared" si="369"/>
        <v>-208</v>
      </c>
      <c r="Z1290" s="20">
        <f>Tabela1[[#This Row],[PESO TOTAL]]-Tabela1[[#This Row],[Peso Expedido]]</f>
        <v>1456</v>
      </c>
      <c r="AA1290" s="17">
        <v>1</v>
      </c>
      <c r="AB1290" s="33"/>
      <c r="AC1290" s="17">
        <v>1</v>
      </c>
      <c r="AD1290" s="33">
        <v>0.5</v>
      </c>
      <c r="AE1290" s="33">
        <v>0.5</v>
      </c>
      <c r="AF1290" s="33">
        <v>0.5</v>
      </c>
      <c r="AG1290" s="33"/>
      <c r="AH1290" s="33"/>
      <c r="AI1290" s="33"/>
      <c r="AJ1290"/>
      <c r="AK1290"/>
      <c r="AL1290"/>
      <c r="AM1290"/>
      <c r="AN1290"/>
      <c r="AO1290"/>
      <c r="AP1290"/>
      <c r="AQ1290" s="22"/>
      <c r="AR1290" s="24"/>
      <c r="AS1290" s="37"/>
      <c r="AT1290" s="37"/>
      <c r="AU1290" s="37"/>
      <c r="AV1290" s="37"/>
      <c r="AW1290" s="37"/>
    </row>
    <row r="1291" spans="1:49" ht="15.75" hidden="1" customHeight="1" x14ac:dyDescent="0.25">
      <c r="A1291" s="1" t="s">
        <v>5989</v>
      </c>
      <c r="B1291" s="21"/>
      <c r="C1291" s="1">
        <v>90</v>
      </c>
      <c r="D1291" s="1" t="s">
        <v>5990</v>
      </c>
      <c r="E1291" s="7">
        <v>4982</v>
      </c>
      <c r="F1291" s="7">
        <v>17</v>
      </c>
      <c r="G1291" s="1">
        <v>7</v>
      </c>
      <c r="H1291" s="34">
        <f>Tabela1[[#This Row],[PESO UNI]]*Tabela1[[#This Row],[QTE]]</f>
        <v>630</v>
      </c>
      <c r="I1291" s="7">
        <v>0</v>
      </c>
      <c r="J1291" s="8" t="s">
        <v>5996</v>
      </c>
      <c r="K1291" s="8" t="s">
        <v>23</v>
      </c>
      <c r="L1291" s="9" t="s">
        <v>5251</v>
      </c>
      <c r="M1291" s="10">
        <v>46294</v>
      </c>
      <c r="N1291" s="8" t="s">
        <v>38</v>
      </c>
      <c r="O1291" s="12"/>
      <c r="P1291" s="13"/>
      <c r="Q1291" s="14">
        <f>Tabela1[[#This Row],[QTDE/ Fabricação]]-Tabela1[[#This Row],[QTE]]</f>
        <v>-90</v>
      </c>
      <c r="R1291" s="18">
        <v>0</v>
      </c>
      <c r="S1291" s="18">
        <f t="shared" si="367"/>
        <v>0</v>
      </c>
      <c r="T1291" s="19">
        <f t="shared" si="368"/>
        <v>-630</v>
      </c>
      <c r="U1291" s="16">
        <f>IFERROR(SUMIF('LISTA DE EMBARQUE'!B:B,MICRO!E:E,'LISTA DE EMBARQUE'!G:G),"")</f>
        <v>0</v>
      </c>
      <c r="V1291" s="12" t="str">
        <f>IFERROR(VLOOKUP(Tabela1[[#This Row],[COD.MDE]],'LISTA DE EMBARQUE'!B:L,11,0),"")</f>
        <v/>
      </c>
      <c r="W1291" s="13" t="str">
        <f>IFERROR(VLOOKUP(Tabela1[[#This Row],[COD.MDE]],'LISTA DE EMBARQUE'!B:M,12,0),"")</f>
        <v/>
      </c>
      <c r="X1291" s="14">
        <f>IFERROR(Tabela1[[#This Row],[QIANTIDADE EXPEDIDA]]*Tabela1[[#This Row],[PESO UNI]],"")</f>
        <v>0</v>
      </c>
      <c r="Y1291" s="14">
        <f t="shared" si="369"/>
        <v>-90</v>
      </c>
      <c r="Z1291" s="20">
        <f>Tabela1[[#This Row],[PESO TOTAL]]-Tabela1[[#This Row],[Peso Expedido]]</f>
        <v>630</v>
      </c>
      <c r="AA1291" s="17">
        <v>1</v>
      </c>
      <c r="AB1291" s="33"/>
      <c r="AC1291" s="17">
        <v>1</v>
      </c>
      <c r="AD1291" s="33">
        <v>0.5</v>
      </c>
      <c r="AE1291" s="33">
        <v>0.5</v>
      </c>
      <c r="AF1291" s="33">
        <v>0.5</v>
      </c>
      <c r="AG1291" s="33"/>
      <c r="AH1291" s="33"/>
      <c r="AI1291" s="33"/>
      <c r="AJ1291"/>
      <c r="AK1291"/>
      <c r="AL1291"/>
      <c r="AM1291"/>
      <c r="AN1291"/>
      <c r="AO1291"/>
      <c r="AP1291"/>
      <c r="AQ1291" s="22"/>
      <c r="AR1291" s="24"/>
      <c r="AS1291" s="37"/>
      <c r="AT1291" s="37"/>
      <c r="AU1291" s="37"/>
      <c r="AV1291" s="37"/>
      <c r="AW1291" s="37"/>
    </row>
    <row r="1292" spans="1:49" ht="15.75" hidden="1" customHeight="1" x14ac:dyDescent="0.25">
      <c r="A1292" s="1" t="s">
        <v>5992</v>
      </c>
      <c r="B1292" s="21"/>
      <c r="C1292" s="1">
        <v>50</v>
      </c>
      <c r="D1292" s="1" t="s">
        <v>5991</v>
      </c>
      <c r="E1292" s="7">
        <v>4974</v>
      </c>
      <c r="F1292" s="7">
        <v>17</v>
      </c>
      <c r="G1292" s="1">
        <v>10.6</v>
      </c>
      <c r="H1292" s="34">
        <f>Tabela1[[#This Row],[PESO UNI]]*Tabela1[[#This Row],[QTE]]</f>
        <v>530</v>
      </c>
      <c r="I1292" s="7" t="s">
        <v>6001</v>
      </c>
      <c r="J1292" s="8" t="s">
        <v>5983</v>
      </c>
      <c r="K1292" s="8" t="s">
        <v>23</v>
      </c>
      <c r="L1292" s="9" t="s">
        <v>5251</v>
      </c>
      <c r="M1292" s="10">
        <v>46294</v>
      </c>
      <c r="N1292" s="8" t="s">
        <v>38</v>
      </c>
      <c r="O1292" s="12"/>
      <c r="P1292" s="13"/>
      <c r="Q1292" s="14">
        <f>Tabela1[[#This Row],[QTDE/ Fabricação]]-Tabela1[[#This Row],[QTE]]</f>
        <v>-50</v>
      </c>
      <c r="R1292" s="18">
        <v>0</v>
      </c>
      <c r="S1292" s="18">
        <f t="shared" si="367"/>
        <v>0</v>
      </c>
      <c r="T1292" s="19">
        <f t="shared" si="368"/>
        <v>-530</v>
      </c>
      <c r="U1292" s="16">
        <f>IFERROR(SUMIF('LISTA DE EMBARQUE'!B:B,MICRO!E:E,'LISTA DE EMBARQUE'!G:G),"")</f>
        <v>0</v>
      </c>
      <c r="V1292" s="12" t="str">
        <f>IFERROR(VLOOKUP(Tabela1[[#This Row],[COD.MDE]],'LISTA DE EMBARQUE'!B:L,11,0),"")</f>
        <v/>
      </c>
      <c r="W1292" s="13" t="str">
        <f>IFERROR(VLOOKUP(Tabela1[[#This Row],[COD.MDE]],'LISTA DE EMBARQUE'!B:M,12,0),"")</f>
        <v/>
      </c>
      <c r="X1292" s="14">
        <f>IFERROR(Tabela1[[#This Row],[QIANTIDADE EXPEDIDA]]*Tabela1[[#This Row],[PESO UNI]],"")</f>
        <v>0</v>
      </c>
      <c r="Y1292" s="14">
        <f t="shared" si="369"/>
        <v>-50</v>
      </c>
      <c r="Z1292" s="20">
        <f>Tabela1[[#This Row],[PESO TOTAL]]-Tabela1[[#This Row],[Peso Expedido]]</f>
        <v>530</v>
      </c>
      <c r="AA1292" s="17">
        <v>1</v>
      </c>
      <c r="AB1292" s="33"/>
      <c r="AC1292" s="17">
        <v>1</v>
      </c>
      <c r="AD1292" s="33">
        <v>0.5</v>
      </c>
      <c r="AE1292" s="33">
        <v>0.5</v>
      </c>
      <c r="AF1292" s="33">
        <v>0.5</v>
      </c>
      <c r="AG1292" s="33"/>
      <c r="AH1292" s="33"/>
      <c r="AI1292" s="33"/>
      <c r="AJ1292"/>
      <c r="AK1292"/>
      <c r="AL1292"/>
      <c r="AM1292"/>
      <c r="AN1292"/>
      <c r="AO1292"/>
      <c r="AP1292"/>
      <c r="AQ1292" s="22"/>
      <c r="AR1292" s="24"/>
      <c r="AS1292" s="37"/>
      <c r="AT1292" s="37"/>
      <c r="AU1292" s="37"/>
      <c r="AV1292" s="37"/>
      <c r="AW1292" s="37"/>
    </row>
    <row r="1293" spans="1:49" ht="15.75" hidden="1" customHeight="1" x14ac:dyDescent="0.25">
      <c r="A1293" s="1" t="s">
        <v>5992</v>
      </c>
      <c r="B1293" s="21"/>
      <c r="C1293" s="1">
        <v>128</v>
      </c>
      <c r="D1293" s="1" t="s">
        <v>5991</v>
      </c>
      <c r="E1293" s="7">
        <v>4975</v>
      </c>
      <c r="F1293" s="7">
        <v>17</v>
      </c>
      <c r="G1293" s="1">
        <v>10.6</v>
      </c>
      <c r="H1293" s="34">
        <f>Tabela1[[#This Row],[PESO UNI]]*Tabela1[[#This Row],[QTE]]</f>
        <v>1356.8</v>
      </c>
      <c r="I1293" s="7" t="s">
        <v>6001</v>
      </c>
      <c r="J1293" s="8" t="s">
        <v>5984</v>
      </c>
      <c r="K1293" s="8" t="s">
        <v>23</v>
      </c>
      <c r="L1293" s="9" t="s">
        <v>5251</v>
      </c>
      <c r="M1293" s="10">
        <v>46294</v>
      </c>
      <c r="N1293" s="8" t="s">
        <v>38</v>
      </c>
      <c r="O1293" s="12"/>
      <c r="P1293" s="13"/>
      <c r="Q1293" s="14">
        <f>Tabela1[[#This Row],[QTDE/ Fabricação]]-Tabela1[[#This Row],[QTE]]</f>
        <v>-128</v>
      </c>
      <c r="R1293" s="18">
        <v>0</v>
      </c>
      <c r="S1293" s="18">
        <f t="shared" si="367"/>
        <v>0</v>
      </c>
      <c r="T1293" s="19">
        <f t="shared" si="368"/>
        <v>-1356.8</v>
      </c>
      <c r="U1293" s="16">
        <f>IFERROR(SUMIF('LISTA DE EMBARQUE'!B:B,MICRO!E:E,'LISTA DE EMBARQUE'!G:G),"")</f>
        <v>0</v>
      </c>
      <c r="V1293" s="12" t="str">
        <f>IFERROR(VLOOKUP(Tabela1[[#This Row],[COD.MDE]],'LISTA DE EMBARQUE'!B:L,11,0),"")</f>
        <v/>
      </c>
      <c r="W1293" s="13" t="str">
        <f>IFERROR(VLOOKUP(Tabela1[[#This Row],[COD.MDE]],'LISTA DE EMBARQUE'!B:M,12,0),"")</f>
        <v/>
      </c>
      <c r="X1293" s="14">
        <f>IFERROR(Tabela1[[#This Row],[QIANTIDADE EXPEDIDA]]*Tabela1[[#This Row],[PESO UNI]],"")</f>
        <v>0</v>
      </c>
      <c r="Y1293" s="14">
        <f t="shared" si="369"/>
        <v>-128</v>
      </c>
      <c r="Z1293" s="20">
        <f>Tabela1[[#This Row],[PESO TOTAL]]-Tabela1[[#This Row],[Peso Expedido]]</f>
        <v>1356.8</v>
      </c>
      <c r="AA1293" s="17">
        <v>1</v>
      </c>
      <c r="AB1293" s="33"/>
      <c r="AC1293" s="17">
        <v>1</v>
      </c>
      <c r="AD1293" s="33">
        <v>0.5</v>
      </c>
      <c r="AE1293" s="33">
        <v>0.5</v>
      </c>
      <c r="AF1293" s="33">
        <v>0.5</v>
      </c>
      <c r="AG1293" s="33"/>
      <c r="AH1293" s="33"/>
      <c r="AI1293" s="33"/>
      <c r="AJ1293"/>
      <c r="AK1293"/>
      <c r="AL1293"/>
      <c r="AM1293"/>
      <c r="AN1293"/>
      <c r="AO1293"/>
      <c r="AP1293"/>
      <c r="AQ1293" s="22"/>
      <c r="AR1293" s="24"/>
      <c r="AS1293" s="37"/>
      <c r="AT1293" s="37"/>
      <c r="AU1293" s="37"/>
      <c r="AV1293" s="37"/>
      <c r="AW1293" s="37"/>
    </row>
    <row r="1294" spans="1:49" ht="15.75" hidden="1" customHeight="1" x14ac:dyDescent="0.25">
      <c r="A1294" s="1" t="s">
        <v>5992</v>
      </c>
      <c r="B1294" s="21"/>
      <c r="C1294" s="1">
        <v>90</v>
      </c>
      <c r="D1294" s="1" t="s">
        <v>5991</v>
      </c>
      <c r="E1294" s="7">
        <v>4983</v>
      </c>
      <c r="F1294" s="7">
        <v>17</v>
      </c>
      <c r="G1294" s="1">
        <v>10.6</v>
      </c>
      <c r="H1294" s="34">
        <f>Tabela1[[#This Row],[PESO UNI]]*Tabela1[[#This Row],[QTE]]</f>
        <v>954</v>
      </c>
      <c r="I1294" s="7" t="s">
        <v>6001</v>
      </c>
      <c r="J1294" s="8" t="s">
        <v>5996</v>
      </c>
      <c r="K1294" s="8" t="s">
        <v>23</v>
      </c>
      <c r="L1294" s="9" t="s">
        <v>5251</v>
      </c>
      <c r="M1294" s="10">
        <v>46294</v>
      </c>
      <c r="N1294" s="8" t="s">
        <v>38</v>
      </c>
      <c r="O1294" s="12"/>
      <c r="P1294" s="13"/>
      <c r="Q1294" s="14">
        <f>Tabela1[[#This Row],[QTDE/ Fabricação]]-Tabela1[[#This Row],[QTE]]</f>
        <v>-90</v>
      </c>
      <c r="R1294" s="18">
        <v>0</v>
      </c>
      <c r="S1294" s="18">
        <f t="shared" si="367"/>
        <v>0</v>
      </c>
      <c r="T1294" s="19">
        <f t="shared" si="368"/>
        <v>-954</v>
      </c>
      <c r="U1294" s="16">
        <f>IFERROR(SUMIF('LISTA DE EMBARQUE'!B:B,MICRO!E:E,'LISTA DE EMBARQUE'!G:G),"")</f>
        <v>0</v>
      </c>
      <c r="V1294" s="12" t="str">
        <f>IFERROR(VLOOKUP(Tabela1[[#This Row],[COD.MDE]],'LISTA DE EMBARQUE'!B:L,11,0),"")</f>
        <v/>
      </c>
      <c r="W1294" s="13" t="str">
        <f>IFERROR(VLOOKUP(Tabela1[[#This Row],[COD.MDE]],'LISTA DE EMBARQUE'!B:M,12,0),"")</f>
        <v/>
      </c>
      <c r="X1294" s="14">
        <f>IFERROR(Tabela1[[#This Row],[QIANTIDADE EXPEDIDA]]*Tabela1[[#This Row],[PESO UNI]],"")</f>
        <v>0</v>
      </c>
      <c r="Y1294" s="14">
        <f t="shared" si="369"/>
        <v>-90</v>
      </c>
      <c r="Z1294" s="20">
        <f>Tabela1[[#This Row],[PESO TOTAL]]-Tabela1[[#This Row],[Peso Expedido]]</f>
        <v>954</v>
      </c>
      <c r="AA1294" s="17">
        <v>1</v>
      </c>
      <c r="AB1294" s="33"/>
      <c r="AC1294" s="17">
        <v>1</v>
      </c>
      <c r="AD1294" s="33">
        <v>0.5</v>
      </c>
      <c r="AE1294" s="33">
        <v>0.5</v>
      </c>
      <c r="AF1294" s="33">
        <v>0.5</v>
      </c>
      <c r="AG1294" s="33"/>
      <c r="AH1294" s="33"/>
      <c r="AI1294" s="33"/>
      <c r="AJ1294"/>
      <c r="AK1294"/>
      <c r="AL1294"/>
      <c r="AM1294"/>
      <c r="AN1294"/>
      <c r="AO1294"/>
      <c r="AP1294"/>
      <c r="AQ1294" s="22"/>
      <c r="AR1294" s="24"/>
      <c r="AS1294" s="37"/>
      <c r="AT1294" s="37"/>
      <c r="AU1294" s="37"/>
      <c r="AV1294" s="37"/>
      <c r="AW1294" s="37"/>
    </row>
    <row r="1295" spans="1:49" ht="15.75" hidden="1" customHeight="1" x14ac:dyDescent="0.25">
      <c r="A1295" s="1" t="s">
        <v>5993</v>
      </c>
      <c r="B1295" s="21"/>
      <c r="C1295" s="1">
        <v>4</v>
      </c>
      <c r="D1295" s="1" t="s">
        <v>5990</v>
      </c>
      <c r="E1295" s="7">
        <v>4976</v>
      </c>
      <c r="F1295" s="7">
        <v>17</v>
      </c>
      <c r="G1295" s="1">
        <v>7</v>
      </c>
      <c r="H1295" s="34">
        <f>Tabela1[[#This Row],[PESO UNI]]*Tabela1[[#This Row],[QTE]]</f>
        <v>28</v>
      </c>
      <c r="I1295" s="7">
        <v>0</v>
      </c>
      <c r="J1295" s="8" t="s">
        <v>5983</v>
      </c>
      <c r="K1295" s="8" t="s">
        <v>23</v>
      </c>
      <c r="L1295" s="9" t="s">
        <v>5251</v>
      </c>
      <c r="M1295" s="10">
        <v>46294</v>
      </c>
      <c r="N1295" s="8" t="s">
        <v>38</v>
      </c>
      <c r="O1295" s="12"/>
      <c r="P1295" s="13"/>
      <c r="Q1295" s="14">
        <f>Tabela1[[#This Row],[QTDE/ Fabricação]]-Tabela1[[#This Row],[QTE]]</f>
        <v>-4</v>
      </c>
      <c r="R1295" s="18">
        <v>0</v>
      </c>
      <c r="S1295" s="18">
        <f t="shared" si="367"/>
        <v>0</v>
      </c>
      <c r="T1295" s="19">
        <f t="shared" si="368"/>
        <v>-28</v>
      </c>
      <c r="U1295" s="16">
        <f>IFERROR(SUMIF('LISTA DE EMBARQUE'!B:B,MICRO!E:E,'LISTA DE EMBARQUE'!G:G),"")</f>
        <v>0</v>
      </c>
      <c r="V1295" s="12" t="str">
        <f>IFERROR(VLOOKUP(Tabela1[[#This Row],[COD.MDE]],'LISTA DE EMBARQUE'!B:L,11,0),"")</f>
        <v/>
      </c>
      <c r="W1295" s="13" t="str">
        <f>IFERROR(VLOOKUP(Tabela1[[#This Row],[COD.MDE]],'LISTA DE EMBARQUE'!B:M,12,0),"")</f>
        <v/>
      </c>
      <c r="X1295" s="14">
        <f>IFERROR(Tabela1[[#This Row],[QIANTIDADE EXPEDIDA]]*Tabela1[[#This Row],[PESO UNI]],"")</f>
        <v>0</v>
      </c>
      <c r="Y1295" s="14">
        <f t="shared" si="369"/>
        <v>-4</v>
      </c>
      <c r="Z1295" s="20">
        <f>Tabela1[[#This Row],[PESO TOTAL]]-Tabela1[[#This Row],[Peso Expedido]]</f>
        <v>28</v>
      </c>
      <c r="AA1295" s="17">
        <v>1</v>
      </c>
      <c r="AB1295" s="33"/>
      <c r="AC1295" s="17">
        <v>1</v>
      </c>
      <c r="AD1295" s="33">
        <v>0.5</v>
      </c>
      <c r="AE1295" s="33">
        <v>0.5</v>
      </c>
      <c r="AF1295" s="33">
        <v>0.5</v>
      </c>
      <c r="AG1295" s="33"/>
      <c r="AH1295" s="33"/>
      <c r="AI1295" s="33"/>
      <c r="AJ1295"/>
      <c r="AK1295"/>
      <c r="AL1295"/>
      <c r="AM1295"/>
      <c r="AN1295"/>
      <c r="AO1295"/>
      <c r="AP1295"/>
      <c r="AQ1295" s="22"/>
      <c r="AR1295" s="24"/>
      <c r="AS1295" s="37"/>
      <c r="AT1295" s="37"/>
      <c r="AU1295" s="37"/>
      <c r="AV1295" s="37"/>
      <c r="AW1295" s="37"/>
    </row>
    <row r="1296" spans="1:49" ht="15.75" hidden="1" customHeight="1" x14ac:dyDescent="0.25">
      <c r="A1296" s="1" t="s">
        <v>5993</v>
      </c>
      <c r="B1296" s="21"/>
      <c r="C1296" s="1">
        <v>4</v>
      </c>
      <c r="D1296" s="1" t="s">
        <v>5990</v>
      </c>
      <c r="E1296" s="7">
        <v>4977</v>
      </c>
      <c r="F1296" s="7">
        <v>17</v>
      </c>
      <c r="G1296" s="1">
        <v>7</v>
      </c>
      <c r="H1296" s="34">
        <f>Tabela1[[#This Row],[PESO UNI]]*Tabela1[[#This Row],[QTE]]</f>
        <v>28</v>
      </c>
      <c r="I1296" s="7">
        <v>0</v>
      </c>
      <c r="J1296" s="8" t="s">
        <v>5984</v>
      </c>
      <c r="K1296" s="8" t="s">
        <v>23</v>
      </c>
      <c r="L1296" s="9" t="s">
        <v>5251</v>
      </c>
      <c r="M1296" s="10">
        <v>46294</v>
      </c>
      <c r="N1296" s="8" t="s">
        <v>38</v>
      </c>
      <c r="O1296" s="12"/>
      <c r="P1296" s="13"/>
      <c r="Q1296" s="14">
        <f>Tabela1[[#This Row],[QTDE/ Fabricação]]-Tabela1[[#This Row],[QTE]]</f>
        <v>-4</v>
      </c>
      <c r="R1296" s="18">
        <v>0</v>
      </c>
      <c r="S1296" s="18">
        <f t="shared" si="367"/>
        <v>0</v>
      </c>
      <c r="T1296" s="19">
        <f t="shared" si="368"/>
        <v>-28</v>
      </c>
      <c r="U1296" s="16">
        <f>IFERROR(SUMIF('LISTA DE EMBARQUE'!B:B,MICRO!E:E,'LISTA DE EMBARQUE'!G:G),"")</f>
        <v>0</v>
      </c>
      <c r="V1296" s="12" t="str">
        <f>IFERROR(VLOOKUP(Tabela1[[#This Row],[COD.MDE]],'LISTA DE EMBARQUE'!B:L,11,0),"")</f>
        <v/>
      </c>
      <c r="W1296" s="13" t="str">
        <f>IFERROR(VLOOKUP(Tabela1[[#This Row],[COD.MDE]],'LISTA DE EMBARQUE'!B:M,12,0),"")</f>
        <v/>
      </c>
      <c r="X1296" s="14">
        <f>IFERROR(Tabela1[[#This Row],[QIANTIDADE EXPEDIDA]]*Tabela1[[#This Row],[PESO UNI]],"")</f>
        <v>0</v>
      </c>
      <c r="Y1296" s="14">
        <f t="shared" si="369"/>
        <v>-4</v>
      </c>
      <c r="Z1296" s="20">
        <f>Tabela1[[#This Row],[PESO TOTAL]]-Tabela1[[#This Row],[Peso Expedido]]</f>
        <v>28</v>
      </c>
      <c r="AA1296" s="17">
        <v>1</v>
      </c>
      <c r="AB1296" s="33"/>
      <c r="AC1296" s="17">
        <v>1</v>
      </c>
      <c r="AD1296" s="33">
        <v>0.5</v>
      </c>
      <c r="AE1296" s="33">
        <v>0.5</v>
      </c>
      <c r="AF1296" s="33">
        <v>0.5</v>
      </c>
      <c r="AG1296" s="33"/>
      <c r="AH1296" s="33"/>
      <c r="AI1296" s="33"/>
      <c r="AJ1296"/>
      <c r="AK1296"/>
      <c r="AL1296"/>
      <c r="AM1296"/>
      <c r="AN1296"/>
      <c r="AO1296"/>
      <c r="AP1296"/>
      <c r="AQ1296" s="22"/>
      <c r="AR1296" s="24"/>
      <c r="AS1296" s="37"/>
      <c r="AT1296" s="37"/>
      <c r="AU1296" s="37"/>
      <c r="AV1296" s="37"/>
      <c r="AW1296" s="37"/>
    </row>
    <row r="1297" spans="1:49" ht="15.75" hidden="1" customHeight="1" x14ac:dyDescent="0.25">
      <c r="A1297" s="1" t="s">
        <v>5993</v>
      </c>
      <c r="B1297" s="21"/>
      <c r="C1297" s="1">
        <v>3</v>
      </c>
      <c r="D1297" s="1" t="s">
        <v>5990</v>
      </c>
      <c r="E1297" s="7">
        <v>4984</v>
      </c>
      <c r="F1297" s="7">
        <v>17</v>
      </c>
      <c r="G1297" s="1">
        <v>7</v>
      </c>
      <c r="H1297" s="34">
        <f>Tabela1[[#This Row],[PESO UNI]]*Tabela1[[#This Row],[QTE]]</f>
        <v>21</v>
      </c>
      <c r="I1297" s="7">
        <v>0</v>
      </c>
      <c r="J1297" s="8" t="s">
        <v>5996</v>
      </c>
      <c r="K1297" s="8" t="s">
        <v>23</v>
      </c>
      <c r="L1297" s="9" t="s">
        <v>5251</v>
      </c>
      <c r="M1297" s="10">
        <v>46294</v>
      </c>
      <c r="N1297" s="8" t="s">
        <v>38</v>
      </c>
      <c r="O1297" s="12"/>
      <c r="P1297" s="13"/>
      <c r="Q1297" s="14">
        <f>Tabela1[[#This Row],[QTDE/ Fabricação]]-Tabela1[[#This Row],[QTE]]</f>
        <v>-3</v>
      </c>
      <c r="R1297" s="18">
        <v>0</v>
      </c>
      <c r="S1297" s="18">
        <f t="shared" si="367"/>
        <v>0</v>
      </c>
      <c r="T1297" s="19">
        <f t="shared" si="368"/>
        <v>-21</v>
      </c>
      <c r="U1297" s="16">
        <f>IFERROR(SUMIF('LISTA DE EMBARQUE'!B:B,MICRO!E:E,'LISTA DE EMBARQUE'!G:G),"")</f>
        <v>0</v>
      </c>
      <c r="V1297" s="12" t="str">
        <f>IFERROR(VLOOKUP(Tabela1[[#This Row],[COD.MDE]],'LISTA DE EMBARQUE'!B:L,11,0),"")</f>
        <v/>
      </c>
      <c r="W1297" s="13" t="str">
        <f>IFERROR(VLOOKUP(Tabela1[[#This Row],[COD.MDE]],'LISTA DE EMBARQUE'!B:M,12,0),"")</f>
        <v/>
      </c>
      <c r="X1297" s="14">
        <f>IFERROR(Tabela1[[#This Row],[QIANTIDADE EXPEDIDA]]*Tabela1[[#This Row],[PESO UNI]],"")</f>
        <v>0</v>
      </c>
      <c r="Y1297" s="14">
        <f t="shared" si="369"/>
        <v>-3</v>
      </c>
      <c r="Z1297" s="20">
        <f>Tabela1[[#This Row],[PESO TOTAL]]-Tabela1[[#This Row],[Peso Expedido]]</f>
        <v>21</v>
      </c>
      <c r="AA1297" s="17">
        <v>1</v>
      </c>
      <c r="AB1297" s="33"/>
      <c r="AC1297" s="17">
        <v>1</v>
      </c>
      <c r="AD1297" s="33">
        <v>0.5</v>
      </c>
      <c r="AE1297" s="33">
        <v>0.5</v>
      </c>
      <c r="AF1297" s="33">
        <v>0.5</v>
      </c>
      <c r="AG1297" s="33"/>
      <c r="AH1297" s="33"/>
      <c r="AI1297" s="33"/>
      <c r="AJ1297"/>
      <c r="AK1297"/>
      <c r="AL1297"/>
      <c r="AM1297"/>
      <c r="AN1297"/>
      <c r="AO1297"/>
      <c r="AP1297"/>
      <c r="AQ1297" s="22"/>
      <c r="AR1297" s="24"/>
      <c r="AS1297" s="37"/>
      <c r="AT1297" s="37"/>
      <c r="AU1297" s="37"/>
      <c r="AV1297" s="37"/>
      <c r="AW1297" s="37"/>
    </row>
    <row r="1298" spans="1:49" ht="15.75" hidden="1" customHeight="1" x14ac:dyDescent="0.25">
      <c r="A1298" s="1" t="s">
        <v>5994</v>
      </c>
      <c r="B1298" s="21"/>
      <c r="C1298" s="1">
        <v>4</v>
      </c>
      <c r="D1298" s="1" t="s">
        <v>5991</v>
      </c>
      <c r="E1298" s="7">
        <v>4978</v>
      </c>
      <c r="F1298" s="7">
        <v>17</v>
      </c>
      <c r="G1298" s="1">
        <v>10.6</v>
      </c>
      <c r="H1298" s="34">
        <f>Tabela1[[#This Row],[PESO UNI]]*Tabela1[[#This Row],[QTE]]</f>
        <v>42.4</v>
      </c>
      <c r="I1298" s="7">
        <v>0</v>
      </c>
      <c r="J1298" s="8" t="s">
        <v>5983</v>
      </c>
      <c r="K1298" s="8" t="s">
        <v>23</v>
      </c>
      <c r="L1298" s="9" t="s">
        <v>5251</v>
      </c>
      <c r="M1298" s="10">
        <v>46294</v>
      </c>
      <c r="N1298" s="8" t="s">
        <v>38</v>
      </c>
      <c r="O1298" s="12"/>
      <c r="P1298" s="13"/>
      <c r="Q1298" s="14">
        <f>Tabela1[[#This Row],[QTDE/ Fabricação]]-Tabela1[[#This Row],[QTE]]</f>
        <v>-4</v>
      </c>
      <c r="R1298" s="18">
        <v>0</v>
      </c>
      <c r="S1298" s="18">
        <f t="shared" si="367"/>
        <v>0</v>
      </c>
      <c r="T1298" s="19">
        <f t="shared" si="368"/>
        <v>-42.4</v>
      </c>
      <c r="U1298" s="16">
        <f>IFERROR(SUMIF('LISTA DE EMBARQUE'!B:B,MICRO!E:E,'LISTA DE EMBARQUE'!G:G),"")</f>
        <v>0</v>
      </c>
      <c r="V1298" s="12" t="str">
        <f>IFERROR(VLOOKUP(Tabela1[[#This Row],[COD.MDE]],'LISTA DE EMBARQUE'!B:L,11,0),"")</f>
        <v/>
      </c>
      <c r="W1298" s="13" t="str">
        <f>IFERROR(VLOOKUP(Tabela1[[#This Row],[COD.MDE]],'LISTA DE EMBARQUE'!B:M,12,0),"")</f>
        <v/>
      </c>
      <c r="X1298" s="14">
        <f>IFERROR(Tabela1[[#This Row],[QIANTIDADE EXPEDIDA]]*Tabela1[[#This Row],[PESO UNI]],"")</f>
        <v>0</v>
      </c>
      <c r="Y1298" s="14">
        <f t="shared" si="369"/>
        <v>-4</v>
      </c>
      <c r="Z1298" s="20">
        <f>Tabela1[[#This Row],[PESO TOTAL]]-Tabela1[[#This Row],[Peso Expedido]]</f>
        <v>42.4</v>
      </c>
      <c r="AA1298" s="17">
        <v>1</v>
      </c>
      <c r="AB1298" s="33"/>
      <c r="AC1298" s="17">
        <v>1</v>
      </c>
      <c r="AD1298" s="33">
        <v>0.5</v>
      </c>
      <c r="AE1298" s="33">
        <v>0.5</v>
      </c>
      <c r="AF1298" s="33">
        <v>0.5</v>
      </c>
      <c r="AG1298" s="33"/>
      <c r="AH1298" s="33"/>
      <c r="AI1298" s="33"/>
      <c r="AJ1298"/>
      <c r="AK1298"/>
      <c r="AL1298"/>
      <c r="AM1298"/>
      <c r="AN1298"/>
      <c r="AO1298"/>
      <c r="AP1298"/>
      <c r="AQ1298" s="22"/>
      <c r="AR1298" s="24"/>
      <c r="AS1298" s="37"/>
      <c r="AT1298" s="37"/>
      <c r="AU1298" s="37"/>
      <c r="AV1298" s="37"/>
      <c r="AW1298" s="37"/>
    </row>
    <row r="1299" spans="1:49" ht="15.75" hidden="1" customHeight="1" x14ac:dyDescent="0.25">
      <c r="A1299" s="1" t="s">
        <v>5994</v>
      </c>
      <c r="B1299" s="21"/>
      <c r="C1299" s="1">
        <v>4</v>
      </c>
      <c r="D1299" s="1" t="s">
        <v>5991</v>
      </c>
      <c r="E1299" s="7">
        <v>4979</v>
      </c>
      <c r="F1299" s="7">
        <v>17</v>
      </c>
      <c r="G1299" s="1">
        <v>10.6</v>
      </c>
      <c r="H1299" s="34">
        <f>Tabela1[[#This Row],[PESO UNI]]*Tabela1[[#This Row],[QTE]]</f>
        <v>42.4</v>
      </c>
      <c r="I1299" s="7">
        <v>0</v>
      </c>
      <c r="J1299" s="8" t="s">
        <v>5984</v>
      </c>
      <c r="K1299" s="8" t="s">
        <v>23</v>
      </c>
      <c r="L1299" s="9" t="s">
        <v>5251</v>
      </c>
      <c r="M1299" s="10">
        <v>46294</v>
      </c>
      <c r="N1299" s="8" t="s">
        <v>38</v>
      </c>
      <c r="O1299" s="12"/>
      <c r="P1299" s="13"/>
      <c r="Q1299" s="14">
        <f>Tabela1[[#This Row],[QTDE/ Fabricação]]-Tabela1[[#This Row],[QTE]]</f>
        <v>-4</v>
      </c>
      <c r="R1299" s="18">
        <v>0</v>
      </c>
      <c r="S1299" s="18">
        <f t="shared" si="367"/>
        <v>0</v>
      </c>
      <c r="T1299" s="19">
        <f t="shared" si="368"/>
        <v>-42.4</v>
      </c>
      <c r="U1299" s="16">
        <f>IFERROR(SUMIF('LISTA DE EMBARQUE'!B:B,MICRO!E:E,'LISTA DE EMBARQUE'!G:G),"")</f>
        <v>0</v>
      </c>
      <c r="V1299" s="12" t="str">
        <f>IFERROR(VLOOKUP(Tabela1[[#This Row],[COD.MDE]],'LISTA DE EMBARQUE'!B:L,11,0),"")</f>
        <v/>
      </c>
      <c r="W1299" s="13" t="str">
        <f>IFERROR(VLOOKUP(Tabela1[[#This Row],[COD.MDE]],'LISTA DE EMBARQUE'!B:M,12,0),"")</f>
        <v/>
      </c>
      <c r="X1299" s="14">
        <f>IFERROR(Tabela1[[#This Row],[QIANTIDADE EXPEDIDA]]*Tabela1[[#This Row],[PESO UNI]],"")</f>
        <v>0</v>
      </c>
      <c r="Y1299" s="14">
        <f t="shared" si="369"/>
        <v>-4</v>
      </c>
      <c r="Z1299" s="20">
        <f>Tabela1[[#This Row],[PESO TOTAL]]-Tabela1[[#This Row],[Peso Expedido]]</f>
        <v>42.4</v>
      </c>
      <c r="AA1299" s="17">
        <v>1</v>
      </c>
      <c r="AB1299" s="33"/>
      <c r="AC1299" s="17">
        <v>1</v>
      </c>
      <c r="AD1299" s="33">
        <v>0.5</v>
      </c>
      <c r="AE1299" s="33">
        <v>0.5</v>
      </c>
      <c r="AF1299" s="33">
        <v>0.5</v>
      </c>
      <c r="AG1299" s="33"/>
      <c r="AH1299" s="33"/>
      <c r="AI1299" s="33"/>
      <c r="AJ1299"/>
      <c r="AK1299"/>
      <c r="AL1299"/>
      <c r="AM1299"/>
      <c r="AN1299"/>
      <c r="AO1299"/>
      <c r="AP1299"/>
      <c r="AQ1299" s="22"/>
      <c r="AR1299" s="24"/>
      <c r="AS1299" s="37"/>
      <c r="AT1299" s="37"/>
      <c r="AU1299" s="37"/>
      <c r="AV1299" s="37"/>
      <c r="AW1299" s="37"/>
    </row>
    <row r="1300" spans="1:49" ht="15.75" hidden="1" customHeight="1" x14ac:dyDescent="0.25">
      <c r="A1300" s="1" t="s">
        <v>5994</v>
      </c>
      <c r="B1300" s="21"/>
      <c r="C1300" s="1">
        <v>3</v>
      </c>
      <c r="D1300" s="1" t="s">
        <v>5991</v>
      </c>
      <c r="E1300" s="7">
        <v>4985</v>
      </c>
      <c r="F1300" s="7">
        <v>17</v>
      </c>
      <c r="G1300" s="1">
        <v>10.6</v>
      </c>
      <c r="H1300" s="34">
        <f>Tabela1[[#This Row],[PESO UNI]]*Tabela1[[#This Row],[QTE]]</f>
        <v>31.799999999999997</v>
      </c>
      <c r="I1300" s="7">
        <v>0</v>
      </c>
      <c r="J1300" s="8" t="s">
        <v>5996</v>
      </c>
      <c r="K1300" s="8" t="s">
        <v>23</v>
      </c>
      <c r="L1300" s="9" t="s">
        <v>5251</v>
      </c>
      <c r="M1300" s="10">
        <v>46294</v>
      </c>
      <c r="N1300" s="8" t="s">
        <v>38</v>
      </c>
      <c r="O1300" s="12"/>
      <c r="P1300" s="13"/>
      <c r="Q1300" s="14">
        <f>Tabela1[[#This Row],[QTDE/ Fabricação]]-Tabela1[[#This Row],[QTE]]</f>
        <v>-3</v>
      </c>
      <c r="R1300" s="18">
        <v>0</v>
      </c>
      <c r="S1300" s="18">
        <f t="shared" si="367"/>
        <v>0</v>
      </c>
      <c r="T1300" s="19">
        <f t="shared" si="368"/>
        <v>-31.799999999999997</v>
      </c>
      <c r="U1300" s="16">
        <f>IFERROR(SUMIF('LISTA DE EMBARQUE'!B:B,MICRO!E:E,'LISTA DE EMBARQUE'!G:G),"")</f>
        <v>0</v>
      </c>
      <c r="V1300" s="12" t="str">
        <f>IFERROR(VLOOKUP(Tabela1[[#This Row],[COD.MDE]],'LISTA DE EMBARQUE'!B:L,11,0),"")</f>
        <v/>
      </c>
      <c r="W1300" s="13" t="str">
        <f>IFERROR(VLOOKUP(Tabela1[[#This Row],[COD.MDE]],'LISTA DE EMBARQUE'!B:M,12,0),"")</f>
        <v/>
      </c>
      <c r="X1300" s="14">
        <f>IFERROR(Tabela1[[#This Row],[QIANTIDADE EXPEDIDA]]*Tabela1[[#This Row],[PESO UNI]],"")</f>
        <v>0</v>
      </c>
      <c r="Y1300" s="14">
        <f t="shared" si="369"/>
        <v>-3</v>
      </c>
      <c r="Z1300" s="20">
        <f>Tabela1[[#This Row],[PESO TOTAL]]-Tabela1[[#This Row],[Peso Expedido]]</f>
        <v>31.799999999999997</v>
      </c>
      <c r="AA1300" s="17">
        <v>1</v>
      </c>
      <c r="AB1300" s="33"/>
      <c r="AC1300" s="17">
        <v>1</v>
      </c>
      <c r="AD1300" s="33">
        <v>0.5</v>
      </c>
      <c r="AE1300" s="33">
        <v>0.5</v>
      </c>
      <c r="AF1300" s="33">
        <v>0.5</v>
      </c>
      <c r="AG1300" s="33"/>
      <c r="AH1300" s="33"/>
      <c r="AI1300" s="33"/>
      <c r="AJ1300"/>
      <c r="AK1300"/>
      <c r="AL1300"/>
      <c r="AM1300"/>
      <c r="AN1300"/>
      <c r="AO1300"/>
      <c r="AP1300"/>
      <c r="AQ1300" s="22"/>
      <c r="AR1300" s="24"/>
      <c r="AS1300" s="37"/>
      <c r="AT1300" s="37"/>
      <c r="AU1300" s="37"/>
      <c r="AV1300" s="37"/>
      <c r="AW1300" s="37"/>
    </row>
    <row r="1301" spans="1:49" ht="15.75" hidden="1" customHeight="1" x14ac:dyDescent="0.25">
      <c r="A1301" s="1" t="s">
        <v>5995</v>
      </c>
      <c r="B1301" s="21"/>
      <c r="C1301" s="1">
        <v>14</v>
      </c>
      <c r="D1301" s="1" t="s">
        <v>5990</v>
      </c>
      <c r="E1301" s="7">
        <v>4980</v>
      </c>
      <c r="F1301" s="7">
        <v>17</v>
      </c>
      <c r="G1301" s="1">
        <v>7</v>
      </c>
      <c r="H1301" s="34">
        <f>Tabela1[[#This Row],[PESO UNI]]*Tabela1[[#This Row],[QTE]]</f>
        <v>98</v>
      </c>
      <c r="I1301" s="7">
        <v>0</v>
      </c>
      <c r="J1301" s="8" t="s">
        <v>5984</v>
      </c>
      <c r="K1301" s="8" t="s">
        <v>23</v>
      </c>
      <c r="L1301" s="9" t="s">
        <v>5251</v>
      </c>
      <c r="M1301" s="10">
        <v>46294</v>
      </c>
      <c r="N1301" s="8" t="s">
        <v>38</v>
      </c>
      <c r="O1301" s="12"/>
      <c r="P1301" s="13"/>
      <c r="Q1301" s="14">
        <f>Tabela1[[#This Row],[QTDE/ Fabricação]]-Tabela1[[#This Row],[QTE]]</f>
        <v>-14</v>
      </c>
      <c r="R1301" s="18">
        <v>0</v>
      </c>
      <c r="S1301" s="18">
        <f t="shared" si="367"/>
        <v>0</v>
      </c>
      <c r="T1301" s="19">
        <f t="shared" si="368"/>
        <v>-98</v>
      </c>
      <c r="U1301" s="16">
        <f>IFERROR(SUMIF('LISTA DE EMBARQUE'!B:B,MICRO!E:E,'LISTA DE EMBARQUE'!G:G),"")</f>
        <v>0</v>
      </c>
      <c r="V1301" s="12" t="str">
        <f>IFERROR(VLOOKUP(Tabela1[[#This Row],[COD.MDE]],'LISTA DE EMBARQUE'!B:L,11,0),"")</f>
        <v/>
      </c>
      <c r="W1301" s="13" t="str">
        <f>IFERROR(VLOOKUP(Tabela1[[#This Row],[COD.MDE]],'LISTA DE EMBARQUE'!B:M,12,0),"")</f>
        <v/>
      </c>
      <c r="X1301" s="14">
        <f>IFERROR(Tabela1[[#This Row],[QIANTIDADE EXPEDIDA]]*Tabela1[[#This Row],[PESO UNI]],"")</f>
        <v>0</v>
      </c>
      <c r="Y1301" s="14">
        <f t="shared" si="369"/>
        <v>-14</v>
      </c>
      <c r="Z1301" s="20">
        <f>Tabela1[[#This Row],[PESO TOTAL]]-Tabela1[[#This Row],[Peso Expedido]]</f>
        <v>98</v>
      </c>
      <c r="AA1301" s="17">
        <v>1</v>
      </c>
      <c r="AB1301" s="33"/>
      <c r="AC1301" s="17">
        <v>1</v>
      </c>
      <c r="AD1301" s="33">
        <v>0.5</v>
      </c>
      <c r="AE1301" s="33">
        <v>0.5</v>
      </c>
      <c r="AF1301" s="33">
        <v>0.5</v>
      </c>
      <c r="AG1301" s="33"/>
      <c r="AH1301" s="33"/>
      <c r="AI1301" s="33"/>
      <c r="AJ1301"/>
      <c r="AK1301"/>
      <c r="AL1301"/>
      <c r="AM1301"/>
      <c r="AN1301"/>
      <c r="AO1301"/>
      <c r="AP1301"/>
      <c r="AQ1301" s="22"/>
      <c r="AR1301" s="24"/>
      <c r="AS1301" s="37"/>
      <c r="AT1301" s="37"/>
      <c r="AU1301" s="37"/>
      <c r="AV1301" s="37"/>
      <c r="AW1301" s="37"/>
    </row>
    <row r="1302" spans="1:49" ht="15.75" hidden="1" customHeight="1" x14ac:dyDescent="0.25">
      <c r="A1302" s="1" t="s">
        <v>5995</v>
      </c>
      <c r="B1302" s="21"/>
      <c r="C1302" s="1">
        <v>5</v>
      </c>
      <c r="D1302" s="1" t="s">
        <v>5990</v>
      </c>
      <c r="E1302" s="7">
        <v>4981</v>
      </c>
      <c r="F1302" s="7">
        <v>17</v>
      </c>
      <c r="G1302" s="1">
        <v>7</v>
      </c>
      <c r="H1302" s="34">
        <f>Tabela1[[#This Row],[PESO UNI]]*Tabela1[[#This Row],[QTE]]</f>
        <v>35</v>
      </c>
      <c r="I1302" s="7">
        <v>0</v>
      </c>
      <c r="J1302" s="8" t="s">
        <v>5996</v>
      </c>
      <c r="K1302" s="8" t="s">
        <v>23</v>
      </c>
      <c r="L1302" s="9" t="s">
        <v>5251</v>
      </c>
      <c r="M1302" s="10">
        <v>46294</v>
      </c>
      <c r="N1302" s="8" t="s">
        <v>38</v>
      </c>
      <c r="O1302" s="12"/>
      <c r="P1302" s="13"/>
      <c r="Q1302" s="14">
        <f>Tabela1[[#This Row],[QTDE/ Fabricação]]-Tabela1[[#This Row],[QTE]]</f>
        <v>-5</v>
      </c>
      <c r="R1302" s="18">
        <v>0</v>
      </c>
      <c r="S1302" s="18">
        <f t="shared" si="367"/>
        <v>0</v>
      </c>
      <c r="T1302" s="19">
        <f t="shared" si="368"/>
        <v>-35</v>
      </c>
      <c r="U1302" s="16">
        <f>IFERROR(SUMIF('LISTA DE EMBARQUE'!B:B,MICRO!E:E,'LISTA DE EMBARQUE'!G:G),"")</f>
        <v>0</v>
      </c>
      <c r="V1302" s="12" t="str">
        <f>IFERROR(VLOOKUP(Tabela1[[#This Row],[COD.MDE]],'LISTA DE EMBARQUE'!B:L,11,0),"")</f>
        <v/>
      </c>
      <c r="W1302" s="13" t="str">
        <f>IFERROR(VLOOKUP(Tabela1[[#This Row],[COD.MDE]],'LISTA DE EMBARQUE'!B:M,12,0),"")</f>
        <v/>
      </c>
      <c r="X1302" s="14">
        <f>IFERROR(Tabela1[[#This Row],[QIANTIDADE EXPEDIDA]]*Tabela1[[#This Row],[PESO UNI]],"")</f>
        <v>0</v>
      </c>
      <c r="Y1302" s="14">
        <f t="shared" si="369"/>
        <v>-5</v>
      </c>
      <c r="Z1302" s="20">
        <f>Tabela1[[#This Row],[PESO TOTAL]]-Tabela1[[#This Row],[Peso Expedido]]</f>
        <v>35</v>
      </c>
      <c r="AA1302" s="17">
        <v>1</v>
      </c>
      <c r="AB1302" s="33"/>
      <c r="AC1302" s="17">
        <v>1</v>
      </c>
      <c r="AD1302" s="33">
        <v>0.5</v>
      </c>
      <c r="AE1302" s="33">
        <v>0.5</v>
      </c>
      <c r="AF1302" s="33">
        <v>0.5</v>
      </c>
      <c r="AG1302" s="33"/>
      <c r="AH1302" s="33"/>
      <c r="AI1302" s="33"/>
      <c r="AJ1302"/>
      <c r="AK1302"/>
      <c r="AL1302"/>
      <c r="AM1302"/>
      <c r="AN1302"/>
      <c r="AO1302"/>
      <c r="AP1302"/>
      <c r="AQ1302" s="22"/>
      <c r="AR1302" s="24"/>
      <c r="AS1302" s="37"/>
      <c r="AT1302" s="37"/>
      <c r="AU1302" s="37"/>
      <c r="AV1302" s="37"/>
      <c r="AW1302" s="37"/>
    </row>
    <row r="1303" spans="1:49" ht="15.75" hidden="1" customHeight="1" x14ac:dyDescent="0.25">
      <c r="A1303" s="1" t="s">
        <v>5997</v>
      </c>
      <c r="B1303" s="21"/>
      <c r="C1303" s="1">
        <v>14</v>
      </c>
      <c r="D1303" s="1" t="s">
        <v>5991</v>
      </c>
      <c r="E1303" s="7">
        <v>4986</v>
      </c>
      <c r="F1303" s="7">
        <v>17</v>
      </c>
      <c r="G1303" s="1">
        <v>10.7</v>
      </c>
      <c r="H1303" s="34">
        <f>Tabela1[[#This Row],[PESO UNI]]*Tabela1[[#This Row],[QTE]]</f>
        <v>149.79999999999998</v>
      </c>
      <c r="I1303" s="7">
        <v>0</v>
      </c>
      <c r="J1303" s="8" t="s">
        <v>5984</v>
      </c>
      <c r="K1303" s="8" t="s">
        <v>23</v>
      </c>
      <c r="L1303" s="9" t="s">
        <v>5251</v>
      </c>
      <c r="M1303" s="10">
        <v>46294</v>
      </c>
      <c r="N1303" s="8" t="s">
        <v>38</v>
      </c>
      <c r="O1303" s="12"/>
      <c r="P1303" s="13"/>
      <c r="Q1303" s="14">
        <f>Tabela1[[#This Row],[QTDE/ Fabricação]]-Tabela1[[#This Row],[QTE]]</f>
        <v>-14</v>
      </c>
      <c r="R1303" s="18">
        <v>0</v>
      </c>
      <c r="S1303" s="18">
        <f t="shared" si="367"/>
        <v>0</v>
      </c>
      <c r="T1303" s="19">
        <f t="shared" si="368"/>
        <v>-149.79999999999998</v>
      </c>
      <c r="U1303" s="16">
        <f>IFERROR(SUMIF('LISTA DE EMBARQUE'!B:B,MICRO!E:E,'LISTA DE EMBARQUE'!G:G),"")</f>
        <v>0</v>
      </c>
      <c r="V1303" s="12" t="str">
        <f>IFERROR(VLOOKUP(Tabela1[[#This Row],[COD.MDE]],'LISTA DE EMBARQUE'!B:L,11,0),"")</f>
        <v/>
      </c>
      <c r="W1303" s="13" t="str">
        <f>IFERROR(VLOOKUP(Tabela1[[#This Row],[COD.MDE]],'LISTA DE EMBARQUE'!B:M,12,0),"")</f>
        <v/>
      </c>
      <c r="X1303" s="14">
        <f>IFERROR(Tabela1[[#This Row],[QIANTIDADE EXPEDIDA]]*Tabela1[[#This Row],[PESO UNI]],"")</f>
        <v>0</v>
      </c>
      <c r="Y1303" s="14">
        <f t="shared" si="369"/>
        <v>-14</v>
      </c>
      <c r="Z1303" s="20">
        <f>Tabela1[[#This Row],[PESO TOTAL]]-Tabela1[[#This Row],[Peso Expedido]]</f>
        <v>149.79999999999998</v>
      </c>
      <c r="AA1303" s="17">
        <v>1</v>
      </c>
      <c r="AB1303" s="33"/>
      <c r="AC1303" s="17">
        <v>1</v>
      </c>
      <c r="AD1303" s="33">
        <v>0.5</v>
      </c>
      <c r="AE1303" s="33">
        <v>0.5</v>
      </c>
      <c r="AF1303" s="33">
        <v>0.5</v>
      </c>
      <c r="AG1303" s="33"/>
      <c r="AH1303" s="33"/>
      <c r="AI1303" s="33"/>
      <c r="AJ1303"/>
      <c r="AK1303"/>
      <c r="AL1303"/>
      <c r="AM1303"/>
      <c r="AN1303"/>
      <c r="AO1303"/>
      <c r="AP1303"/>
      <c r="AQ1303" s="22"/>
      <c r="AR1303" s="24"/>
      <c r="AS1303" s="37"/>
      <c r="AT1303" s="37"/>
      <c r="AU1303" s="37"/>
      <c r="AV1303" s="37"/>
      <c r="AW1303" s="37"/>
    </row>
    <row r="1304" spans="1:49" ht="15.75" hidden="1" customHeight="1" x14ac:dyDescent="0.25">
      <c r="A1304" s="1" t="s">
        <v>5997</v>
      </c>
      <c r="B1304" s="21"/>
      <c r="C1304" s="1">
        <v>5</v>
      </c>
      <c r="D1304" s="1" t="s">
        <v>5991</v>
      </c>
      <c r="E1304" s="7">
        <v>4987</v>
      </c>
      <c r="F1304" s="7">
        <v>17</v>
      </c>
      <c r="G1304" s="1">
        <v>10.7</v>
      </c>
      <c r="H1304" s="34">
        <f>Tabela1[[#This Row],[PESO UNI]]*Tabela1[[#This Row],[QTE]]</f>
        <v>53.5</v>
      </c>
      <c r="I1304" s="7">
        <v>0</v>
      </c>
      <c r="J1304" s="8" t="s">
        <v>5996</v>
      </c>
      <c r="K1304" s="8" t="s">
        <v>23</v>
      </c>
      <c r="L1304" s="9" t="s">
        <v>5251</v>
      </c>
      <c r="M1304" s="10">
        <v>46294</v>
      </c>
      <c r="N1304" s="8" t="s">
        <v>38</v>
      </c>
      <c r="O1304" s="12"/>
      <c r="P1304" s="13"/>
      <c r="Q1304" s="14">
        <f>Tabela1[[#This Row],[QTDE/ Fabricação]]-Tabela1[[#This Row],[QTE]]</f>
        <v>-5</v>
      </c>
      <c r="R1304" s="18">
        <v>0</v>
      </c>
      <c r="S1304" s="18">
        <f t="shared" si="367"/>
        <v>0</v>
      </c>
      <c r="T1304" s="19">
        <f t="shared" si="368"/>
        <v>-53.5</v>
      </c>
      <c r="U1304" s="16">
        <f>IFERROR(SUMIF('LISTA DE EMBARQUE'!B:B,MICRO!E:E,'LISTA DE EMBARQUE'!G:G),"")</f>
        <v>0</v>
      </c>
      <c r="V1304" s="12" t="str">
        <f>IFERROR(VLOOKUP(Tabela1[[#This Row],[COD.MDE]],'LISTA DE EMBARQUE'!B:L,11,0),"")</f>
        <v/>
      </c>
      <c r="W1304" s="13" t="str">
        <f>IFERROR(VLOOKUP(Tabela1[[#This Row],[COD.MDE]],'LISTA DE EMBARQUE'!B:M,12,0),"")</f>
        <v/>
      </c>
      <c r="X1304" s="14">
        <f>IFERROR(Tabela1[[#This Row],[QIANTIDADE EXPEDIDA]]*Tabela1[[#This Row],[PESO UNI]],"")</f>
        <v>0</v>
      </c>
      <c r="Y1304" s="14">
        <f t="shared" si="369"/>
        <v>-5</v>
      </c>
      <c r="Z1304" s="20">
        <f>Tabela1[[#This Row],[PESO TOTAL]]-Tabela1[[#This Row],[Peso Expedido]]</f>
        <v>53.5</v>
      </c>
      <c r="AA1304" s="17">
        <v>1</v>
      </c>
      <c r="AB1304" s="33"/>
      <c r="AC1304" s="17">
        <v>1</v>
      </c>
      <c r="AD1304" s="33">
        <v>0.5</v>
      </c>
      <c r="AE1304" s="33">
        <v>0.5</v>
      </c>
      <c r="AF1304" s="33">
        <v>0.5</v>
      </c>
      <c r="AG1304" s="33"/>
      <c r="AH1304" s="33"/>
      <c r="AI1304" s="33"/>
      <c r="AJ1304"/>
      <c r="AK1304"/>
      <c r="AL1304"/>
      <c r="AM1304"/>
      <c r="AN1304"/>
      <c r="AO1304"/>
      <c r="AP1304"/>
      <c r="AQ1304" s="22"/>
      <c r="AR1304" s="24"/>
      <c r="AS1304" s="37"/>
      <c r="AT1304" s="37"/>
      <c r="AU1304" s="37"/>
      <c r="AV1304" s="37"/>
      <c r="AW1304" s="37"/>
    </row>
    <row r="1305" spans="1:49" ht="15.75" hidden="1" customHeight="1" x14ac:dyDescent="0.25">
      <c r="A1305" s="1" t="s">
        <v>5998</v>
      </c>
      <c r="B1305" s="21"/>
      <c r="C1305" s="1">
        <v>14</v>
      </c>
      <c r="D1305" s="1" t="s">
        <v>5999</v>
      </c>
      <c r="E1305" s="7">
        <v>4988</v>
      </c>
      <c r="F1305" s="7">
        <v>17</v>
      </c>
      <c r="G1305" s="1">
        <v>28.5</v>
      </c>
      <c r="H1305" s="34">
        <f>Tabela1[[#This Row],[PESO UNI]]*Tabela1[[#This Row],[QTE]]</f>
        <v>399</v>
      </c>
      <c r="I1305" s="7">
        <v>0</v>
      </c>
      <c r="J1305" s="8" t="s">
        <v>5983</v>
      </c>
      <c r="K1305" s="8" t="s">
        <v>23</v>
      </c>
      <c r="L1305" s="9" t="s">
        <v>5251</v>
      </c>
      <c r="M1305" s="10">
        <v>46294</v>
      </c>
      <c r="N1305" s="8" t="s">
        <v>38</v>
      </c>
      <c r="O1305" s="12"/>
      <c r="P1305" s="13"/>
      <c r="Q1305" s="14">
        <f>Tabela1[[#This Row],[QTDE/ Fabricação]]-Tabela1[[#This Row],[QTE]]</f>
        <v>-14</v>
      </c>
      <c r="R1305" s="18">
        <v>0</v>
      </c>
      <c r="S1305" s="18">
        <f t="shared" si="367"/>
        <v>0</v>
      </c>
      <c r="T1305" s="19">
        <f t="shared" si="368"/>
        <v>-399</v>
      </c>
      <c r="U1305" s="16">
        <f>IFERROR(SUMIF('LISTA DE EMBARQUE'!B:B,MICRO!E:E,'LISTA DE EMBARQUE'!G:G),"")</f>
        <v>0</v>
      </c>
      <c r="V1305" s="12" t="str">
        <f>IFERROR(VLOOKUP(Tabela1[[#This Row],[COD.MDE]],'LISTA DE EMBARQUE'!B:L,11,0),"")</f>
        <v/>
      </c>
      <c r="W1305" s="13" t="str">
        <f>IFERROR(VLOOKUP(Tabela1[[#This Row],[COD.MDE]],'LISTA DE EMBARQUE'!B:M,12,0),"")</f>
        <v/>
      </c>
      <c r="X1305" s="14">
        <f>IFERROR(Tabela1[[#This Row],[QIANTIDADE EXPEDIDA]]*Tabela1[[#This Row],[PESO UNI]],"")</f>
        <v>0</v>
      </c>
      <c r="Y1305" s="14">
        <f t="shared" si="369"/>
        <v>-14</v>
      </c>
      <c r="Z1305" s="20">
        <f>Tabela1[[#This Row],[PESO TOTAL]]-Tabela1[[#This Row],[Peso Expedido]]</f>
        <v>399</v>
      </c>
      <c r="AA1305" s="17">
        <v>1</v>
      </c>
      <c r="AB1305" s="33"/>
      <c r="AC1305" s="17">
        <v>1</v>
      </c>
      <c r="AD1305" s="33">
        <v>0.5</v>
      </c>
      <c r="AE1305" s="33">
        <v>0.5</v>
      </c>
      <c r="AF1305" s="33">
        <v>0.5</v>
      </c>
      <c r="AG1305" s="33"/>
      <c r="AH1305" s="33"/>
      <c r="AI1305" s="33"/>
      <c r="AJ1305"/>
      <c r="AK1305"/>
      <c r="AL1305"/>
      <c r="AM1305"/>
      <c r="AN1305"/>
      <c r="AO1305"/>
      <c r="AP1305"/>
      <c r="AQ1305" s="22"/>
      <c r="AR1305" s="24"/>
      <c r="AS1305" s="37"/>
      <c r="AT1305" s="37"/>
      <c r="AU1305" s="37"/>
      <c r="AV1305" s="37"/>
      <c r="AW1305" s="37"/>
    </row>
    <row r="1306" spans="1:49" ht="15.75" hidden="1" customHeight="1" x14ac:dyDescent="0.25">
      <c r="A1306" s="1" t="s">
        <v>5998</v>
      </c>
      <c r="B1306" s="21"/>
      <c r="C1306" s="1">
        <v>34</v>
      </c>
      <c r="D1306" s="1" t="s">
        <v>5999</v>
      </c>
      <c r="E1306" s="7">
        <v>4989</v>
      </c>
      <c r="F1306" s="7">
        <v>17</v>
      </c>
      <c r="G1306" s="1">
        <v>28.5</v>
      </c>
      <c r="H1306" s="34">
        <f>Tabela1[[#This Row],[PESO UNI]]*Tabela1[[#This Row],[QTE]]</f>
        <v>969</v>
      </c>
      <c r="I1306" s="7">
        <v>0</v>
      </c>
      <c r="J1306" s="8" t="s">
        <v>5984</v>
      </c>
      <c r="K1306" s="8" t="s">
        <v>23</v>
      </c>
      <c r="L1306" s="9" t="s">
        <v>5251</v>
      </c>
      <c r="M1306" s="10">
        <v>46294</v>
      </c>
      <c r="N1306" s="8" t="s">
        <v>38</v>
      </c>
      <c r="O1306" s="12"/>
      <c r="P1306" s="13"/>
      <c r="Q1306" s="14">
        <f>Tabela1[[#This Row],[QTDE/ Fabricação]]-Tabela1[[#This Row],[QTE]]</f>
        <v>-34</v>
      </c>
      <c r="R1306" s="18">
        <v>0</v>
      </c>
      <c r="S1306" s="18">
        <f t="shared" si="367"/>
        <v>0</v>
      </c>
      <c r="T1306" s="19">
        <f t="shared" si="368"/>
        <v>-969</v>
      </c>
      <c r="U1306" s="16">
        <f>IFERROR(SUMIF('LISTA DE EMBARQUE'!B:B,MICRO!E:E,'LISTA DE EMBARQUE'!G:G),"")</f>
        <v>0</v>
      </c>
      <c r="V1306" s="12" t="str">
        <f>IFERROR(VLOOKUP(Tabela1[[#This Row],[COD.MDE]],'LISTA DE EMBARQUE'!B:L,11,0),"")</f>
        <v/>
      </c>
      <c r="W1306" s="13" t="str">
        <f>IFERROR(VLOOKUP(Tabela1[[#This Row],[COD.MDE]],'LISTA DE EMBARQUE'!B:M,12,0),"")</f>
        <v/>
      </c>
      <c r="X1306" s="14">
        <f>IFERROR(Tabela1[[#This Row],[QIANTIDADE EXPEDIDA]]*Tabela1[[#This Row],[PESO UNI]],"")</f>
        <v>0</v>
      </c>
      <c r="Y1306" s="14">
        <f t="shared" si="369"/>
        <v>-34</v>
      </c>
      <c r="Z1306" s="20">
        <f>Tabela1[[#This Row],[PESO TOTAL]]-Tabela1[[#This Row],[Peso Expedido]]</f>
        <v>969</v>
      </c>
      <c r="AA1306" s="17">
        <v>1</v>
      </c>
      <c r="AB1306" s="33"/>
      <c r="AC1306" s="17">
        <v>1</v>
      </c>
      <c r="AD1306" s="33">
        <v>0.5</v>
      </c>
      <c r="AE1306" s="33">
        <v>0.5</v>
      </c>
      <c r="AF1306" s="33">
        <v>0.5</v>
      </c>
      <c r="AG1306" s="33"/>
      <c r="AH1306" s="33"/>
      <c r="AI1306" s="33"/>
      <c r="AJ1306"/>
      <c r="AK1306"/>
      <c r="AL1306"/>
      <c r="AM1306"/>
      <c r="AN1306"/>
      <c r="AO1306"/>
      <c r="AP1306"/>
      <c r="AQ1306" s="22"/>
      <c r="AR1306" s="24"/>
      <c r="AS1306" s="37"/>
      <c r="AT1306" s="37"/>
      <c r="AU1306" s="37"/>
      <c r="AV1306" s="37"/>
      <c r="AW1306" s="37"/>
    </row>
    <row r="1307" spans="1:49" ht="15.75" hidden="1" customHeight="1" x14ac:dyDescent="0.25">
      <c r="A1307" s="1" t="s">
        <v>5998</v>
      </c>
      <c r="B1307" s="21"/>
      <c r="C1307" s="1">
        <v>30</v>
      </c>
      <c r="D1307" s="1" t="s">
        <v>5999</v>
      </c>
      <c r="E1307" s="7">
        <v>4990</v>
      </c>
      <c r="F1307" s="7">
        <v>17</v>
      </c>
      <c r="G1307" s="1">
        <v>28.5</v>
      </c>
      <c r="H1307" s="34">
        <f>Tabela1[[#This Row],[PESO UNI]]*Tabela1[[#This Row],[QTE]]</f>
        <v>855</v>
      </c>
      <c r="I1307" s="7">
        <v>0</v>
      </c>
      <c r="J1307" s="8" t="s">
        <v>5996</v>
      </c>
      <c r="K1307" s="8" t="s">
        <v>23</v>
      </c>
      <c r="L1307" s="9" t="s">
        <v>5251</v>
      </c>
      <c r="M1307" s="10">
        <v>46294</v>
      </c>
      <c r="N1307" s="8" t="s">
        <v>38</v>
      </c>
      <c r="O1307" s="12"/>
      <c r="P1307" s="13"/>
      <c r="Q1307" s="14">
        <f>Tabela1[[#This Row],[QTDE/ Fabricação]]-Tabela1[[#This Row],[QTE]]</f>
        <v>-30</v>
      </c>
      <c r="R1307" s="18">
        <v>0</v>
      </c>
      <c r="S1307" s="18">
        <f t="shared" si="367"/>
        <v>0</v>
      </c>
      <c r="T1307" s="19">
        <f t="shared" si="368"/>
        <v>-855</v>
      </c>
      <c r="U1307" s="16">
        <f>IFERROR(SUMIF('LISTA DE EMBARQUE'!B:B,MICRO!E:E,'LISTA DE EMBARQUE'!G:G),"")</f>
        <v>0</v>
      </c>
      <c r="V1307" s="12" t="str">
        <f>IFERROR(VLOOKUP(Tabela1[[#This Row],[COD.MDE]],'LISTA DE EMBARQUE'!B:L,11,0),"")</f>
        <v/>
      </c>
      <c r="W1307" s="13" t="str">
        <f>IFERROR(VLOOKUP(Tabela1[[#This Row],[COD.MDE]],'LISTA DE EMBARQUE'!B:M,12,0),"")</f>
        <v/>
      </c>
      <c r="X1307" s="14">
        <f>IFERROR(Tabela1[[#This Row],[QIANTIDADE EXPEDIDA]]*Tabela1[[#This Row],[PESO UNI]],"")</f>
        <v>0</v>
      </c>
      <c r="Y1307" s="14">
        <f t="shared" si="369"/>
        <v>-30</v>
      </c>
      <c r="Z1307" s="20">
        <f>Tabela1[[#This Row],[PESO TOTAL]]-Tabela1[[#This Row],[Peso Expedido]]</f>
        <v>855</v>
      </c>
      <c r="AA1307" s="17">
        <v>1</v>
      </c>
      <c r="AB1307" s="33"/>
      <c r="AC1307" s="17">
        <v>1</v>
      </c>
      <c r="AD1307" s="33">
        <v>0.5</v>
      </c>
      <c r="AE1307" s="33">
        <v>0.5</v>
      </c>
      <c r="AF1307" s="33">
        <v>0.5</v>
      </c>
      <c r="AG1307" s="33"/>
      <c r="AH1307" s="33"/>
      <c r="AI1307" s="33"/>
      <c r="AJ1307"/>
      <c r="AK1307"/>
      <c r="AL1307"/>
      <c r="AM1307"/>
      <c r="AN1307"/>
      <c r="AO1307"/>
      <c r="AP1307"/>
      <c r="AQ1307" s="22"/>
      <c r="AR1307" s="24"/>
      <c r="AS1307" s="37"/>
      <c r="AT1307" s="37"/>
      <c r="AU1307" s="37"/>
      <c r="AV1307" s="37"/>
      <c r="AW1307" s="37"/>
    </row>
    <row r="1308" spans="1:49" ht="15.75" hidden="1" customHeight="1" x14ac:dyDescent="0.25">
      <c r="A1308" s="1" t="s">
        <v>84</v>
      </c>
      <c r="B1308" s="21"/>
      <c r="C1308" s="1">
        <v>4</v>
      </c>
      <c r="D1308" s="1" t="s">
        <v>6000</v>
      </c>
      <c r="E1308" s="7">
        <v>4991</v>
      </c>
      <c r="F1308" s="7">
        <v>17</v>
      </c>
      <c r="G1308" s="1">
        <v>1.8</v>
      </c>
      <c r="H1308" s="34">
        <f>Tabela1[[#This Row],[PESO UNI]]*Tabela1[[#This Row],[QTE]]</f>
        <v>7.2</v>
      </c>
      <c r="I1308" s="7">
        <v>0</v>
      </c>
      <c r="J1308" s="8" t="s">
        <v>5983</v>
      </c>
      <c r="K1308" s="8" t="s">
        <v>23</v>
      </c>
      <c r="L1308" s="9" t="s">
        <v>5251</v>
      </c>
      <c r="M1308" s="10">
        <v>46294</v>
      </c>
      <c r="N1308" s="8" t="s">
        <v>38</v>
      </c>
      <c r="O1308" s="12"/>
      <c r="P1308" s="13"/>
      <c r="Q1308" s="14">
        <f>Tabela1[[#This Row],[QTDE/ Fabricação]]-Tabela1[[#This Row],[QTE]]</f>
        <v>-4</v>
      </c>
      <c r="R1308" s="18">
        <v>0</v>
      </c>
      <c r="S1308" s="18">
        <f t="shared" si="367"/>
        <v>0</v>
      </c>
      <c r="T1308" s="19">
        <f t="shared" si="368"/>
        <v>-7.2</v>
      </c>
      <c r="U1308" s="16">
        <f>IFERROR(SUMIF('LISTA DE EMBARQUE'!B:B,MICRO!E:E,'LISTA DE EMBARQUE'!G:G),"")</f>
        <v>0</v>
      </c>
      <c r="V1308" s="12" t="str">
        <f>IFERROR(VLOOKUP(Tabela1[[#This Row],[COD.MDE]],'LISTA DE EMBARQUE'!B:L,11,0),"")</f>
        <v/>
      </c>
      <c r="W1308" s="13" t="str">
        <f>IFERROR(VLOOKUP(Tabela1[[#This Row],[COD.MDE]],'LISTA DE EMBARQUE'!B:M,12,0),"")</f>
        <v/>
      </c>
      <c r="X1308" s="14">
        <f>IFERROR(Tabela1[[#This Row],[QIANTIDADE EXPEDIDA]]*Tabela1[[#This Row],[PESO UNI]],"")</f>
        <v>0</v>
      </c>
      <c r="Y1308" s="14">
        <f t="shared" si="369"/>
        <v>-4</v>
      </c>
      <c r="Z1308" s="20">
        <f>Tabela1[[#This Row],[PESO TOTAL]]-Tabela1[[#This Row],[Peso Expedido]]</f>
        <v>7.2</v>
      </c>
      <c r="AA1308" s="17">
        <v>1</v>
      </c>
      <c r="AB1308" s="33"/>
      <c r="AC1308" s="17">
        <v>1</v>
      </c>
      <c r="AD1308" s="33">
        <v>0.5</v>
      </c>
      <c r="AE1308" s="33">
        <v>0.5</v>
      </c>
      <c r="AF1308" s="33">
        <v>0.5</v>
      </c>
      <c r="AG1308" s="33"/>
      <c r="AH1308" s="33"/>
      <c r="AI1308" s="33"/>
      <c r="AJ1308"/>
      <c r="AK1308"/>
      <c r="AL1308"/>
      <c r="AM1308"/>
      <c r="AN1308"/>
      <c r="AO1308"/>
      <c r="AP1308"/>
      <c r="AQ1308" s="22"/>
      <c r="AR1308" s="24"/>
      <c r="AS1308" s="37"/>
      <c r="AT1308" s="37"/>
      <c r="AU1308" s="37"/>
      <c r="AV1308" s="37"/>
      <c r="AW1308" s="37"/>
    </row>
    <row r="1309" spans="1:49" ht="15.75" hidden="1" customHeight="1" x14ac:dyDescent="0.25">
      <c r="A1309" s="1" t="s">
        <v>84</v>
      </c>
      <c r="B1309" s="21"/>
      <c r="C1309" s="1">
        <v>6</v>
      </c>
      <c r="D1309" s="1" t="s">
        <v>6000</v>
      </c>
      <c r="E1309" s="7">
        <v>4992</v>
      </c>
      <c r="F1309" s="7">
        <v>17</v>
      </c>
      <c r="G1309" s="1">
        <v>1.8</v>
      </c>
      <c r="H1309" s="34">
        <f>Tabela1[[#This Row],[PESO UNI]]*Tabela1[[#This Row],[QTE]]</f>
        <v>10.8</v>
      </c>
      <c r="I1309" s="7">
        <v>0</v>
      </c>
      <c r="J1309" s="8" t="s">
        <v>5984</v>
      </c>
      <c r="K1309" s="8" t="s">
        <v>23</v>
      </c>
      <c r="L1309" s="9" t="s">
        <v>5251</v>
      </c>
      <c r="M1309" s="10">
        <v>46294</v>
      </c>
      <c r="N1309" s="8" t="s">
        <v>38</v>
      </c>
      <c r="O1309" s="12"/>
      <c r="P1309" s="13"/>
      <c r="Q1309" s="14">
        <f>Tabela1[[#This Row],[QTDE/ Fabricação]]-Tabela1[[#This Row],[QTE]]</f>
        <v>-6</v>
      </c>
      <c r="R1309" s="18">
        <v>0</v>
      </c>
      <c r="S1309" s="18">
        <f t="shared" ref="S1309:S1310" si="370">IFERROR(H1309*AG1309,"")</f>
        <v>0</v>
      </c>
      <c r="T1309" s="19">
        <f t="shared" ref="T1309:T1310" si="371">IFERROR(S1309-H1309,"")</f>
        <v>-10.8</v>
      </c>
      <c r="U1309" s="16">
        <f>IFERROR(SUMIF('LISTA DE EMBARQUE'!B:B,MICRO!E:E,'LISTA DE EMBARQUE'!G:G),"")</f>
        <v>0</v>
      </c>
      <c r="V1309" s="12" t="str">
        <f>IFERROR(VLOOKUP(Tabela1[[#This Row],[COD.MDE]],'LISTA DE EMBARQUE'!B:L,11,0),"")</f>
        <v/>
      </c>
      <c r="W1309" s="13" t="str">
        <f>IFERROR(VLOOKUP(Tabela1[[#This Row],[COD.MDE]],'LISTA DE EMBARQUE'!B:M,12,0),"")</f>
        <v/>
      </c>
      <c r="X1309" s="14">
        <f>IFERROR(Tabela1[[#This Row],[QIANTIDADE EXPEDIDA]]*Tabela1[[#This Row],[PESO UNI]],"")</f>
        <v>0</v>
      </c>
      <c r="Y1309" s="14">
        <f t="shared" ref="Y1309:Y1310" si="372">U1309-C1309</f>
        <v>-6</v>
      </c>
      <c r="Z1309" s="20">
        <f>Tabela1[[#This Row],[PESO TOTAL]]-Tabela1[[#This Row],[Peso Expedido]]</f>
        <v>10.8</v>
      </c>
      <c r="AA1309" s="17">
        <v>1</v>
      </c>
      <c r="AB1309" s="33"/>
      <c r="AC1309" s="17">
        <v>1</v>
      </c>
      <c r="AD1309" s="33">
        <v>0.5</v>
      </c>
      <c r="AE1309" s="33">
        <v>0.5</v>
      </c>
      <c r="AF1309" s="33">
        <v>0.5</v>
      </c>
      <c r="AG1309" s="33"/>
      <c r="AH1309" s="33"/>
      <c r="AI1309" s="33"/>
      <c r="AJ1309"/>
      <c r="AK1309"/>
      <c r="AL1309"/>
      <c r="AM1309"/>
      <c r="AN1309"/>
      <c r="AO1309"/>
      <c r="AP1309"/>
      <c r="AQ1309" s="22"/>
      <c r="AR1309" s="24"/>
      <c r="AS1309" s="37"/>
      <c r="AT1309" s="37"/>
      <c r="AU1309" s="37"/>
      <c r="AV1309" s="37"/>
      <c r="AW1309" s="37"/>
    </row>
    <row r="1310" spans="1:49" ht="15.75" hidden="1" customHeight="1" x14ac:dyDescent="0.25">
      <c r="A1310" s="1" t="s">
        <v>6002</v>
      </c>
      <c r="B1310" s="21" t="s">
        <v>6003</v>
      </c>
      <c r="C1310" s="1">
        <v>1</v>
      </c>
      <c r="D1310" s="1" t="s">
        <v>6318</v>
      </c>
      <c r="E1310" s="7">
        <v>4993</v>
      </c>
      <c r="F1310" s="7">
        <v>88</v>
      </c>
      <c r="G1310" s="1">
        <v>340.9</v>
      </c>
      <c r="H1310" s="34">
        <f>Tabela1[[#This Row],[PESO UNI]]*Tabela1[[#This Row],[QTE]]</f>
        <v>340.9</v>
      </c>
      <c r="I1310" s="7">
        <v>0</v>
      </c>
      <c r="J1310" s="8" t="s">
        <v>3140</v>
      </c>
      <c r="K1310" s="8" t="s">
        <v>4320</v>
      </c>
      <c r="L1310" s="9" t="s">
        <v>2984</v>
      </c>
      <c r="M1310" s="10">
        <v>46295</v>
      </c>
      <c r="N1310" s="8" t="s">
        <v>5101</v>
      </c>
      <c r="O1310" s="12"/>
      <c r="P1310" s="13"/>
      <c r="Q1310" s="14">
        <f>Tabela1[[#This Row],[QTDE/ Fabricação]]-Tabela1[[#This Row],[QTE]]</f>
        <v>-1</v>
      </c>
      <c r="R1310" s="18">
        <v>0</v>
      </c>
      <c r="S1310" s="18">
        <f t="shared" si="370"/>
        <v>340.9</v>
      </c>
      <c r="T1310" s="19">
        <f t="shared" si="371"/>
        <v>0</v>
      </c>
      <c r="U1310" s="16">
        <f>IFERROR(SUMIF('LISTA DE EMBARQUE'!B:B,MICRO!E:E,'LISTA DE EMBARQUE'!G:G),"")</f>
        <v>1</v>
      </c>
      <c r="V1310" s="12">
        <f>IFERROR(VLOOKUP(Tabela1[[#This Row],[COD.MDE]],'LISTA DE EMBARQUE'!B:L,11,0),"")</f>
        <v>13</v>
      </c>
      <c r="W1310" s="13">
        <f>IFERROR(VLOOKUP(Tabela1[[#This Row],[COD.MDE]],'LISTA DE EMBARQUE'!B:M,12,0),"")</f>
        <v>46315</v>
      </c>
      <c r="X1310" s="14">
        <f>IFERROR(Tabela1[[#This Row],[QIANTIDADE EXPEDIDA]]*Tabela1[[#This Row],[PESO UNI]],"")</f>
        <v>340.9</v>
      </c>
      <c r="Y1310" s="14">
        <f t="shared" si="372"/>
        <v>0</v>
      </c>
      <c r="Z1310" s="20">
        <f>Tabela1[[#This Row],[PESO TOTAL]]-Tabela1[[#This Row],[Peso Expedido]]</f>
        <v>0</v>
      </c>
      <c r="AA1310" s="17">
        <v>1</v>
      </c>
      <c r="AB1310" s="33"/>
      <c r="AC1310" s="33">
        <v>1</v>
      </c>
      <c r="AD1310" s="33">
        <v>1</v>
      </c>
      <c r="AE1310" s="33">
        <v>1</v>
      </c>
      <c r="AF1310" s="33">
        <v>1</v>
      </c>
      <c r="AG1310" s="33">
        <v>1</v>
      </c>
      <c r="AH1310" s="33">
        <v>1</v>
      </c>
      <c r="AI1310" s="33" t="s">
        <v>4509</v>
      </c>
      <c r="AJ1310"/>
      <c r="AK1310"/>
      <c r="AL1310"/>
      <c r="AM1310"/>
      <c r="AN1310"/>
      <c r="AO1310"/>
      <c r="AP1310"/>
      <c r="AQ1310" s="22"/>
      <c r="AR1310" s="24"/>
      <c r="AS1310" s="37"/>
      <c r="AT1310" s="37"/>
      <c r="AU1310" s="37"/>
      <c r="AV1310" s="37"/>
      <c r="AW1310" s="37"/>
    </row>
    <row r="1311" spans="1:49" ht="15.75" hidden="1" customHeight="1" x14ac:dyDescent="0.25">
      <c r="A1311" s="1" t="s">
        <v>6004</v>
      </c>
      <c r="B1311" s="21" t="s">
        <v>6005</v>
      </c>
      <c r="C1311" s="1">
        <v>1</v>
      </c>
      <c r="D1311" s="1" t="s">
        <v>6319</v>
      </c>
      <c r="E1311" s="7">
        <v>4994</v>
      </c>
      <c r="F1311" s="7">
        <v>88</v>
      </c>
      <c r="G1311" s="1">
        <v>324.39999999999998</v>
      </c>
      <c r="H1311" s="34">
        <f>Tabela1[[#This Row],[PESO UNI]]*Tabela1[[#This Row],[QTE]]</f>
        <v>324.39999999999998</v>
      </c>
      <c r="I1311" s="7">
        <v>0</v>
      </c>
      <c r="J1311" s="8" t="s">
        <v>3140</v>
      </c>
      <c r="K1311" s="8" t="s">
        <v>4320</v>
      </c>
      <c r="L1311" s="9" t="s">
        <v>2984</v>
      </c>
      <c r="M1311" s="10">
        <v>46295</v>
      </c>
      <c r="N1311" s="8" t="s">
        <v>5101</v>
      </c>
      <c r="O1311" s="12"/>
      <c r="P1311" s="13"/>
      <c r="Q1311" s="14">
        <f>Tabela1[[#This Row],[QTDE/ Fabricação]]-Tabela1[[#This Row],[QTE]]</f>
        <v>-1</v>
      </c>
      <c r="R1311" s="18">
        <v>0</v>
      </c>
      <c r="S1311" s="18">
        <f t="shared" ref="S1311" si="373">IFERROR(H1311*AG1311,"")</f>
        <v>324.39999999999998</v>
      </c>
      <c r="T1311" s="19">
        <f t="shared" ref="T1311" si="374">IFERROR(S1311-H1311,"")</f>
        <v>0</v>
      </c>
      <c r="U1311" s="16">
        <f>IFERROR(SUMIF('LISTA DE EMBARQUE'!B:B,MICRO!E:E,'LISTA DE EMBARQUE'!G:G),"")</f>
        <v>1</v>
      </c>
      <c r="V1311" s="12">
        <f>IFERROR(VLOOKUP(Tabela1[[#This Row],[COD.MDE]],'LISTA DE EMBARQUE'!B:L,11,0),"")</f>
        <v>13</v>
      </c>
      <c r="W1311" s="13">
        <f>IFERROR(VLOOKUP(Tabela1[[#This Row],[COD.MDE]],'LISTA DE EMBARQUE'!B:M,12,0),"")</f>
        <v>46315</v>
      </c>
      <c r="X1311" s="14">
        <f>IFERROR(Tabela1[[#This Row],[QIANTIDADE EXPEDIDA]]*Tabela1[[#This Row],[PESO UNI]],"")</f>
        <v>324.39999999999998</v>
      </c>
      <c r="Y1311" s="14">
        <f t="shared" ref="Y1311" si="375">U1311-C1311</f>
        <v>0</v>
      </c>
      <c r="Z1311" s="20">
        <f>Tabela1[[#This Row],[PESO TOTAL]]-Tabela1[[#This Row],[Peso Expedido]]</f>
        <v>0</v>
      </c>
      <c r="AA1311" s="17">
        <v>1</v>
      </c>
      <c r="AB1311" s="33"/>
      <c r="AC1311" s="33">
        <v>1</v>
      </c>
      <c r="AD1311" s="33">
        <v>1</v>
      </c>
      <c r="AE1311" s="33">
        <v>1</v>
      </c>
      <c r="AF1311" s="33">
        <v>1</v>
      </c>
      <c r="AG1311" s="33">
        <v>1</v>
      </c>
      <c r="AH1311" s="33">
        <v>1</v>
      </c>
      <c r="AI1311" s="33" t="s">
        <v>4509</v>
      </c>
      <c r="AJ1311"/>
      <c r="AK1311"/>
      <c r="AL1311"/>
      <c r="AM1311"/>
      <c r="AN1311"/>
      <c r="AO1311"/>
      <c r="AP1311"/>
      <c r="AQ1311" s="22"/>
      <c r="AR1311" s="24"/>
      <c r="AS1311" s="37"/>
      <c r="AT1311" s="37"/>
      <c r="AU1311" s="37"/>
      <c r="AV1311" s="37"/>
      <c r="AW1311" s="37"/>
    </row>
    <row r="1312" spans="1:49" ht="15.75" hidden="1" customHeight="1" x14ac:dyDescent="0.25">
      <c r="A1312" s="1" t="s">
        <v>6006</v>
      </c>
      <c r="B1312" s="21" t="s">
        <v>6007</v>
      </c>
      <c r="C1312" s="1">
        <v>1</v>
      </c>
      <c r="D1312" s="1" t="s">
        <v>6320</v>
      </c>
      <c r="E1312" s="7">
        <v>4995</v>
      </c>
      <c r="F1312" s="7">
        <v>88</v>
      </c>
      <c r="G1312" s="1">
        <v>200.2</v>
      </c>
      <c r="H1312" s="34">
        <f>Tabela1[[#This Row],[PESO UNI]]*Tabela1[[#This Row],[QTE]]</f>
        <v>200.2</v>
      </c>
      <c r="I1312" s="7">
        <v>0</v>
      </c>
      <c r="J1312" s="8" t="s">
        <v>3140</v>
      </c>
      <c r="K1312" s="8" t="s">
        <v>4320</v>
      </c>
      <c r="L1312" s="9" t="s">
        <v>2984</v>
      </c>
      <c r="M1312" s="10">
        <v>46295</v>
      </c>
      <c r="N1312" s="8" t="s">
        <v>5101</v>
      </c>
      <c r="O1312" s="12"/>
      <c r="P1312" s="13"/>
      <c r="Q1312" s="14">
        <f>Tabela1[[#This Row],[QTDE/ Fabricação]]-Tabela1[[#This Row],[QTE]]</f>
        <v>-1</v>
      </c>
      <c r="R1312" s="18">
        <v>0</v>
      </c>
      <c r="S1312" s="18">
        <f t="shared" ref="S1312:S1313" si="376">IFERROR(H1312*AG1312,"")</f>
        <v>200.2</v>
      </c>
      <c r="T1312" s="19">
        <f t="shared" ref="T1312:T1313" si="377">IFERROR(S1312-H1312,"")</f>
        <v>0</v>
      </c>
      <c r="U1312" s="16">
        <f>IFERROR(SUMIF('LISTA DE EMBARQUE'!B:B,MICRO!E:E,'LISTA DE EMBARQUE'!G:G),"")</f>
        <v>1</v>
      </c>
      <c r="V1312" s="12">
        <f>IFERROR(VLOOKUP(Tabela1[[#This Row],[COD.MDE]],'LISTA DE EMBARQUE'!B:L,11,0),"")</f>
        <v>13</v>
      </c>
      <c r="W1312" s="13">
        <f>IFERROR(VLOOKUP(Tabela1[[#This Row],[COD.MDE]],'LISTA DE EMBARQUE'!B:M,12,0),"")</f>
        <v>46315</v>
      </c>
      <c r="X1312" s="14">
        <f>IFERROR(Tabela1[[#This Row],[QIANTIDADE EXPEDIDA]]*Tabela1[[#This Row],[PESO UNI]],"")</f>
        <v>200.2</v>
      </c>
      <c r="Y1312" s="14">
        <f t="shared" ref="Y1312:Y1313" si="378">U1312-C1312</f>
        <v>0</v>
      </c>
      <c r="Z1312" s="20">
        <f>Tabela1[[#This Row],[PESO TOTAL]]-Tabela1[[#This Row],[Peso Expedido]]</f>
        <v>0</v>
      </c>
      <c r="AA1312" s="17">
        <v>1</v>
      </c>
      <c r="AB1312" s="33"/>
      <c r="AC1312" s="33">
        <v>1</v>
      </c>
      <c r="AD1312" s="33">
        <v>1</v>
      </c>
      <c r="AE1312" s="33">
        <v>1</v>
      </c>
      <c r="AF1312" s="33">
        <v>1</v>
      </c>
      <c r="AG1312" s="33">
        <v>1</v>
      </c>
      <c r="AH1312" s="33">
        <v>1</v>
      </c>
      <c r="AI1312" s="33" t="s">
        <v>4509</v>
      </c>
      <c r="AJ1312"/>
      <c r="AK1312"/>
      <c r="AL1312"/>
      <c r="AM1312"/>
      <c r="AN1312"/>
      <c r="AO1312"/>
      <c r="AP1312"/>
      <c r="AQ1312" s="22"/>
      <c r="AR1312" s="24"/>
      <c r="AS1312" s="37"/>
      <c r="AT1312" s="37"/>
      <c r="AU1312" s="37"/>
      <c r="AV1312" s="37"/>
      <c r="AW1312" s="37"/>
    </row>
    <row r="1313" spans="1:49" ht="15.75" hidden="1" customHeight="1" x14ac:dyDescent="0.25">
      <c r="A1313" s="1" t="s">
        <v>6006</v>
      </c>
      <c r="B1313" s="21" t="s">
        <v>6007</v>
      </c>
      <c r="C1313" s="1">
        <v>1</v>
      </c>
      <c r="D1313" s="1" t="s">
        <v>6321</v>
      </c>
      <c r="E1313" s="7">
        <v>4996</v>
      </c>
      <c r="F1313" s="7">
        <v>88</v>
      </c>
      <c r="G1313" s="1">
        <v>33.200000000000003</v>
      </c>
      <c r="H1313" s="34">
        <f>Tabela1[[#This Row],[PESO UNI]]*Tabela1[[#This Row],[QTE]]</f>
        <v>33.200000000000003</v>
      </c>
      <c r="I1313" s="7">
        <v>0</v>
      </c>
      <c r="J1313" s="8" t="s">
        <v>3140</v>
      </c>
      <c r="K1313" s="8" t="s">
        <v>4320</v>
      </c>
      <c r="L1313" s="9" t="s">
        <v>2984</v>
      </c>
      <c r="M1313" s="10">
        <v>46295</v>
      </c>
      <c r="N1313" s="8" t="s">
        <v>5101</v>
      </c>
      <c r="O1313" s="12"/>
      <c r="P1313" s="13"/>
      <c r="Q1313" s="14">
        <f>Tabela1[[#This Row],[QTDE/ Fabricação]]-Tabela1[[#This Row],[QTE]]</f>
        <v>-1</v>
      </c>
      <c r="R1313" s="18">
        <v>0</v>
      </c>
      <c r="S1313" s="18">
        <f t="shared" si="376"/>
        <v>33.200000000000003</v>
      </c>
      <c r="T1313" s="19">
        <f t="shared" si="377"/>
        <v>0</v>
      </c>
      <c r="U1313" s="16">
        <f>IFERROR(SUMIF('LISTA DE EMBARQUE'!B:B,MICRO!E:E,'LISTA DE EMBARQUE'!G:G),"")</f>
        <v>1</v>
      </c>
      <c r="V1313" s="12">
        <f>IFERROR(VLOOKUP(Tabela1[[#This Row],[COD.MDE]],'LISTA DE EMBARQUE'!B:L,11,0),"")</f>
        <v>13</v>
      </c>
      <c r="W1313" s="13">
        <f>IFERROR(VLOOKUP(Tabela1[[#This Row],[COD.MDE]],'LISTA DE EMBARQUE'!B:M,12,0),"")</f>
        <v>46315</v>
      </c>
      <c r="X1313" s="14">
        <f>IFERROR(Tabela1[[#This Row],[QIANTIDADE EXPEDIDA]]*Tabela1[[#This Row],[PESO UNI]],"")</f>
        <v>33.200000000000003</v>
      </c>
      <c r="Y1313" s="14">
        <f t="shared" si="378"/>
        <v>0</v>
      </c>
      <c r="Z1313" s="20">
        <f>Tabela1[[#This Row],[PESO TOTAL]]-Tabela1[[#This Row],[Peso Expedido]]</f>
        <v>0</v>
      </c>
      <c r="AA1313" s="17">
        <v>1</v>
      </c>
      <c r="AB1313" s="33"/>
      <c r="AC1313" s="33">
        <v>1</v>
      </c>
      <c r="AD1313" s="33">
        <v>1</v>
      </c>
      <c r="AE1313" s="33">
        <v>1</v>
      </c>
      <c r="AF1313" s="33">
        <v>1</v>
      </c>
      <c r="AG1313" s="33">
        <v>1</v>
      </c>
      <c r="AH1313" s="33">
        <v>1</v>
      </c>
      <c r="AI1313" s="33" t="s">
        <v>4509</v>
      </c>
      <c r="AJ1313"/>
      <c r="AK1313"/>
      <c r="AL1313"/>
      <c r="AM1313"/>
      <c r="AN1313"/>
      <c r="AO1313"/>
      <c r="AP1313"/>
      <c r="AQ1313" s="22"/>
      <c r="AR1313" s="24"/>
      <c r="AS1313" s="37"/>
      <c r="AT1313" s="37"/>
      <c r="AU1313" s="37"/>
      <c r="AV1313" s="37"/>
      <c r="AW1313" s="37"/>
    </row>
    <row r="1314" spans="1:49" ht="15.75" hidden="1" customHeight="1" x14ac:dyDescent="0.25">
      <c r="A1314" s="1" t="s">
        <v>6008</v>
      </c>
      <c r="B1314" s="21" t="s">
        <v>6009</v>
      </c>
      <c r="C1314" s="1">
        <v>8</v>
      </c>
      <c r="D1314" s="1" t="s">
        <v>6322</v>
      </c>
      <c r="E1314" s="7">
        <v>4997</v>
      </c>
      <c r="F1314" s="7">
        <v>89</v>
      </c>
      <c r="G1314" s="1">
        <v>5.7</v>
      </c>
      <c r="H1314" s="34">
        <f>Tabela1[[#This Row],[PESO UNI]]*Tabela1[[#This Row],[QTE]]</f>
        <v>45.6</v>
      </c>
      <c r="I1314" s="7">
        <v>0</v>
      </c>
      <c r="J1314" s="8" t="s">
        <v>3045</v>
      </c>
      <c r="K1314" s="8" t="s">
        <v>4320</v>
      </c>
      <c r="L1314" s="9" t="s">
        <v>2984</v>
      </c>
      <c r="M1314" s="10">
        <v>46295</v>
      </c>
      <c r="N1314" s="8" t="s">
        <v>5101</v>
      </c>
      <c r="O1314" s="12"/>
      <c r="P1314" s="13"/>
      <c r="Q1314" s="14">
        <f>Tabela1[[#This Row],[QTDE/ Fabricação]]-Tabela1[[#This Row],[QTE]]</f>
        <v>-8</v>
      </c>
      <c r="R1314" s="18">
        <v>0</v>
      </c>
      <c r="S1314" s="18">
        <f t="shared" ref="S1314" si="379">IFERROR(H1314*AG1314,"")</f>
        <v>0</v>
      </c>
      <c r="T1314" s="19">
        <f t="shared" ref="T1314" si="380">IFERROR(S1314-H1314,"")</f>
        <v>-45.6</v>
      </c>
      <c r="U1314" s="16">
        <f>IFERROR(SUMIF('LISTA DE EMBARQUE'!B:B,MICRO!E:E,'LISTA DE EMBARQUE'!G:G),"")</f>
        <v>0</v>
      </c>
      <c r="V1314" s="12" t="str">
        <f>IFERROR(VLOOKUP(Tabela1[[#This Row],[COD.MDE]],'LISTA DE EMBARQUE'!B:L,11,0),"")</f>
        <v/>
      </c>
      <c r="W1314" s="13" t="str">
        <f>IFERROR(VLOOKUP(Tabela1[[#This Row],[COD.MDE]],'LISTA DE EMBARQUE'!B:M,12,0),"")</f>
        <v/>
      </c>
      <c r="X1314" s="14">
        <f>IFERROR(Tabela1[[#This Row],[QIANTIDADE EXPEDIDA]]*Tabela1[[#This Row],[PESO UNI]],"")</f>
        <v>0</v>
      </c>
      <c r="Y1314" s="14">
        <f t="shared" ref="Y1314" si="381">U1314-C1314</f>
        <v>-8</v>
      </c>
      <c r="Z1314" s="20">
        <f>Tabela1[[#This Row],[PESO TOTAL]]-Tabela1[[#This Row],[Peso Expedido]]</f>
        <v>45.6</v>
      </c>
      <c r="AA1314" s="17">
        <v>0</v>
      </c>
      <c r="AB1314" s="33"/>
      <c r="AC1314" s="33"/>
      <c r="AD1314" s="33"/>
      <c r="AE1314" s="33"/>
      <c r="AF1314" s="33"/>
      <c r="AG1314" s="33"/>
      <c r="AH1314" s="33"/>
      <c r="AI1314" s="33"/>
      <c r="AJ1314"/>
      <c r="AK1314"/>
      <c r="AL1314"/>
      <c r="AM1314"/>
      <c r="AN1314"/>
      <c r="AO1314"/>
      <c r="AP1314"/>
      <c r="AQ1314" s="22"/>
      <c r="AR1314" s="24"/>
      <c r="AS1314" s="37"/>
      <c r="AT1314" s="37"/>
      <c r="AU1314" s="37"/>
      <c r="AV1314" s="37"/>
      <c r="AW1314" s="37"/>
    </row>
    <row r="1315" spans="1:49" ht="15.75" hidden="1" customHeight="1" x14ac:dyDescent="0.25">
      <c r="A1315" s="1" t="s">
        <v>6008</v>
      </c>
      <c r="B1315" s="21" t="s">
        <v>6009</v>
      </c>
      <c r="C1315" s="1">
        <v>1</v>
      </c>
      <c r="D1315" s="1" t="s">
        <v>6323</v>
      </c>
      <c r="E1315" s="7">
        <v>4998</v>
      </c>
      <c r="F1315" s="7">
        <v>89</v>
      </c>
      <c r="G1315" s="1">
        <v>337.2</v>
      </c>
      <c r="H1315" s="34">
        <f>Tabela1[[#This Row],[PESO UNI]]*Tabela1[[#This Row],[QTE]]</f>
        <v>337.2</v>
      </c>
      <c r="I1315" s="7">
        <v>0</v>
      </c>
      <c r="J1315" s="8" t="s">
        <v>3045</v>
      </c>
      <c r="K1315" s="8" t="s">
        <v>4320</v>
      </c>
      <c r="L1315" s="9" t="s">
        <v>2984</v>
      </c>
      <c r="M1315" s="10">
        <v>46295</v>
      </c>
      <c r="N1315" s="8" t="s">
        <v>5101</v>
      </c>
      <c r="O1315" s="12"/>
      <c r="P1315" s="13"/>
      <c r="Q1315" s="14">
        <f>Tabela1[[#This Row],[QTDE/ Fabricação]]-Tabela1[[#This Row],[QTE]]</f>
        <v>-1</v>
      </c>
      <c r="R1315" s="18">
        <v>0</v>
      </c>
      <c r="S1315" s="18">
        <f t="shared" ref="S1315" si="382">IFERROR(H1315*AG1315,"")</f>
        <v>0</v>
      </c>
      <c r="T1315" s="19">
        <f t="shared" ref="T1315" si="383">IFERROR(S1315-H1315,"")</f>
        <v>-337.2</v>
      </c>
      <c r="U1315" s="16">
        <f>IFERROR(SUMIF('LISTA DE EMBARQUE'!B:B,MICRO!E:E,'LISTA DE EMBARQUE'!G:G),"")</f>
        <v>0</v>
      </c>
      <c r="V1315" s="12" t="str">
        <f>IFERROR(VLOOKUP(Tabela1[[#This Row],[COD.MDE]],'LISTA DE EMBARQUE'!B:L,11,0),"")</f>
        <v/>
      </c>
      <c r="W1315" s="13" t="str">
        <f>IFERROR(VLOOKUP(Tabela1[[#This Row],[COD.MDE]],'LISTA DE EMBARQUE'!B:M,12,0),"")</f>
        <v/>
      </c>
      <c r="X1315" s="14">
        <f>IFERROR(Tabela1[[#This Row],[QIANTIDADE EXPEDIDA]]*Tabela1[[#This Row],[PESO UNI]],"")</f>
        <v>0</v>
      </c>
      <c r="Y1315" s="14">
        <f t="shared" ref="Y1315" si="384">U1315-C1315</f>
        <v>-1</v>
      </c>
      <c r="Z1315" s="20">
        <f>Tabela1[[#This Row],[PESO TOTAL]]-Tabela1[[#This Row],[Peso Expedido]]</f>
        <v>337.2</v>
      </c>
      <c r="AA1315" s="17">
        <v>0</v>
      </c>
      <c r="AB1315" s="33"/>
      <c r="AC1315" s="33"/>
      <c r="AD1315" s="33"/>
      <c r="AE1315" s="33"/>
      <c r="AF1315" s="33"/>
      <c r="AG1315" s="33"/>
      <c r="AH1315" s="33"/>
      <c r="AI1315" s="33"/>
      <c r="AJ1315"/>
      <c r="AK1315"/>
      <c r="AL1315"/>
      <c r="AM1315"/>
      <c r="AN1315"/>
      <c r="AO1315"/>
      <c r="AP1315"/>
      <c r="AQ1315" s="22"/>
      <c r="AR1315" s="24"/>
      <c r="AS1315" s="37"/>
      <c r="AT1315" s="37"/>
      <c r="AU1315" s="37"/>
      <c r="AV1315" s="37"/>
      <c r="AW1315" s="37"/>
    </row>
    <row r="1316" spans="1:49" ht="15.75" hidden="1" customHeight="1" x14ac:dyDescent="0.25">
      <c r="A1316" s="1" t="s">
        <v>6010</v>
      </c>
      <c r="B1316" s="21" t="s">
        <v>6011</v>
      </c>
      <c r="C1316" s="1">
        <v>1</v>
      </c>
      <c r="D1316" s="1" t="s">
        <v>6324</v>
      </c>
      <c r="E1316" s="7">
        <v>4999</v>
      </c>
      <c r="F1316" s="7">
        <v>89</v>
      </c>
      <c r="G1316" s="1">
        <v>11.3</v>
      </c>
      <c r="H1316" s="34">
        <f>Tabela1[[#This Row],[PESO UNI]]*Tabela1[[#This Row],[QTE]]</f>
        <v>11.3</v>
      </c>
      <c r="I1316" s="7">
        <v>0</v>
      </c>
      <c r="J1316" s="8" t="s">
        <v>3045</v>
      </c>
      <c r="K1316" s="8" t="s">
        <v>4320</v>
      </c>
      <c r="L1316" s="9" t="s">
        <v>2984</v>
      </c>
      <c r="M1316" s="10">
        <v>46295</v>
      </c>
      <c r="N1316" s="8" t="s">
        <v>5101</v>
      </c>
      <c r="O1316" s="12"/>
      <c r="P1316" s="13"/>
      <c r="Q1316" s="14">
        <f>Tabela1[[#This Row],[QTDE/ Fabricação]]-Tabela1[[#This Row],[QTE]]</f>
        <v>-1</v>
      </c>
      <c r="R1316" s="18">
        <v>0</v>
      </c>
      <c r="S1316" s="18">
        <f t="shared" ref="S1316" si="385">IFERROR(H1316*AG1316,"")</f>
        <v>0</v>
      </c>
      <c r="T1316" s="19">
        <f t="shared" ref="T1316" si="386">IFERROR(S1316-H1316,"")</f>
        <v>-11.3</v>
      </c>
      <c r="U1316" s="16">
        <f>IFERROR(SUMIF('LISTA DE EMBARQUE'!B:B,MICRO!E:E,'LISTA DE EMBARQUE'!G:G),"")</f>
        <v>0</v>
      </c>
      <c r="V1316" s="12" t="str">
        <f>IFERROR(VLOOKUP(Tabela1[[#This Row],[COD.MDE]],'LISTA DE EMBARQUE'!B:L,11,0),"")</f>
        <v/>
      </c>
      <c r="W1316" s="13" t="str">
        <f>IFERROR(VLOOKUP(Tabela1[[#This Row],[COD.MDE]],'LISTA DE EMBARQUE'!B:M,12,0),"")</f>
        <v/>
      </c>
      <c r="X1316" s="14">
        <f>IFERROR(Tabela1[[#This Row],[QIANTIDADE EXPEDIDA]]*Tabela1[[#This Row],[PESO UNI]],"")</f>
        <v>0</v>
      </c>
      <c r="Y1316" s="14">
        <f t="shared" ref="Y1316" si="387">U1316-C1316</f>
        <v>-1</v>
      </c>
      <c r="Z1316" s="20">
        <f>Tabela1[[#This Row],[PESO TOTAL]]-Tabela1[[#This Row],[Peso Expedido]]</f>
        <v>11.3</v>
      </c>
      <c r="AA1316" s="17">
        <v>0</v>
      </c>
      <c r="AB1316" s="33"/>
      <c r="AC1316" s="33"/>
      <c r="AD1316" s="33"/>
      <c r="AE1316" s="33"/>
      <c r="AF1316" s="33"/>
      <c r="AG1316" s="33"/>
      <c r="AH1316" s="33"/>
      <c r="AI1316" s="33"/>
      <c r="AJ1316"/>
      <c r="AK1316"/>
      <c r="AL1316"/>
      <c r="AM1316"/>
      <c r="AN1316"/>
      <c r="AO1316"/>
      <c r="AP1316"/>
      <c r="AQ1316" s="22"/>
      <c r="AR1316" s="24"/>
      <c r="AS1316" s="37"/>
      <c r="AT1316" s="37"/>
      <c r="AU1316" s="37"/>
      <c r="AV1316" s="37"/>
      <c r="AW1316" s="37"/>
    </row>
    <row r="1317" spans="1:49" ht="15.75" hidden="1" customHeight="1" x14ac:dyDescent="0.25">
      <c r="A1317" s="1" t="s">
        <v>6010</v>
      </c>
      <c r="B1317" s="21" t="s">
        <v>6011</v>
      </c>
      <c r="C1317" s="1">
        <v>1</v>
      </c>
      <c r="D1317" s="1" t="s">
        <v>6325</v>
      </c>
      <c r="E1317" s="7">
        <v>5000</v>
      </c>
      <c r="F1317" s="7">
        <v>89</v>
      </c>
      <c r="G1317" s="1">
        <v>17.100000000000001</v>
      </c>
      <c r="H1317" s="34">
        <f>Tabela1[[#This Row],[PESO UNI]]*Tabela1[[#This Row],[QTE]]</f>
        <v>17.100000000000001</v>
      </c>
      <c r="I1317" s="7">
        <v>0</v>
      </c>
      <c r="J1317" s="8" t="s">
        <v>3045</v>
      </c>
      <c r="K1317" s="8" t="s">
        <v>4320</v>
      </c>
      <c r="L1317" s="9" t="s">
        <v>2984</v>
      </c>
      <c r="M1317" s="10">
        <v>46295</v>
      </c>
      <c r="N1317" s="8" t="s">
        <v>5101</v>
      </c>
      <c r="O1317" s="12"/>
      <c r="P1317" s="13"/>
      <c r="Q1317" s="14">
        <f>Tabela1[[#This Row],[QTDE/ Fabricação]]-Tabela1[[#This Row],[QTE]]</f>
        <v>-1</v>
      </c>
      <c r="R1317" s="18">
        <v>0</v>
      </c>
      <c r="S1317" s="18">
        <f>IFERROR(H1317*AG1317,"")</f>
        <v>0</v>
      </c>
      <c r="T1317" s="19">
        <f>IFERROR(S1317-H1317,"")</f>
        <v>-17.100000000000001</v>
      </c>
      <c r="U1317" s="16">
        <f>IFERROR(SUMIF('LISTA DE EMBARQUE'!B:B,MICRO!E:E,'LISTA DE EMBARQUE'!G:G),"")</f>
        <v>0</v>
      </c>
      <c r="V1317" s="12" t="str">
        <f>IFERROR(VLOOKUP(Tabela1[[#This Row],[COD.MDE]],'LISTA DE EMBARQUE'!B:L,11,0),"")</f>
        <v/>
      </c>
      <c r="W1317" s="13" t="str">
        <f>IFERROR(VLOOKUP(Tabela1[[#This Row],[COD.MDE]],'LISTA DE EMBARQUE'!B:M,12,0),"")</f>
        <v/>
      </c>
      <c r="X1317" s="14">
        <f>IFERROR(Tabela1[[#This Row],[QIANTIDADE EXPEDIDA]]*Tabela1[[#This Row],[PESO UNI]],"")</f>
        <v>0</v>
      </c>
      <c r="Y1317" s="14">
        <f>U1317-C1317</f>
        <v>-1</v>
      </c>
      <c r="Z1317" s="20">
        <f>Tabela1[[#This Row],[PESO TOTAL]]-Tabela1[[#This Row],[Peso Expedido]]</f>
        <v>17.100000000000001</v>
      </c>
      <c r="AA1317" s="17">
        <v>0</v>
      </c>
      <c r="AB1317" s="33"/>
      <c r="AC1317" s="33"/>
      <c r="AD1317" s="33"/>
      <c r="AE1317" s="33"/>
      <c r="AF1317" s="33"/>
      <c r="AG1317" s="33"/>
      <c r="AH1317" s="33"/>
      <c r="AI1317" s="33"/>
      <c r="AJ1317"/>
      <c r="AK1317"/>
      <c r="AL1317"/>
      <c r="AM1317"/>
      <c r="AN1317"/>
      <c r="AO1317"/>
      <c r="AP1317"/>
      <c r="AQ1317" s="22"/>
      <c r="AR1317" s="24"/>
      <c r="AS1317" s="37"/>
      <c r="AT1317" s="37"/>
      <c r="AU1317" s="37"/>
      <c r="AV1317" s="37"/>
      <c r="AW1317" s="37"/>
    </row>
    <row r="1318" spans="1:49" ht="15.75" hidden="1" customHeight="1" x14ac:dyDescent="0.25">
      <c r="A1318" s="1" t="s">
        <v>6013</v>
      </c>
      <c r="B1318" s="21"/>
      <c r="C1318" s="1">
        <v>1</v>
      </c>
      <c r="D1318" s="1" t="s">
        <v>6326</v>
      </c>
      <c r="E1318" s="7">
        <v>5001</v>
      </c>
      <c r="F1318" s="7">
        <v>19</v>
      </c>
      <c r="G1318" s="1">
        <v>318</v>
      </c>
      <c r="H1318" s="34">
        <f>Tabela1[[#This Row],[PESO UNI]]*Tabela1[[#This Row],[QTE]]</f>
        <v>318</v>
      </c>
      <c r="I1318" s="7">
        <v>0</v>
      </c>
      <c r="J1318" s="8" t="s">
        <v>6012</v>
      </c>
      <c r="K1318" s="8" t="s">
        <v>4320</v>
      </c>
      <c r="L1318" s="9" t="s">
        <v>5251</v>
      </c>
      <c r="M1318" s="10">
        <v>46296</v>
      </c>
      <c r="N1318" s="8" t="s">
        <v>38</v>
      </c>
      <c r="O1318" s="12"/>
      <c r="P1318" s="13"/>
      <c r="Q1318" s="14">
        <f>Tabela1[[#This Row],[QTDE/ Fabricação]]-Tabela1[[#This Row],[QTE]]</f>
        <v>-1</v>
      </c>
      <c r="R1318" s="18">
        <v>0</v>
      </c>
      <c r="S1318" s="18">
        <f>IFERROR(H1318*AG1318,"")</f>
        <v>0</v>
      </c>
      <c r="T1318" s="19">
        <f>IFERROR(S1318-H1318,"")</f>
        <v>-318</v>
      </c>
      <c r="U1318" s="16">
        <f>IFERROR(SUMIF('LISTA DE EMBARQUE'!B:B,MICRO!E:E,'LISTA DE EMBARQUE'!G:G),"")</f>
        <v>0</v>
      </c>
      <c r="V1318" s="12" t="str">
        <f>IFERROR(VLOOKUP(Tabela1[[#This Row],[COD.MDE]],'LISTA DE EMBARQUE'!B:L,11,0),"")</f>
        <v/>
      </c>
      <c r="W1318" s="13" t="str">
        <f>IFERROR(VLOOKUP(Tabela1[[#This Row],[COD.MDE]],'LISTA DE EMBARQUE'!B:M,12,0),"")</f>
        <v/>
      </c>
      <c r="X1318" s="14">
        <f>IFERROR(Tabela1[[#This Row],[QIANTIDADE EXPEDIDA]]*Tabela1[[#This Row],[PESO UNI]],"")</f>
        <v>0</v>
      </c>
      <c r="Y1318" s="14">
        <f>U1318-C1318</f>
        <v>-1</v>
      </c>
      <c r="Z1318" s="20">
        <f>Tabela1[[#This Row],[PESO TOTAL]]-Tabela1[[#This Row],[Peso Expedido]]</f>
        <v>318</v>
      </c>
      <c r="AA1318" s="17">
        <v>0</v>
      </c>
      <c r="AB1318" s="33"/>
      <c r="AC1318" s="33"/>
      <c r="AD1318" s="33"/>
      <c r="AE1318" s="33"/>
      <c r="AF1318" s="33"/>
      <c r="AG1318" s="33"/>
      <c r="AH1318" s="33"/>
      <c r="AI1318" s="33"/>
      <c r="AJ1318"/>
      <c r="AK1318"/>
      <c r="AL1318"/>
      <c r="AM1318"/>
      <c r="AN1318"/>
      <c r="AO1318"/>
      <c r="AP1318"/>
      <c r="AQ1318" s="22"/>
      <c r="AR1318" s="24"/>
      <c r="AS1318" s="37"/>
      <c r="AT1318" s="37"/>
      <c r="AU1318" s="37"/>
      <c r="AV1318" s="37"/>
      <c r="AW1318" s="37"/>
    </row>
    <row r="1319" spans="1:49" ht="15.75" hidden="1" customHeight="1" x14ac:dyDescent="0.25">
      <c r="A1319" s="1" t="s">
        <v>6013</v>
      </c>
      <c r="B1319" s="21"/>
      <c r="C1319" s="1">
        <v>1</v>
      </c>
      <c r="D1319" s="1" t="s">
        <v>6327</v>
      </c>
      <c r="E1319" s="7">
        <v>5002</v>
      </c>
      <c r="F1319" s="7">
        <v>19</v>
      </c>
      <c r="G1319" s="1">
        <v>318</v>
      </c>
      <c r="H1319" s="34">
        <f>Tabela1[[#This Row],[PESO UNI]]*Tabela1[[#This Row],[QTE]]</f>
        <v>318</v>
      </c>
      <c r="I1319" s="7">
        <v>0</v>
      </c>
      <c r="J1319" s="8" t="s">
        <v>6012</v>
      </c>
      <c r="K1319" s="8" t="s">
        <v>4320</v>
      </c>
      <c r="L1319" s="9" t="s">
        <v>5251</v>
      </c>
      <c r="M1319" s="10">
        <v>46296</v>
      </c>
      <c r="N1319" s="8" t="s">
        <v>38</v>
      </c>
      <c r="O1319" s="12"/>
      <c r="P1319" s="13"/>
      <c r="Q1319" s="14">
        <f>Tabela1[[#This Row],[QTDE/ Fabricação]]-Tabela1[[#This Row],[QTE]]</f>
        <v>-1</v>
      </c>
      <c r="R1319" s="18">
        <v>0</v>
      </c>
      <c r="S1319" s="18">
        <f>IFERROR(H1319*AG1319,"")</f>
        <v>0</v>
      </c>
      <c r="T1319" s="19">
        <f>IFERROR(S1319-H1319,"")</f>
        <v>-318</v>
      </c>
      <c r="U1319" s="16">
        <f>IFERROR(SUMIF('LISTA DE EMBARQUE'!B:B,MICRO!E:E,'LISTA DE EMBARQUE'!G:G),"")</f>
        <v>0</v>
      </c>
      <c r="V1319" s="12" t="str">
        <f>IFERROR(VLOOKUP(Tabela1[[#This Row],[COD.MDE]],'LISTA DE EMBARQUE'!B:L,11,0),"")</f>
        <v/>
      </c>
      <c r="W1319" s="13" t="str">
        <f>IFERROR(VLOOKUP(Tabela1[[#This Row],[COD.MDE]],'LISTA DE EMBARQUE'!B:M,12,0),"")</f>
        <v/>
      </c>
      <c r="X1319" s="14">
        <f>IFERROR(Tabela1[[#This Row],[QIANTIDADE EXPEDIDA]]*Tabela1[[#This Row],[PESO UNI]],"")</f>
        <v>0</v>
      </c>
      <c r="Y1319" s="14">
        <f>U1319-C1319</f>
        <v>-1</v>
      </c>
      <c r="Z1319" s="20">
        <f>Tabela1[[#This Row],[PESO TOTAL]]-Tabela1[[#This Row],[Peso Expedido]]</f>
        <v>318</v>
      </c>
      <c r="AA1319" s="17">
        <v>0</v>
      </c>
      <c r="AB1319" s="33"/>
      <c r="AC1319" s="33"/>
      <c r="AD1319" s="33"/>
      <c r="AE1319" s="33"/>
      <c r="AF1319" s="33"/>
      <c r="AG1319" s="33"/>
      <c r="AH1319" s="33"/>
      <c r="AI1319" s="33"/>
      <c r="AJ1319"/>
      <c r="AK1319"/>
      <c r="AL1319"/>
      <c r="AM1319"/>
      <c r="AN1319"/>
      <c r="AO1319"/>
      <c r="AP1319"/>
      <c r="AQ1319" s="22"/>
      <c r="AR1319" s="24"/>
      <c r="AS1319" s="37"/>
      <c r="AT1319" s="37"/>
      <c r="AU1319" s="37"/>
      <c r="AV1319" s="37"/>
      <c r="AW1319" s="37"/>
    </row>
    <row r="1320" spans="1:49" ht="15.75" hidden="1" customHeight="1" x14ac:dyDescent="0.25">
      <c r="A1320" s="1" t="s">
        <v>6013</v>
      </c>
      <c r="B1320" s="21"/>
      <c r="C1320" s="1">
        <v>12</v>
      </c>
      <c r="D1320" s="1" t="s">
        <v>6328</v>
      </c>
      <c r="E1320" s="7">
        <v>5003</v>
      </c>
      <c r="F1320" s="7">
        <v>19</v>
      </c>
      <c r="G1320" s="1">
        <v>34.520000000000003</v>
      </c>
      <c r="H1320" s="34">
        <f>Tabela1[[#This Row],[PESO UNI]]*Tabela1[[#This Row],[QTE]]</f>
        <v>414.24</v>
      </c>
      <c r="I1320" s="7">
        <v>0</v>
      </c>
      <c r="J1320" s="8" t="s">
        <v>6012</v>
      </c>
      <c r="K1320" s="8" t="s">
        <v>4320</v>
      </c>
      <c r="L1320" s="9" t="s">
        <v>5251</v>
      </c>
      <c r="M1320" s="10">
        <v>46296</v>
      </c>
      <c r="N1320" s="8" t="s">
        <v>38</v>
      </c>
      <c r="O1320" s="12"/>
      <c r="P1320" s="13"/>
      <c r="Q1320" s="14">
        <f>Tabela1[[#This Row],[QTDE/ Fabricação]]-Tabela1[[#This Row],[QTE]]</f>
        <v>-12</v>
      </c>
      <c r="R1320" s="18">
        <v>0</v>
      </c>
      <c r="S1320" s="18">
        <f>IFERROR(H1320*AG1320,"")</f>
        <v>0</v>
      </c>
      <c r="T1320" s="19">
        <f>IFERROR(S1320-H1320,"")</f>
        <v>-414.24</v>
      </c>
      <c r="U1320" s="16">
        <f>IFERROR(SUMIF('LISTA DE EMBARQUE'!B:B,MICRO!E:E,'LISTA DE EMBARQUE'!G:G),"")</f>
        <v>0</v>
      </c>
      <c r="V1320" s="12" t="str">
        <f>IFERROR(VLOOKUP(Tabela1[[#This Row],[COD.MDE]],'LISTA DE EMBARQUE'!B:L,11,0),"")</f>
        <v/>
      </c>
      <c r="W1320" s="13" t="str">
        <f>IFERROR(VLOOKUP(Tabela1[[#This Row],[COD.MDE]],'LISTA DE EMBARQUE'!B:M,12,0),"")</f>
        <v/>
      </c>
      <c r="X1320" s="14">
        <f>IFERROR(Tabela1[[#This Row],[QIANTIDADE EXPEDIDA]]*Tabela1[[#This Row],[PESO UNI]],"")</f>
        <v>0</v>
      </c>
      <c r="Y1320" s="14">
        <f>U1320-C1320</f>
        <v>-12</v>
      </c>
      <c r="Z1320" s="20">
        <f>Tabela1[[#This Row],[PESO TOTAL]]-Tabela1[[#This Row],[Peso Expedido]]</f>
        <v>414.24</v>
      </c>
      <c r="AA1320" s="17">
        <v>0</v>
      </c>
      <c r="AB1320" s="33"/>
      <c r="AC1320" s="33"/>
      <c r="AD1320" s="33"/>
      <c r="AE1320" s="33"/>
      <c r="AF1320" s="33"/>
      <c r="AG1320" s="33"/>
      <c r="AH1320" s="33"/>
      <c r="AI1320" s="33"/>
      <c r="AJ1320"/>
      <c r="AK1320"/>
      <c r="AL1320"/>
      <c r="AM1320"/>
      <c r="AN1320"/>
      <c r="AO1320"/>
      <c r="AP1320"/>
      <c r="AQ1320" s="22"/>
      <c r="AR1320" s="24"/>
      <c r="AS1320" s="37"/>
      <c r="AT1320" s="37"/>
      <c r="AU1320" s="37"/>
      <c r="AV1320" s="37"/>
      <c r="AW1320" s="37"/>
    </row>
    <row r="1321" spans="1:49" ht="15.75" hidden="1" customHeight="1" x14ac:dyDescent="0.25">
      <c r="A1321" s="1" t="s">
        <v>6013</v>
      </c>
      <c r="B1321" s="21"/>
      <c r="C1321" s="1">
        <v>12</v>
      </c>
      <c r="D1321" s="1" t="s">
        <v>6329</v>
      </c>
      <c r="E1321" s="7">
        <v>5004</v>
      </c>
      <c r="F1321" s="7">
        <v>19</v>
      </c>
      <c r="G1321" s="1">
        <v>5.4</v>
      </c>
      <c r="H1321" s="34">
        <f>Tabela1[[#This Row],[PESO UNI]]*Tabela1[[#This Row],[QTE]]</f>
        <v>64.800000000000011</v>
      </c>
      <c r="I1321" s="7">
        <v>0</v>
      </c>
      <c r="J1321" s="8" t="s">
        <v>6012</v>
      </c>
      <c r="K1321" s="8" t="s">
        <v>4320</v>
      </c>
      <c r="L1321" s="9" t="s">
        <v>5251</v>
      </c>
      <c r="M1321" s="10">
        <v>46296</v>
      </c>
      <c r="N1321" s="8" t="s">
        <v>38</v>
      </c>
      <c r="O1321" s="12"/>
      <c r="P1321" s="13"/>
      <c r="Q1321" s="14">
        <f>Tabela1[[#This Row],[QTDE/ Fabricação]]-Tabela1[[#This Row],[QTE]]</f>
        <v>-12</v>
      </c>
      <c r="R1321" s="18">
        <v>0</v>
      </c>
      <c r="S1321" s="18">
        <f>IFERROR(H1321*AG1321,"")</f>
        <v>0</v>
      </c>
      <c r="T1321" s="19">
        <f>IFERROR(S1321-H1321,"")</f>
        <v>-64.800000000000011</v>
      </c>
      <c r="U1321" s="16">
        <f>IFERROR(SUMIF('LISTA DE EMBARQUE'!B:B,MICRO!E:E,'LISTA DE EMBARQUE'!G:G),"")</f>
        <v>0</v>
      </c>
      <c r="V1321" s="12" t="str">
        <f>IFERROR(VLOOKUP(Tabela1[[#This Row],[COD.MDE]],'LISTA DE EMBARQUE'!B:L,11,0),"")</f>
        <v/>
      </c>
      <c r="W1321" s="13" t="str">
        <f>IFERROR(VLOOKUP(Tabela1[[#This Row],[COD.MDE]],'LISTA DE EMBARQUE'!B:M,12,0),"")</f>
        <v/>
      </c>
      <c r="X1321" s="14">
        <f>IFERROR(Tabela1[[#This Row],[QIANTIDADE EXPEDIDA]]*Tabela1[[#This Row],[PESO UNI]],"")</f>
        <v>0</v>
      </c>
      <c r="Y1321" s="14">
        <f>U1321-C1321</f>
        <v>-12</v>
      </c>
      <c r="Z1321" s="20">
        <f>Tabela1[[#This Row],[PESO TOTAL]]-Tabela1[[#This Row],[Peso Expedido]]</f>
        <v>64.800000000000011</v>
      </c>
      <c r="AA1321" s="17">
        <v>0</v>
      </c>
      <c r="AB1321" s="33"/>
      <c r="AC1321" s="33"/>
      <c r="AD1321" s="33"/>
      <c r="AE1321" s="33"/>
      <c r="AF1321" s="33"/>
      <c r="AG1321" s="33"/>
      <c r="AH1321" s="33"/>
      <c r="AI1321" s="33"/>
      <c r="AJ1321"/>
      <c r="AK1321"/>
      <c r="AL1321"/>
      <c r="AM1321"/>
      <c r="AN1321"/>
      <c r="AO1321"/>
      <c r="AP1321"/>
      <c r="AQ1321" s="22"/>
      <c r="AR1321" s="24"/>
      <c r="AS1321" s="37"/>
      <c r="AT1321" s="37"/>
      <c r="AU1321" s="37"/>
      <c r="AV1321" s="37"/>
      <c r="AW1321" s="37"/>
    </row>
    <row r="1322" spans="1:49" ht="15.75" hidden="1" customHeight="1" x14ac:dyDescent="0.25">
      <c r="A1322" s="1" t="s">
        <v>6014</v>
      </c>
      <c r="B1322" s="21" t="s">
        <v>6015</v>
      </c>
      <c r="C1322" s="1">
        <v>2</v>
      </c>
      <c r="D1322" s="1" t="s">
        <v>6330</v>
      </c>
      <c r="E1322" s="7">
        <v>5005</v>
      </c>
      <c r="F1322" s="7">
        <v>90</v>
      </c>
      <c r="G1322" s="1">
        <v>162</v>
      </c>
      <c r="H1322" s="34">
        <f>Tabela1[[#This Row],[PESO UNI]]*Tabela1[[#This Row],[QTE]]</f>
        <v>324</v>
      </c>
      <c r="I1322" s="7" t="s">
        <v>6135</v>
      </c>
      <c r="J1322" s="8" t="s">
        <v>3045</v>
      </c>
      <c r="K1322" s="8" t="s">
        <v>4320</v>
      </c>
      <c r="L1322" s="9" t="s">
        <v>2984</v>
      </c>
      <c r="M1322" s="10">
        <v>46296</v>
      </c>
      <c r="N1322" s="8" t="s">
        <v>5101</v>
      </c>
      <c r="O1322" s="12"/>
      <c r="P1322" s="13"/>
      <c r="Q1322" s="14">
        <f>Tabela1[[#This Row],[QTDE/ Fabricação]]-Tabela1[[#This Row],[QTE]]</f>
        <v>-2</v>
      </c>
      <c r="R1322" s="18">
        <v>0</v>
      </c>
      <c r="S1322" s="18">
        <f t="shared" ref="S1322" si="388">IFERROR(H1322*AG1322,"")</f>
        <v>0</v>
      </c>
      <c r="T1322" s="19">
        <f t="shared" ref="T1322" si="389">IFERROR(S1322-H1322,"")</f>
        <v>-324</v>
      </c>
      <c r="U1322" s="16">
        <f>IFERROR(SUMIF('LISTA DE EMBARQUE'!B:B,MICRO!E:E,'LISTA DE EMBARQUE'!G:G),"")</f>
        <v>0</v>
      </c>
      <c r="V1322" s="12" t="str">
        <f>IFERROR(VLOOKUP(Tabela1[[#This Row],[COD.MDE]],'LISTA DE EMBARQUE'!B:L,11,0),"")</f>
        <v/>
      </c>
      <c r="W1322" s="13" t="str">
        <f>IFERROR(VLOOKUP(Tabela1[[#This Row],[COD.MDE]],'LISTA DE EMBARQUE'!B:M,12,0),"")</f>
        <v/>
      </c>
      <c r="X1322" s="14">
        <f>IFERROR(Tabela1[[#This Row],[QIANTIDADE EXPEDIDA]]*Tabela1[[#This Row],[PESO UNI]],"")</f>
        <v>0</v>
      </c>
      <c r="Y1322" s="14">
        <f t="shared" ref="Y1322" si="390">U1322-C1322</f>
        <v>-2</v>
      </c>
      <c r="Z1322" s="20">
        <f>Tabela1[[#This Row],[PESO TOTAL]]-Tabela1[[#This Row],[Peso Expedido]]</f>
        <v>324</v>
      </c>
      <c r="AA1322" s="17">
        <v>0</v>
      </c>
      <c r="AB1322" s="33"/>
      <c r="AC1322" s="33"/>
      <c r="AD1322" s="33"/>
      <c r="AE1322" s="33"/>
      <c r="AF1322" s="33"/>
      <c r="AG1322" s="33"/>
      <c r="AH1322" s="33"/>
      <c r="AI1322" s="33"/>
      <c r="AJ1322"/>
      <c r="AK1322"/>
      <c r="AL1322"/>
      <c r="AM1322"/>
      <c r="AN1322"/>
      <c r="AO1322"/>
      <c r="AP1322"/>
      <c r="AQ1322" s="22"/>
      <c r="AR1322" s="24"/>
      <c r="AS1322" s="37"/>
      <c r="AT1322" s="37"/>
      <c r="AU1322" s="37"/>
      <c r="AV1322" s="37"/>
      <c r="AW1322" s="37"/>
    </row>
    <row r="1323" spans="1:49" ht="15.75" hidden="1" customHeight="1" x14ac:dyDescent="0.25">
      <c r="A1323" s="1" t="s">
        <v>6014</v>
      </c>
      <c r="B1323" s="21" t="s">
        <v>6015</v>
      </c>
      <c r="C1323" s="1">
        <v>2</v>
      </c>
      <c r="D1323" s="1" t="s">
        <v>6331</v>
      </c>
      <c r="E1323" s="7">
        <v>5006</v>
      </c>
      <c r="F1323" s="7">
        <v>90</v>
      </c>
      <c r="G1323" s="1">
        <v>115.8</v>
      </c>
      <c r="H1323" s="34">
        <f>Tabela1[[#This Row],[PESO UNI]]*Tabela1[[#This Row],[QTE]]</f>
        <v>231.6</v>
      </c>
      <c r="I1323" s="7" t="s">
        <v>6135</v>
      </c>
      <c r="J1323" s="8" t="s">
        <v>3045</v>
      </c>
      <c r="K1323" s="8" t="s">
        <v>4320</v>
      </c>
      <c r="L1323" s="9" t="s">
        <v>2984</v>
      </c>
      <c r="M1323" s="10">
        <v>46296</v>
      </c>
      <c r="N1323" s="8" t="s">
        <v>5101</v>
      </c>
      <c r="O1323" s="12"/>
      <c r="P1323" s="13"/>
      <c r="Q1323" s="14">
        <f>Tabela1[[#This Row],[QTDE/ Fabricação]]-Tabela1[[#This Row],[QTE]]</f>
        <v>-2</v>
      </c>
      <c r="R1323" s="18">
        <v>0</v>
      </c>
      <c r="S1323" s="18">
        <f t="shared" ref="S1323:S1327" si="391">IFERROR(H1323*AG1323,"")</f>
        <v>0</v>
      </c>
      <c r="T1323" s="19">
        <f t="shared" ref="T1323:T1327" si="392">IFERROR(S1323-H1323,"")</f>
        <v>-231.6</v>
      </c>
      <c r="U1323" s="16">
        <f>IFERROR(SUMIF('LISTA DE EMBARQUE'!B:B,MICRO!E:E,'LISTA DE EMBARQUE'!G:G),"")</f>
        <v>0</v>
      </c>
      <c r="V1323" s="12" t="str">
        <f>IFERROR(VLOOKUP(Tabela1[[#This Row],[COD.MDE]],'LISTA DE EMBARQUE'!B:L,11,0),"")</f>
        <v/>
      </c>
      <c r="W1323" s="13" t="str">
        <f>IFERROR(VLOOKUP(Tabela1[[#This Row],[COD.MDE]],'LISTA DE EMBARQUE'!B:M,12,0),"")</f>
        <v/>
      </c>
      <c r="X1323" s="14">
        <f>IFERROR(Tabela1[[#This Row],[QIANTIDADE EXPEDIDA]]*Tabela1[[#This Row],[PESO UNI]],"")</f>
        <v>0</v>
      </c>
      <c r="Y1323" s="14">
        <f t="shared" ref="Y1323:Y1327" si="393">U1323-C1323</f>
        <v>-2</v>
      </c>
      <c r="Z1323" s="20">
        <f>Tabela1[[#This Row],[PESO TOTAL]]-Tabela1[[#This Row],[Peso Expedido]]</f>
        <v>231.6</v>
      </c>
      <c r="AA1323" s="17">
        <v>0</v>
      </c>
      <c r="AB1323" s="33"/>
      <c r="AC1323" s="33"/>
      <c r="AD1323" s="33"/>
      <c r="AE1323" s="33"/>
      <c r="AF1323" s="33"/>
      <c r="AG1323" s="33"/>
      <c r="AH1323" s="33"/>
      <c r="AI1323" s="33"/>
      <c r="AJ1323"/>
      <c r="AK1323"/>
      <c r="AL1323"/>
      <c r="AM1323"/>
      <c r="AN1323"/>
      <c r="AO1323"/>
      <c r="AP1323"/>
      <c r="AQ1323" s="22"/>
      <c r="AR1323" s="24"/>
      <c r="AS1323" s="37"/>
      <c r="AT1323" s="37"/>
      <c r="AU1323" s="37"/>
      <c r="AV1323" s="37"/>
      <c r="AW1323" s="37"/>
    </row>
    <row r="1324" spans="1:49" ht="15.75" customHeight="1" x14ac:dyDescent="0.25">
      <c r="A1324" s="1" t="s">
        <v>5249</v>
      </c>
      <c r="B1324" s="21"/>
      <c r="C1324" s="1">
        <v>15</v>
      </c>
      <c r="D1324" s="1" t="s">
        <v>5250</v>
      </c>
      <c r="E1324" s="7">
        <v>5007</v>
      </c>
      <c r="F1324" s="7">
        <v>22</v>
      </c>
      <c r="G1324" s="1">
        <v>97.6</v>
      </c>
      <c r="H1324" s="34">
        <f>Tabela1[[#This Row],[PESO UNI]]*Tabela1[[#This Row],[QTE]]</f>
        <v>1464</v>
      </c>
      <c r="I1324" s="7">
        <v>2</v>
      </c>
      <c r="J1324" s="8" t="s">
        <v>6027</v>
      </c>
      <c r="K1324" s="8" t="s">
        <v>6016</v>
      </c>
      <c r="L1324" s="9" t="s">
        <v>5251</v>
      </c>
      <c r="M1324" s="10">
        <v>46296</v>
      </c>
      <c r="N1324" s="8" t="s">
        <v>38</v>
      </c>
      <c r="O1324" s="12"/>
      <c r="P1324" s="13"/>
      <c r="Q1324" s="14">
        <f>Tabela1[[#This Row],[QTDE/ Fabricação]]-Tabela1[[#This Row],[QTE]]</f>
        <v>-15</v>
      </c>
      <c r="R1324" s="18">
        <f>IFERROR(H1324*((AA1324*0.25)+(AC1324*0.25)+(AD1324*0.225)+(AE1324*0.225)+(AF1324*0.05)),"")</f>
        <v>563.64</v>
      </c>
      <c r="S1324" s="18">
        <f t="shared" si="391"/>
        <v>0</v>
      </c>
      <c r="T1324" s="19">
        <f t="shared" si="392"/>
        <v>-1464</v>
      </c>
      <c r="U1324" s="16">
        <f>IFERROR(SUMIF('LISTA DE EMBARQUE'!B:B,MICRO!E:E,'LISTA DE EMBARQUE'!G:G),"")</f>
        <v>0</v>
      </c>
      <c r="V1324" s="12" t="str">
        <f>IFERROR(VLOOKUP(Tabela1[[#This Row],[COD.MDE]],'LISTA DE EMBARQUE'!B:L,11,0),"")</f>
        <v/>
      </c>
      <c r="W1324" s="13" t="str">
        <f>IFERROR(VLOOKUP(Tabela1[[#This Row],[COD.MDE]],'LISTA DE EMBARQUE'!B:M,12,0),"")</f>
        <v/>
      </c>
      <c r="X1324" s="14">
        <f>IFERROR(Tabela1[[#This Row],[QIANTIDADE EXPEDIDA]]*Tabela1[[#This Row],[PESO UNI]],"")</f>
        <v>0</v>
      </c>
      <c r="Y1324" s="14">
        <f t="shared" si="393"/>
        <v>-15</v>
      </c>
      <c r="Z1324" s="20">
        <f>Tabela1[[#This Row],[PESO TOTAL]]-Tabela1[[#This Row],[Peso Expedido]]</f>
        <v>1464</v>
      </c>
      <c r="AA1324" s="17">
        <v>0.5</v>
      </c>
      <c r="AB1324" s="33"/>
      <c r="AC1324" s="33">
        <v>0.5</v>
      </c>
      <c r="AD1324" s="33">
        <v>0.3</v>
      </c>
      <c r="AE1324" s="33">
        <v>0.3</v>
      </c>
      <c r="AF1324" s="33"/>
      <c r="AG1324" s="33"/>
      <c r="AH1324" s="33"/>
      <c r="AI1324" s="33"/>
      <c r="AJ1324"/>
      <c r="AK1324"/>
      <c r="AL1324"/>
      <c r="AM1324"/>
      <c r="AN1324"/>
      <c r="AO1324"/>
      <c r="AP1324"/>
      <c r="AQ1324" s="22"/>
      <c r="AR1324" s="24"/>
      <c r="AS1324" s="37"/>
      <c r="AT1324" s="37"/>
      <c r="AU1324" s="37"/>
      <c r="AV1324" s="37"/>
      <c r="AW1324" s="37"/>
    </row>
    <row r="1325" spans="1:49" ht="15.75" customHeight="1" x14ac:dyDescent="0.25">
      <c r="A1325" s="1" t="s">
        <v>5268</v>
      </c>
      <c r="B1325" s="21"/>
      <c r="C1325" s="1">
        <v>30</v>
      </c>
      <c r="D1325" s="1" t="s">
        <v>6020</v>
      </c>
      <c r="E1325" s="7">
        <v>5008</v>
      </c>
      <c r="F1325" s="7">
        <v>22</v>
      </c>
      <c r="G1325" s="1">
        <v>11.8</v>
      </c>
      <c r="H1325" s="34">
        <f>Tabela1[[#This Row],[PESO UNI]]*Tabela1[[#This Row],[QTE]]</f>
        <v>354</v>
      </c>
      <c r="I1325" s="7">
        <v>0</v>
      </c>
      <c r="J1325" s="8" t="s">
        <v>6027</v>
      </c>
      <c r="K1325" s="8" t="s">
        <v>6016</v>
      </c>
      <c r="L1325" s="9" t="s">
        <v>5251</v>
      </c>
      <c r="M1325" s="10">
        <v>46296</v>
      </c>
      <c r="N1325" s="8" t="s">
        <v>38</v>
      </c>
      <c r="O1325" s="12"/>
      <c r="P1325" s="13"/>
      <c r="Q1325" s="14">
        <f>Tabela1[[#This Row],[QTDE/ Fabricação]]-Tabela1[[#This Row],[QTE]]</f>
        <v>-30</v>
      </c>
      <c r="R1325" s="18">
        <f>IFERROR(H1325*((AA1325*0.25)+(AC1325*0.25)+(AD1325*0.225)+(AE1325*0.225)+(AF1325*0.05)),"")</f>
        <v>136.29</v>
      </c>
      <c r="S1325" s="18">
        <f t="shared" si="391"/>
        <v>0</v>
      </c>
      <c r="T1325" s="19">
        <f t="shared" si="392"/>
        <v>-354</v>
      </c>
      <c r="U1325" s="16">
        <f>IFERROR(SUMIF('LISTA DE EMBARQUE'!B:B,MICRO!E:E,'LISTA DE EMBARQUE'!G:G),"")</f>
        <v>0</v>
      </c>
      <c r="V1325" s="12" t="str">
        <f>IFERROR(VLOOKUP(Tabela1[[#This Row],[COD.MDE]],'LISTA DE EMBARQUE'!B:L,11,0),"")</f>
        <v/>
      </c>
      <c r="W1325" s="13" t="str">
        <f>IFERROR(VLOOKUP(Tabela1[[#This Row],[COD.MDE]],'LISTA DE EMBARQUE'!B:M,12,0),"")</f>
        <v/>
      </c>
      <c r="X1325" s="14">
        <f>IFERROR(Tabela1[[#This Row],[QIANTIDADE EXPEDIDA]]*Tabela1[[#This Row],[PESO UNI]],"")</f>
        <v>0</v>
      </c>
      <c r="Y1325" s="14">
        <f t="shared" si="393"/>
        <v>-30</v>
      </c>
      <c r="Z1325" s="20">
        <f>Tabela1[[#This Row],[PESO TOTAL]]-Tabela1[[#This Row],[Peso Expedido]]</f>
        <v>354</v>
      </c>
      <c r="AA1325" s="17">
        <v>0.5</v>
      </c>
      <c r="AB1325" s="33"/>
      <c r="AC1325" s="33">
        <v>0.5</v>
      </c>
      <c r="AD1325" s="33">
        <v>0.3</v>
      </c>
      <c r="AE1325" s="33">
        <v>0.3</v>
      </c>
      <c r="AF1325" s="33"/>
      <c r="AG1325" s="33"/>
      <c r="AH1325" s="33"/>
      <c r="AI1325" s="33"/>
      <c r="AJ1325"/>
      <c r="AK1325"/>
      <c r="AL1325"/>
      <c r="AM1325"/>
      <c r="AN1325"/>
      <c r="AO1325"/>
      <c r="AP1325"/>
      <c r="AQ1325" s="22"/>
      <c r="AR1325" s="24"/>
      <c r="AS1325" s="37"/>
      <c r="AT1325" s="37"/>
      <c r="AU1325" s="37"/>
      <c r="AV1325" s="37"/>
      <c r="AW1325" s="37"/>
    </row>
    <row r="1326" spans="1:49" ht="15.75" customHeight="1" x14ac:dyDescent="0.25">
      <c r="A1326" s="1" t="s">
        <v>5278</v>
      </c>
      <c r="B1326" s="21"/>
      <c r="C1326" s="1">
        <v>2</v>
      </c>
      <c r="D1326" s="1" t="s">
        <v>5279</v>
      </c>
      <c r="E1326" s="7">
        <v>5009</v>
      </c>
      <c r="F1326" s="7">
        <v>22</v>
      </c>
      <c r="G1326" s="1">
        <v>44</v>
      </c>
      <c r="H1326" s="34">
        <f>Tabela1[[#This Row],[PESO UNI]]*Tabela1[[#This Row],[QTE]]</f>
        <v>88</v>
      </c>
      <c r="I1326" s="7">
        <v>0</v>
      </c>
      <c r="J1326" s="8" t="s">
        <v>6027</v>
      </c>
      <c r="K1326" s="8" t="s">
        <v>6016</v>
      </c>
      <c r="L1326" s="9" t="s">
        <v>5251</v>
      </c>
      <c r="M1326" s="10">
        <v>46296</v>
      </c>
      <c r="N1326" s="8" t="s">
        <v>38</v>
      </c>
      <c r="O1326" s="12"/>
      <c r="P1326" s="13"/>
      <c r="Q1326" s="14">
        <f>Tabela1[[#This Row],[QTDE/ Fabricação]]-Tabela1[[#This Row],[QTE]]</f>
        <v>-2</v>
      </c>
      <c r="R1326" s="18">
        <f>IFERROR(H1326*((AA1326*0.25)+(AC1326*0.25)+(AD1326*0.225)+(AE1326*0.225)+(AF1326*0.05)),"")</f>
        <v>33.880000000000003</v>
      </c>
      <c r="S1326" s="18">
        <f t="shared" si="391"/>
        <v>0</v>
      </c>
      <c r="T1326" s="19">
        <f t="shared" si="392"/>
        <v>-88</v>
      </c>
      <c r="U1326" s="16">
        <f>IFERROR(SUMIF('LISTA DE EMBARQUE'!B:B,MICRO!E:E,'LISTA DE EMBARQUE'!G:G),"")</f>
        <v>0</v>
      </c>
      <c r="V1326" s="12" t="str">
        <f>IFERROR(VLOOKUP(Tabela1[[#This Row],[COD.MDE]],'LISTA DE EMBARQUE'!B:L,11,0),"")</f>
        <v/>
      </c>
      <c r="W1326" s="13" t="str">
        <f>IFERROR(VLOOKUP(Tabela1[[#This Row],[COD.MDE]],'LISTA DE EMBARQUE'!B:M,12,0),"")</f>
        <v/>
      </c>
      <c r="X1326" s="14">
        <f>IFERROR(Tabela1[[#This Row],[QIANTIDADE EXPEDIDA]]*Tabela1[[#This Row],[PESO UNI]],"")</f>
        <v>0</v>
      </c>
      <c r="Y1326" s="14">
        <f t="shared" si="393"/>
        <v>-2</v>
      </c>
      <c r="Z1326" s="20">
        <f>Tabela1[[#This Row],[PESO TOTAL]]-Tabela1[[#This Row],[Peso Expedido]]</f>
        <v>88</v>
      </c>
      <c r="AA1326" s="17">
        <v>0.5</v>
      </c>
      <c r="AB1326" s="33"/>
      <c r="AC1326" s="33">
        <v>0.5</v>
      </c>
      <c r="AD1326" s="33">
        <v>0.3</v>
      </c>
      <c r="AE1326" s="33">
        <v>0.3</v>
      </c>
      <c r="AF1326" s="33"/>
      <c r="AG1326" s="33"/>
      <c r="AH1326" s="33"/>
      <c r="AI1326" s="33"/>
      <c r="AJ1326"/>
      <c r="AK1326"/>
      <c r="AL1326"/>
      <c r="AM1326"/>
      <c r="AN1326"/>
      <c r="AO1326"/>
      <c r="AP1326"/>
      <c r="AQ1326" s="22"/>
      <c r="AR1326" s="24"/>
      <c r="AS1326" s="37"/>
      <c r="AT1326" s="37"/>
      <c r="AU1326" s="37"/>
      <c r="AV1326" s="37"/>
      <c r="AW1326" s="37"/>
    </row>
    <row r="1327" spans="1:49" ht="15.75" customHeight="1" x14ac:dyDescent="0.25">
      <c r="A1327" s="1" t="s">
        <v>6017</v>
      </c>
      <c r="B1327" s="21"/>
      <c r="C1327" s="1">
        <v>50</v>
      </c>
      <c r="D1327" s="1" t="s">
        <v>6018</v>
      </c>
      <c r="E1327" s="7">
        <v>5010</v>
      </c>
      <c r="F1327" s="7">
        <v>22</v>
      </c>
      <c r="G1327" s="1">
        <v>15</v>
      </c>
      <c r="H1327" s="34">
        <f>Tabela1[[#This Row],[PESO UNI]]*Tabela1[[#This Row],[QTE]]</f>
        <v>750</v>
      </c>
      <c r="I1327" s="7">
        <v>0</v>
      </c>
      <c r="J1327" s="8" t="s">
        <v>6027</v>
      </c>
      <c r="K1327" s="8" t="s">
        <v>6016</v>
      </c>
      <c r="L1327" s="9" t="s">
        <v>5251</v>
      </c>
      <c r="M1327" s="10">
        <v>46296</v>
      </c>
      <c r="N1327" s="8" t="s">
        <v>38</v>
      </c>
      <c r="O1327" s="12"/>
      <c r="P1327" s="13"/>
      <c r="Q1327" s="14">
        <f>Tabela1[[#This Row],[QTDE/ Fabricação]]-Tabela1[[#This Row],[QTE]]</f>
        <v>-50</v>
      </c>
      <c r="R1327" s="18">
        <v>0</v>
      </c>
      <c r="S1327" s="18">
        <f t="shared" si="391"/>
        <v>0</v>
      </c>
      <c r="T1327" s="19">
        <f t="shared" si="392"/>
        <v>-750</v>
      </c>
      <c r="U1327" s="16">
        <f>IFERROR(SUMIF('LISTA DE EMBARQUE'!B:B,MICRO!E:E,'LISTA DE EMBARQUE'!G:G),"")</f>
        <v>0</v>
      </c>
      <c r="V1327" s="12" t="str">
        <f>IFERROR(VLOOKUP(Tabela1[[#This Row],[COD.MDE]],'LISTA DE EMBARQUE'!B:L,11,0),"")</f>
        <v/>
      </c>
      <c r="W1327" s="13" t="str">
        <f>IFERROR(VLOOKUP(Tabela1[[#This Row],[COD.MDE]],'LISTA DE EMBARQUE'!B:M,12,0),"")</f>
        <v/>
      </c>
      <c r="X1327" s="14">
        <f>IFERROR(Tabela1[[#This Row],[QIANTIDADE EXPEDIDA]]*Tabela1[[#This Row],[PESO UNI]],"")</f>
        <v>0</v>
      </c>
      <c r="Y1327" s="14">
        <f t="shared" si="393"/>
        <v>-50</v>
      </c>
      <c r="Z1327" s="20">
        <f>Tabela1[[#This Row],[PESO TOTAL]]-Tabela1[[#This Row],[Peso Expedido]]</f>
        <v>750</v>
      </c>
      <c r="AA1327" s="17">
        <v>0.5</v>
      </c>
      <c r="AB1327" s="33"/>
      <c r="AC1327" s="33">
        <v>0.5</v>
      </c>
      <c r="AD1327" s="33">
        <v>0.3</v>
      </c>
      <c r="AE1327" s="33">
        <v>0.3</v>
      </c>
      <c r="AF1327" s="33"/>
      <c r="AG1327" s="33"/>
      <c r="AH1327" s="33"/>
      <c r="AI1327" s="33"/>
      <c r="AJ1327"/>
      <c r="AK1327"/>
      <c r="AL1327"/>
      <c r="AM1327"/>
      <c r="AN1327"/>
      <c r="AO1327"/>
      <c r="AP1327"/>
      <c r="AQ1327" s="22"/>
      <c r="AR1327" s="24"/>
      <c r="AS1327" s="37"/>
      <c r="AT1327" s="37"/>
      <c r="AU1327" s="37"/>
      <c r="AV1327" s="37"/>
      <c r="AW1327" s="37"/>
    </row>
    <row r="1328" spans="1:49" ht="15.75" customHeight="1" x14ac:dyDescent="0.25">
      <c r="A1328" s="1" t="s">
        <v>6017</v>
      </c>
      <c r="B1328" s="21"/>
      <c r="C1328" s="1">
        <v>50</v>
      </c>
      <c r="D1328" s="1" t="s">
        <v>6019</v>
      </c>
      <c r="E1328" s="7">
        <v>5011</v>
      </c>
      <c r="F1328" s="7">
        <v>22</v>
      </c>
      <c r="G1328" s="1">
        <v>15</v>
      </c>
      <c r="H1328" s="34">
        <f>Tabela1[[#This Row],[PESO UNI]]*Tabela1[[#This Row],[QTE]]</f>
        <v>750</v>
      </c>
      <c r="I1328" s="7">
        <v>0</v>
      </c>
      <c r="J1328" s="8" t="s">
        <v>6027</v>
      </c>
      <c r="K1328" s="8" t="s">
        <v>6016</v>
      </c>
      <c r="L1328" s="9" t="s">
        <v>5251</v>
      </c>
      <c r="M1328" s="10">
        <v>46296</v>
      </c>
      <c r="N1328" s="8" t="s">
        <v>38</v>
      </c>
      <c r="O1328" s="12"/>
      <c r="P1328" s="13"/>
      <c r="Q1328" s="14">
        <f>Tabela1[[#This Row],[QTDE/ Fabricação]]-Tabela1[[#This Row],[QTE]]</f>
        <v>-50</v>
      </c>
      <c r="R1328" s="18">
        <v>0</v>
      </c>
      <c r="S1328" s="18">
        <f t="shared" ref="S1328:S1343" si="394">IFERROR(H1328*AG1328,"")</f>
        <v>0</v>
      </c>
      <c r="T1328" s="19">
        <f t="shared" ref="T1328:T1343" si="395">IFERROR(S1328-H1328,"")</f>
        <v>-750</v>
      </c>
      <c r="U1328" s="16">
        <f>IFERROR(SUMIF('LISTA DE EMBARQUE'!B:B,MICRO!E:E,'LISTA DE EMBARQUE'!G:G),"")</f>
        <v>0</v>
      </c>
      <c r="V1328" s="12" t="str">
        <f>IFERROR(VLOOKUP(Tabela1[[#This Row],[COD.MDE]],'LISTA DE EMBARQUE'!B:L,11,0),"")</f>
        <v/>
      </c>
      <c r="W1328" s="13" t="str">
        <f>IFERROR(VLOOKUP(Tabela1[[#This Row],[COD.MDE]],'LISTA DE EMBARQUE'!B:M,12,0),"")</f>
        <v/>
      </c>
      <c r="X1328" s="14">
        <f>IFERROR(Tabela1[[#This Row],[QIANTIDADE EXPEDIDA]]*Tabela1[[#This Row],[PESO UNI]],"")</f>
        <v>0</v>
      </c>
      <c r="Y1328" s="14">
        <f t="shared" ref="Y1328:Y1343" si="396">U1328-C1328</f>
        <v>-50</v>
      </c>
      <c r="Z1328" s="20">
        <f>Tabela1[[#This Row],[PESO TOTAL]]-Tabela1[[#This Row],[Peso Expedido]]</f>
        <v>750</v>
      </c>
      <c r="AA1328" s="17">
        <v>0.5</v>
      </c>
      <c r="AB1328" s="33"/>
      <c r="AC1328" s="33">
        <v>0.5</v>
      </c>
      <c r="AD1328" s="33">
        <v>0.3</v>
      </c>
      <c r="AE1328" s="33">
        <v>0.3</v>
      </c>
      <c r="AF1328" s="33"/>
      <c r="AG1328" s="33"/>
      <c r="AH1328" s="33"/>
      <c r="AI1328" s="33"/>
      <c r="AJ1328"/>
      <c r="AK1328"/>
      <c r="AL1328"/>
      <c r="AM1328"/>
      <c r="AN1328"/>
      <c r="AO1328"/>
      <c r="AP1328"/>
      <c r="AQ1328" s="22"/>
      <c r="AR1328" s="24"/>
      <c r="AS1328" s="37"/>
      <c r="AT1328" s="37"/>
      <c r="AU1328" s="37"/>
      <c r="AV1328" s="37"/>
      <c r="AW1328" s="37"/>
    </row>
    <row r="1329" spans="1:49" ht="15.75" hidden="1" customHeight="1" x14ac:dyDescent="0.25">
      <c r="A1329" s="1" t="s">
        <v>6068</v>
      </c>
      <c r="B1329" s="21" t="s">
        <v>6069</v>
      </c>
      <c r="C1329" s="1">
        <v>2</v>
      </c>
      <c r="D1329" s="1" t="s">
        <v>6317</v>
      </c>
      <c r="E1329" s="7">
        <v>5012</v>
      </c>
      <c r="F1329" s="7">
        <v>92</v>
      </c>
      <c r="G1329" s="1">
        <v>17.600000000000001</v>
      </c>
      <c r="H1329" s="34">
        <f>Tabela1[[#This Row],[PESO UNI]]*Tabela1[[#This Row],[QTE]]</f>
        <v>35.200000000000003</v>
      </c>
      <c r="I1329" s="7">
        <v>0</v>
      </c>
      <c r="J1329" s="8" t="s">
        <v>3140</v>
      </c>
      <c r="K1329" s="8" t="s">
        <v>4320</v>
      </c>
      <c r="L1329" s="9" t="s">
        <v>2984</v>
      </c>
      <c r="M1329" s="10">
        <v>46302</v>
      </c>
      <c r="N1329" s="8" t="s">
        <v>5101</v>
      </c>
      <c r="O1329" s="12"/>
      <c r="P1329" s="13"/>
      <c r="Q1329" s="14">
        <f>Tabela1[[#This Row],[QTDE/ Fabricação]]-Tabela1[[#This Row],[QTE]]</f>
        <v>-2</v>
      </c>
      <c r="R1329" s="18">
        <v>0</v>
      </c>
      <c r="S1329" s="18">
        <f t="shared" si="394"/>
        <v>0</v>
      </c>
      <c r="T1329" s="19">
        <f t="shared" si="395"/>
        <v>-35.200000000000003</v>
      </c>
      <c r="U1329" s="16">
        <f>IFERROR(SUMIF('LISTA DE EMBARQUE'!B:B,MICRO!E:E,'LISTA DE EMBARQUE'!G:G),"")</f>
        <v>0</v>
      </c>
      <c r="V1329" s="12" t="str">
        <f>IFERROR(VLOOKUP(Tabela1[[#This Row],[COD.MDE]],'LISTA DE EMBARQUE'!B:L,11,0),"")</f>
        <v/>
      </c>
      <c r="W1329" s="13" t="str">
        <f>IFERROR(VLOOKUP(Tabela1[[#This Row],[COD.MDE]],'LISTA DE EMBARQUE'!B:M,12,0),"")</f>
        <v/>
      </c>
      <c r="X1329" s="14">
        <f>IFERROR(Tabela1[[#This Row],[QIANTIDADE EXPEDIDA]]*Tabela1[[#This Row],[PESO UNI]],"")</f>
        <v>0</v>
      </c>
      <c r="Y1329" s="14">
        <f t="shared" si="396"/>
        <v>-2</v>
      </c>
      <c r="Z1329" s="20">
        <f>Tabela1[[#This Row],[PESO TOTAL]]-Tabela1[[#This Row],[Peso Expedido]]</f>
        <v>35.200000000000003</v>
      </c>
      <c r="AA1329" s="17">
        <v>0</v>
      </c>
      <c r="AB1329" s="33"/>
      <c r="AC1329" s="33"/>
      <c r="AD1329" s="33"/>
      <c r="AE1329" s="33"/>
      <c r="AF1329" s="33"/>
      <c r="AG1329" s="33"/>
      <c r="AH1329" s="33"/>
      <c r="AI1329" s="33"/>
      <c r="AJ1329"/>
      <c r="AK1329"/>
      <c r="AL1329"/>
      <c r="AM1329"/>
      <c r="AN1329"/>
      <c r="AO1329"/>
      <c r="AP1329"/>
      <c r="AQ1329" s="22"/>
      <c r="AR1329" s="24"/>
      <c r="AS1329" s="37"/>
      <c r="AT1329" s="37"/>
      <c r="AU1329" s="37"/>
      <c r="AV1329" s="37"/>
      <c r="AW1329" s="37"/>
    </row>
    <row r="1330" spans="1:49" ht="15.75" hidden="1" customHeight="1" x14ac:dyDescent="0.25">
      <c r="A1330" s="1" t="s">
        <v>6068</v>
      </c>
      <c r="B1330" s="21" t="s">
        <v>6069</v>
      </c>
      <c r="C1330" s="1">
        <v>2</v>
      </c>
      <c r="D1330" s="1" t="s">
        <v>6316</v>
      </c>
      <c r="E1330" s="7">
        <v>5013</v>
      </c>
      <c r="F1330" s="7">
        <v>92</v>
      </c>
      <c r="G1330" s="1">
        <v>23.3</v>
      </c>
      <c r="H1330" s="34">
        <f>Tabela1[[#This Row],[PESO UNI]]*Tabela1[[#This Row],[QTE]]</f>
        <v>46.6</v>
      </c>
      <c r="I1330" s="7">
        <v>0</v>
      </c>
      <c r="J1330" s="8" t="s">
        <v>3140</v>
      </c>
      <c r="K1330" s="8" t="s">
        <v>4320</v>
      </c>
      <c r="L1330" s="9" t="s">
        <v>2984</v>
      </c>
      <c r="M1330" s="10">
        <v>46302</v>
      </c>
      <c r="N1330" s="8" t="s">
        <v>5101</v>
      </c>
      <c r="O1330" s="12"/>
      <c r="P1330" s="13"/>
      <c r="Q1330" s="14">
        <f>Tabela1[[#This Row],[QTDE/ Fabricação]]-Tabela1[[#This Row],[QTE]]</f>
        <v>-2</v>
      </c>
      <c r="R1330" s="18">
        <v>0</v>
      </c>
      <c r="S1330" s="18">
        <f t="shared" si="394"/>
        <v>0</v>
      </c>
      <c r="T1330" s="19">
        <f t="shared" si="395"/>
        <v>-46.6</v>
      </c>
      <c r="U1330" s="16">
        <f>IFERROR(SUMIF('LISTA DE EMBARQUE'!B:B,MICRO!E:E,'LISTA DE EMBARQUE'!G:G),"")</f>
        <v>0</v>
      </c>
      <c r="V1330" s="12" t="str">
        <f>IFERROR(VLOOKUP(Tabela1[[#This Row],[COD.MDE]],'LISTA DE EMBARQUE'!B:L,11,0),"")</f>
        <v/>
      </c>
      <c r="W1330" s="13" t="str">
        <f>IFERROR(VLOOKUP(Tabela1[[#This Row],[COD.MDE]],'LISTA DE EMBARQUE'!B:M,12,0),"")</f>
        <v/>
      </c>
      <c r="X1330" s="14">
        <f>IFERROR(Tabela1[[#This Row],[QIANTIDADE EXPEDIDA]]*Tabela1[[#This Row],[PESO UNI]],"")</f>
        <v>0</v>
      </c>
      <c r="Y1330" s="14">
        <f t="shared" si="396"/>
        <v>-2</v>
      </c>
      <c r="Z1330" s="20">
        <f>Tabela1[[#This Row],[PESO TOTAL]]-Tabela1[[#This Row],[Peso Expedido]]</f>
        <v>46.6</v>
      </c>
      <c r="AA1330" s="17">
        <v>0</v>
      </c>
      <c r="AB1330" s="33"/>
      <c r="AC1330" s="33"/>
      <c r="AD1330" s="33"/>
      <c r="AE1330" s="33"/>
      <c r="AF1330" s="33"/>
      <c r="AG1330" s="33"/>
      <c r="AH1330" s="33"/>
      <c r="AI1330" s="33"/>
      <c r="AJ1330"/>
      <c r="AK1330"/>
      <c r="AL1330"/>
      <c r="AM1330"/>
      <c r="AN1330"/>
      <c r="AO1330"/>
      <c r="AP1330"/>
      <c r="AQ1330" s="22"/>
      <c r="AR1330" s="24"/>
      <c r="AS1330" s="37"/>
      <c r="AT1330" s="37"/>
      <c r="AU1330" s="37"/>
      <c r="AV1330" s="37"/>
      <c r="AW1330" s="37"/>
    </row>
    <row r="1331" spans="1:49" ht="15.75" hidden="1" customHeight="1" x14ac:dyDescent="0.25">
      <c r="A1331" s="1" t="s">
        <v>6068</v>
      </c>
      <c r="B1331" s="21" t="s">
        <v>6069</v>
      </c>
      <c r="C1331" s="1">
        <v>2</v>
      </c>
      <c r="D1331" s="1" t="s">
        <v>6315</v>
      </c>
      <c r="E1331" s="7">
        <v>5014</v>
      </c>
      <c r="F1331" s="7">
        <v>92</v>
      </c>
      <c r="G1331" s="1">
        <v>13</v>
      </c>
      <c r="H1331" s="34">
        <f>Tabela1[[#This Row],[PESO UNI]]*Tabela1[[#This Row],[QTE]]</f>
        <v>26</v>
      </c>
      <c r="I1331" s="7">
        <v>0</v>
      </c>
      <c r="J1331" s="8" t="s">
        <v>3140</v>
      </c>
      <c r="K1331" s="8" t="s">
        <v>4320</v>
      </c>
      <c r="L1331" s="9" t="s">
        <v>2984</v>
      </c>
      <c r="M1331" s="10">
        <v>46302</v>
      </c>
      <c r="N1331" s="8" t="s">
        <v>5101</v>
      </c>
      <c r="O1331" s="12"/>
      <c r="P1331" s="13"/>
      <c r="Q1331" s="14">
        <f>Tabela1[[#This Row],[QTDE/ Fabricação]]-Tabela1[[#This Row],[QTE]]</f>
        <v>-2</v>
      </c>
      <c r="R1331" s="18">
        <v>0</v>
      </c>
      <c r="S1331" s="18">
        <f t="shared" si="394"/>
        <v>0</v>
      </c>
      <c r="T1331" s="19">
        <f t="shared" si="395"/>
        <v>-26</v>
      </c>
      <c r="U1331" s="16">
        <f>IFERROR(SUMIF('LISTA DE EMBARQUE'!B:B,MICRO!E:E,'LISTA DE EMBARQUE'!G:G),"")</f>
        <v>0</v>
      </c>
      <c r="V1331" s="12" t="str">
        <f>IFERROR(VLOOKUP(Tabela1[[#This Row],[COD.MDE]],'LISTA DE EMBARQUE'!B:L,11,0),"")</f>
        <v/>
      </c>
      <c r="W1331" s="13" t="str">
        <f>IFERROR(VLOOKUP(Tabela1[[#This Row],[COD.MDE]],'LISTA DE EMBARQUE'!B:M,12,0),"")</f>
        <v/>
      </c>
      <c r="X1331" s="14">
        <f>IFERROR(Tabela1[[#This Row],[QIANTIDADE EXPEDIDA]]*Tabela1[[#This Row],[PESO UNI]],"")</f>
        <v>0</v>
      </c>
      <c r="Y1331" s="14">
        <f t="shared" si="396"/>
        <v>-2</v>
      </c>
      <c r="Z1331" s="20">
        <f>Tabela1[[#This Row],[PESO TOTAL]]-Tabela1[[#This Row],[Peso Expedido]]</f>
        <v>26</v>
      </c>
      <c r="AA1331" s="17">
        <v>0</v>
      </c>
      <c r="AB1331" s="33"/>
      <c r="AC1331" s="33"/>
      <c r="AD1331" s="33"/>
      <c r="AE1331" s="33"/>
      <c r="AF1331" s="33"/>
      <c r="AG1331" s="33"/>
      <c r="AH1331" s="33"/>
      <c r="AI1331" s="33"/>
      <c r="AJ1331"/>
      <c r="AK1331"/>
      <c r="AL1331"/>
      <c r="AM1331"/>
      <c r="AN1331"/>
      <c r="AO1331"/>
      <c r="AP1331"/>
      <c r="AQ1331" s="22"/>
      <c r="AR1331" s="24"/>
      <c r="AS1331" s="37"/>
      <c r="AT1331" s="37"/>
      <c r="AU1331" s="37"/>
      <c r="AV1331" s="37"/>
      <c r="AW1331" s="37"/>
    </row>
    <row r="1332" spans="1:49" ht="15.75" hidden="1" customHeight="1" x14ac:dyDescent="0.25">
      <c r="A1332" s="1" t="s">
        <v>6068</v>
      </c>
      <c r="B1332" s="21" t="s">
        <v>6069</v>
      </c>
      <c r="C1332" s="1">
        <v>2</v>
      </c>
      <c r="D1332" s="1" t="s">
        <v>6314</v>
      </c>
      <c r="E1332" s="7">
        <v>5015</v>
      </c>
      <c r="F1332" s="7">
        <v>92</v>
      </c>
      <c r="G1332" s="1">
        <v>14.7</v>
      </c>
      <c r="H1332" s="34">
        <f>Tabela1[[#This Row],[PESO UNI]]*Tabela1[[#This Row],[QTE]]</f>
        <v>29.4</v>
      </c>
      <c r="I1332" s="7">
        <v>0</v>
      </c>
      <c r="J1332" s="8" t="s">
        <v>3140</v>
      </c>
      <c r="K1332" s="8" t="s">
        <v>4320</v>
      </c>
      <c r="L1332" s="9" t="s">
        <v>2984</v>
      </c>
      <c r="M1332" s="10">
        <v>46302</v>
      </c>
      <c r="N1332" s="8" t="s">
        <v>5101</v>
      </c>
      <c r="O1332" s="12"/>
      <c r="P1332" s="13"/>
      <c r="Q1332" s="14">
        <f>Tabela1[[#This Row],[QTDE/ Fabricação]]-Tabela1[[#This Row],[QTE]]</f>
        <v>-2</v>
      </c>
      <c r="R1332" s="18">
        <v>0</v>
      </c>
      <c r="S1332" s="18">
        <f t="shared" si="394"/>
        <v>0</v>
      </c>
      <c r="T1332" s="19">
        <f t="shared" si="395"/>
        <v>-29.4</v>
      </c>
      <c r="U1332" s="16">
        <f>IFERROR(SUMIF('LISTA DE EMBARQUE'!B:B,MICRO!E:E,'LISTA DE EMBARQUE'!G:G),"")</f>
        <v>0</v>
      </c>
      <c r="V1332" s="12" t="str">
        <f>IFERROR(VLOOKUP(Tabela1[[#This Row],[COD.MDE]],'LISTA DE EMBARQUE'!B:L,11,0),"")</f>
        <v/>
      </c>
      <c r="W1332" s="13" t="str">
        <f>IFERROR(VLOOKUP(Tabela1[[#This Row],[COD.MDE]],'LISTA DE EMBARQUE'!B:M,12,0),"")</f>
        <v/>
      </c>
      <c r="X1332" s="14">
        <f>IFERROR(Tabela1[[#This Row],[QIANTIDADE EXPEDIDA]]*Tabela1[[#This Row],[PESO UNI]],"")</f>
        <v>0</v>
      </c>
      <c r="Y1332" s="14">
        <f t="shared" si="396"/>
        <v>-2</v>
      </c>
      <c r="Z1332" s="20">
        <f>Tabela1[[#This Row],[PESO TOTAL]]-Tabela1[[#This Row],[Peso Expedido]]</f>
        <v>29.4</v>
      </c>
      <c r="AA1332" s="17">
        <v>0</v>
      </c>
      <c r="AB1332" s="33"/>
      <c r="AC1332" s="33"/>
      <c r="AD1332" s="33"/>
      <c r="AE1332" s="33"/>
      <c r="AF1332" s="33"/>
      <c r="AG1332" s="33"/>
      <c r="AH1332" s="33"/>
      <c r="AI1332" s="33"/>
      <c r="AJ1332"/>
      <c r="AK1332"/>
      <c r="AL1332"/>
      <c r="AM1332"/>
      <c r="AN1332"/>
      <c r="AO1332"/>
      <c r="AP1332"/>
      <c r="AQ1332" s="22"/>
      <c r="AR1332" s="24"/>
      <c r="AS1332" s="37"/>
      <c r="AT1332" s="37"/>
      <c r="AU1332" s="37"/>
      <c r="AV1332" s="37"/>
      <c r="AW1332" s="37"/>
    </row>
    <row r="1333" spans="1:49" ht="15.75" hidden="1" customHeight="1" x14ac:dyDescent="0.25">
      <c r="A1333" s="1" t="s">
        <v>6068</v>
      </c>
      <c r="B1333" s="21" t="s">
        <v>6069</v>
      </c>
      <c r="C1333" s="1">
        <v>2</v>
      </c>
      <c r="D1333" s="1" t="s">
        <v>6313</v>
      </c>
      <c r="E1333" s="7">
        <v>5016</v>
      </c>
      <c r="F1333" s="7">
        <v>92</v>
      </c>
      <c r="G1333" s="1">
        <v>14.3</v>
      </c>
      <c r="H1333" s="34">
        <f>Tabela1[[#This Row],[PESO UNI]]*Tabela1[[#This Row],[QTE]]</f>
        <v>28.6</v>
      </c>
      <c r="I1333" s="7">
        <v>0</v>
      </c>
      <c r="J1333" s="8" t="s">
        <v>3140</v>
      </c>
      <c r="K1333" s="8" t="s">
        <v>4320</v>
      </c>
      <c r="L1333" s="9" t="s">
        <v>2984</v>
      </c>
      <c r="M1333" s="10">
        <v>46302</v>
      </c>
      <c r="N1333" s="8" t="s">
        <v>5101</v>
      </c>
      <c r="O1333" s="12"/>
      <c r="P1333" s="13"/>
      <c r="Q1333" s="14">
        <f>Tabela1[[#This Row],[QTDE/ Fabricação]]-Tabela1[[#This Row],[QTE]]</f>
        <v>-2</v>
      </c>
      <c r="R1333" s="18">
        <v>0</v>
      </c>
      <c r="S1333" s="18">
        <f t="shared" si="394"/>
        <v>0</v>
      </c>
      <c r="T1333" s="19">
        <f t="shared" si="395"/>
        <v>-28.6</v>
      </c>
      <c r="U1333" s="16">
        <f>IFERROR(SUMIF('LISTA DE EMBARQUE'!B:B,MICRO!E:E,'LISTA DE EMBARQUE'!G:G),"")</f>
        <v>0</v>
      </c>
      <c r="V1333" s="12" t="str">
        <f>IFERROR(VLOOKUP(Tabela1[[#This Row],[COD.MDE]],'LISTA DE EMBARQUE'!B:L,11,0),"")</f>
        <v/>
      </c>
      <c r="W1333" s="13" t="str">
        <f>IFERROR(VLOOKUP(Tabela1[[#This Row],[COD.MDE]],'LISTA DE EMBARQUE'!B:M,12,0),"")</f>
        <v/>
      </c>
      <c r="X1333" s="14">
        <f>IFERROR(Tabela1[[#This Row],[QIANTIDADE EXPEDIDA]]*Tabela1[[#This Row],[PESO UNI]],"")</f>
        <v>0</v>
      </c>
      <c r="Y1333" s="14">
        <f t="shared" si="396"/>
        <v>-2</v>
      </c>
      <c r="Z1333" s="20">
        <f>Tabela1[[#This Row],[PESO TOTAL]]-Tabela1[[#This Row],[Peso Expedido]]</f>
        <v>28.6</v>
      </c>
      <c r="AA1333" s="17">
        <v>0</v>
      </c>
      <c r="AB1333" s="33"/>
      <c r="AC1333" s="33"/>
      <c r="AD1333" s="33"/>
      <c r="AE1333" s="33"/>
      <c r="AF1333" s="33"/>
      <c r="AG1333" s="33"/>
      <c r="AH1333" s="33"/>
      <c r="AI1333" s="33"/>
      <c r="AJ1333"/>
      <c r="AK1333"/>
      <c r="AL1333"/>
      <c r="AM1333"/>
      <c r="AN1333"/>
      <c r="AO1333"/>
      <c r="AP1333"/>
      <c r="AQ1333" s="22"/>
      <c r="AR1333" s="24"/>
      <c r="AS1333" s="37"/>
      <c r="AT1333" s="37"/>
      <c r="AU1333" s="37"/>
      <c r="AV1333" s="37"/>
      <c r="AW1333" s="37"/>
    </row>
    <row r="1334" spans="1:49" ht="15.75" hidden="1" customHeight="1" x14ac:dyDescent="0.25">
      <c r="A1334" s="1" t="s">
        <v>6068</v>
      </c>
      <c r="B1334" s="21" t="s">
        <v>6069</v>
      </c>
      <c r="C1334" s="1">
        <v>2</v>
      </c>
      <c r="D1334" s="1" t="s">
        <v>6312</v>
      </c>
      <c r="E1334" s="7">
        <v>5017</v>
      </c>
      <c r="F1334" s="7">
        <v>92</v>
      </c>
      <c r="G1334" s="1">
        <v>20.8</v>
      </c>
      <c r="H1334" s="34">
        <f>Tabela1[[#This Row],[PESO UNI]]*Tabela1[[#This Row],[QTE]]</f>
        <v>41.6</v>
      </c>
      <c r="I1334" s="7">
        <v>0</v>
      </c>
      <c r="J1334" s="8" t="s">
        <v>3140</v>
      </c>
      <c r="K1334" s="8" t="s">
        <v>4320</v>
      </c>
      <c r="L1334" s="9" t="s">
        <v>2984</v>
      </c>
      <c r="M1334" s="10">
        <v>46302</v>
      </c>
      <c r="N1334" s="8" t="s">
        <v>5101</v>
      </c>
      <c r="O1334" s="12"/>
      <c r="P1334" s="13"/>
      <c r="Q1334" s="14">
        <f>Tabela1[[#This Row],[QTDE/ Fabricação]]-Tabela1[[#This Row],[QTE]]</f>
        <v>-2</v>
      </c>
      <c r="R1334" s="18">
        <v>0</v>
      </c>
      <c r="S1334" s="18">
        <f t="shared" si="394"/>
        <v>0</v>
      </c>
      <c r="T1334" s="19">
        <f t="shared" si="395"/>
        <v>-41.6</v>
      </c>
      <c r="U1334" s="16">
        <f>IFERROR(SUMIF('LISTA DE EMBARQUE'!B:B,MICRO!E:E,'LISTA DE EMBARQUE'!G:G),"")</f>
        <v>0</v>
      </c>
      <c r="V1334" s="12" t="str">
        <f>IFERROR(VLOOKUP(Tabela1[[#This Row],[COD.MDE]],'LISTA DE EMBARQUE'!B:L,11,0),"")</f>
        <v/>
      </c>
      <c r="W1334" s="13" t="str">
        <f>IFERROR(VLOOKUP(Tabela1[[#This Row],[COD.MDE]],'LISTA DE EMBARQUE'!B:M,12,0),"")</f>
        <v/>
      </c>
      <c r="X1334" s="14">
        <f>IFERROR(Tabela1[[#This Row],[QIANTIDADE EXPEDIDA]]*Tabela1[[#This Row],[PESO UNI]],"")</f>
        <v>0</v>
      </c>
      <c r="Y1334" s="14">
        <f t="shared" si="396"/>
        <v>-2</v>
      </c>
      <c r="Z1334" s="20">
        <f>Tabela1[[#This Row],[PESO TOTAL]]-Tabela1[[#This Row],[Peso Expedido]]</f>
        <v>41.6</v>
      </c>
      <c r="AA1334" s="17">
        <v>0</v>
      </c>
      <c r="AB1334" s="33"/>
      <c r="AC1334" s="33"/>
      <c r="AD1334" s="33"/>
      <c r="AE1334" s="33"/>
      <c r="AF1334" s="33"/>
      <c r="AG1334" s="33"/>
      <c r="AH1334" s="33"/>
      <c r="AI1334" s="33"/>
      <c r="AJ1334"/>
      <c r="AK1334"/>
      <c r="AL1334"/>
      <c r="AM1334"/>
      <c r="AN1334"/>
      <c r="AO1334"/>
      <c r="AP1334"/>
      <c r="AQ1334" s="22"/>
      <c r="AR1334" s="24"/>
      <c r="AS1334" s="37"/>
      <c r="AT1334" s="37"/>
      <c r="AU1334" s="37"/>
      <c r="AV1334" s="37"/>
      <c r="AW1334" s="37"/>
    </row>
    <row r="1335" spans="1:49" ht="15.75" hidden="1" customHeight="1" x14ac:dyDescent="0.25">
      <c r="A1335" s="1" t="s">
        <v>6068</v>
      </c>
      <c r="B1335" s="21" t="s">
        <v>6069</v>
      </c>
      <c r="C1335" s="1">
        <v>1</v>
      </c>
      <c r="D1335" s="1" t="s">
        <v>6311</v>
      </c>
      <c r="E1335" s="7">
        <v>5018</v>
      </c>
      <c r="F1335" s="7">
        <v>92</v>
      </c>
      <c r="G1335" s="1">
        <v>17.600000000000001</v>
      </c>
      <c r="H1335" s="34">
        <f>Tabela1[[#This Row],[PESO UNI]]*Tabela1[[#This Row],[QTE]]</f>
        <v>17.600000000000001</v>
      </c>
      <c r="I1335" s="7">
        <v>0</v>
      </c>
      <c r="J1335" s="8" t="s">
        <v>3140</v>
      </c>
      <c r="K1335" s="8" t="s">
        <v>4320</v>
      </c>
      <c r="L1335" s="9" t="s">
        <v>2984</v>
      </c>
      <c r="M1335" s="10">
        <v>46302</v>
      </c>
      <c r="N1335" s="8" t="s">
        <v>5101</v>
      </c>
      <c r="O1335" s="12"/>
      <c r="P1335" s="13"/>
      <c r="Q1335" s="14">
        <f>Tabela1[[#This Row],[QTDE/ Fabricação]]-Tabela1[[#This Row],[QTE]]</f>
        <v>-1</v>
      </c>
      <c r="R1335" s="18">
        <v>0</v>
      </c>
      <c r="S1335" s="18">
        <f t="shared" si="394"/>
        <v>0</v>
      </c>
      <c r="T1335" s="19">
        <f t="shared" si="395"/>
        <v>-17.600000000000001</v>
      </c>
      <c r="U1335" s="16">
        <f>IFERROR(SUMIF('LISTA DE EMBARQUE'!B:B,MICRO!E:E,'LISTA DE EMBARQUE'!G:G),"")</f>
        <v>0</v>
      </c>
      <c r="V1335" s="12" t="str">
        <f>IFERROR(VLOOKUP(Tabela1[[#This Row],[COD.MDE]],'LISTA DE EMBARQUE'!B:L,11,0),"")</f>
        <v/>
      </c>
      <c r="W1335" s="13" t="str">
        <f>IFERROR(VLOOKUP(Tabela1[[#This Row],[COD.MDE]],'LISTA DE EMBARQUE'!B:M,12,0),"")</f>
        <v/>
      </c>
      <c r="X1335" s="14">
        <f>IFERROR(Tabela1[[#This Row],[QIANTIDADE EXPEDIDA]]*Tabela1[[#This Row],[PESO UNI]],"")</f>
        <v>0</v>
      </c>
      <c r="Y1335" s="14">
        <f t="shared" si="396"/>
        <v>-1</v>
      </c>
      <c r="Z1335" s="20">
        <f>Tabela1[[#This Row],[PESO TOTAL]]-Tabela1[[#This Row],[Peso Expedido]]</f>
        <v>17.600000000000001</v>
      </c>
      <c r="AA1335" s="17">
        <v>0</v>
      </c>
      <c r="AB1335" s="33"/>
      <c r="AC1335" s="33"/>
      <c r="AD1335" s="33"/>
      <c r="AE1335" s="33"/>
      <c r="AF1335" s="33"/>
      <c r="AG1335" s="33"/>
      <c r="AH1335" s="33"/>
      <c r="AI1335" s="33"/>
      <c r="AJ1335"/>
      <c r="AK1335"/>
      <c r="AL1335"/>
      <c r="AM1335"/>
      <c r="AN1335"/>
      <c r="AO1335"/>
      <c r="AP1335"/>
      <c r="AQ1335" s="22"/>
      <c r="AR1335" s="24"/>
      <c r="AS1335" s="37"/>
      <c r="AT1335" s="37"/>
      <c r="AU1335" s="37"/>
      <c r="AV1335" s="37"/>
      <c r="AW1335" s="37"/>
    </row>
    <row r="1336" spans="1:49" ht="15.75" hidden="1" customHeight="1" x14ac:dyDescent="0.25">
      <c r="A1336" s="1" t="s">
        <v>6068</v>
      </c>
      <c r="B1336" s="21" t="s">
        <v>6069</v>
      </c>
      <c r="C1336" s="1">
        <v>1</v>
      </c>
      <c r="D1336" s="1" t="s">
        <v>6310</v>
      </c>
      <c r="E1336" s="7">
        <v>5019</v>
      </c>
      <c r="F1336" s="7">
        <v>92</v>
      </c>
      <c r="G1336" s="1">
        <v>19.399999999999999</v>
      </c>
      <c r="H1336" s="34">
        <f>Tabela1[[#This Row],[PESO UNI]]*Tabela1[[#This Row],[QTE]]</f>
        <v>19.399999999999999</v>
      </c>
      <c r="I1336" s="7">
        <v>0</v>
      </c>
      <c r="J1336" s="8" t="s">
        <v>3140</v>
      </c>
      <c r="K1336" s="8" t="s">
        <v>4320</v>
      </c>
      <c r="L1336" s="9" t="s">
        <v>2984</v>
      </c>
      <c r="M1336" s="10">
        <v>46302</v>
      </c>
      <c r="N1336" s="8" t="s">
        <v>5101</v>
      </c>
      <c r="O1336" s="12"/>
      <c r="P1336" s="13"/>
      <c r="Q1336" s="14">
        <f>Tabela1[[#This Row],[QTDE/ Fabricação]]-Tabela1[[#This Row],[QTE]]</f>
        <v>-1</v>
      </c>
      <c r="R1336" s="18">
        <v>0</v>
      </c>
      <c r="S1336" s="18">
        <f t="shared" si="394"/>
        <v>0</v>
      </c>
      <c r="T1336" s="19">
        <f t="shared" si="395"/>
        <v>-19.399999999999999</v>
      </c>
      <c r="U1336" s="16">
        <f>IFERROR(SUMIF('LISTA DE EMBARQUE'!B:B,MICRO!E:E,'LISTA DE EMBARQUE'!G:G),"")</f>
        <v>0</v>
      </c>
      <c r="V1336" s="12" t="str">
        <f>IFERROR(VLOOKUP(Tabela1[[#This Row],[COD.MDE]],'LISTA DE EMBARQUE'!B:L,11,0),"")</f>
        <v/>
      </c>
      <c r="W1336" s="13" t="str">
        <f>IFERROR(VLOOKUP(Tabela1[[#This Row],[COD.MDE]],'LISTA DE EMBARQUE'!B:M,12,0),"")</f>
        <v/>
      </c>
      <c r="X1336" s="14">
        <f>IFERROR(Tabela1[[#This Row],[QIANTIDADE EXPEDIDA]]*Tabela1[[#This Row],[PESO UNI]],"")</f>
        <v>0</v>
      </c>
      <c r="Y1336" s="14">
        <f t="shared" si="396"/>
        <v>-1</v>
      </c>
      <c r="Z1336" s="20">
        <f>Tabela1[[#This Row],[PESO TOTAL]]-Tabela1[[#This Row],[Peso Expedido]]</f>
        <v>19.399999999999999</v>
      </c>
      <c r="AA1336" s="17">
        <v>0</v>
      </c>
      <c r="AB1336" s="33"/>
      <c r="AC1336" s="33"/>
      <c r="AD1336" s="33"/>
      <c r="AE1336" s="33"/>
      <c r="AF1336" s="33"/>
      <c r="AG1336" s="33"/>
      <c r="AH1336" s="33"/>
      <c r="AI1336" s="33"/>
      <c r="AJ1336"/>
      <c r="AK1336"/>
      <c r="AL1336"/>
      <c r="AM1336"/>
      <c r="AN1336"/>
      <c r="AO1336"/>
      <c r="AP1336"/>
      <c r="AQ1336" s="22"/>
      <c r="AR1336" s="24"/>
      <c r="AS1336" s="37"/>
      <c r="AT1336" s="37"/>
      <c r="AU1336" s="37"/>
      <c r="AV1336" s="37"/>
      <c r="AW1336" s="37"/>
    </row>
    <row r="1337" spans="1:49" ht="15.75" hidden="1" customHeight="1" x14ac:dyDescent="0.25">
      <c r="A1337" s="1" t="s">
        <v>6070</v>
      </c>
      <c r="B1337" s="21" t="s">
        <v>6071</v>
      </c>
      <c r="C1337" s="1">
        <v>4</v>
      </c>
      <c r="D1337" s="1" t="s">
        <v>6309</v>
      </c>
      <c r="E1337" s="7">
        <v>5020</v>
      </c>
      <c r="F1337" s="7">
        <v>92</v>
      </c>
      <c r="G1337" s="1">
        <v>1.5</v>
      </c>
      <c r="H1337" s="34">
        <f>Tabela1[[#This Row],[PESO UNI]]*Tabela1[[#This Row],[QTE]]</f>
        <v>6</v>
      </c>
      <c r="I1337" s="7" t="s">
        <v>6679</v>
      </c>
      <c r="J1337" s="8" t="s">
        <v>3140</v>
      </c>
      <c r="K1337" s="8" t="s">
        <v>4320</v>
      </c>
      <c r="L1337" s="9" t="s">
        <v>2984</v>
      </c>
      <c r="M1337" s="10">
        <v>46302</v>
      </c>
      <c r="N1337" s="8" t="s">
        <v>5101</v>
      </c>
      <c r="O1337" s="12"/>
      <c r="P1337" s="13"/>
      <c r="Q1337" s="14">
        <f>Tabela1[[#This Row],[QTDE/ Fabricação]]-Tabela1[[#This Row],[QTE]]</f>
        <v>-4</v>
      </c>
      <c r="R1337" s="18">
        <v>0</v>
      </c>
      <c r="S1337" s="18">
        <f t="shared" si="394"/>
        <v>0</v>
      </c>
      <c r="T1337" s="19">
        <f t="shared" si="395"/>
        <v>-6</v>
      </c>
      <c r="U1337" s="16">
        <f>IFERROR(SUMIF('LISTA DE EMBARQUE'!B:B,MICRO!E:E,'LISTA DE EMBARQUE'!G:G),"")</f>
        <v>0</v>
      </c>
      <c r="V1337" s="12" t="str">
        <f>IFERROR(VLOOKUP(Tabela1[[#This Row],[COD.MDE]],'LISTA DE EMBARQUE'!B:L,11,0),"")</f>
        <v/>
      </c>
      <c r="W1337" s="13" t="str">
        <f>IFERROR(VLOOKUP(Tabela1[[#This Row],[COD.MDE]],'LISTA DE EMBARQUE'!B:M,12,0),"")</f>
        <v/>
      </c>
      <c r="X1337" s="14">
        <f>IFERROR(Tabela1[[#This Row],[QIANTIDADE EXPEDIDA]]*Tabela1[[#This Row],[PESO UNI]],"")</f>
        <v>0</v>
      </c>
      <c r="Y1337" s="14">
        <f t="shared" si="396"/>
        <v>-4</v>
      </c>
      <c r="Z1337" s="20">
        <f>Tabela1[[#This Row],[PESO TOTAL]]-Tabela1[[#This Row],[Peso Expedido]]</f>
        <v>6</v>
      </c>
      <c r="AA1337" s="17">
        <v>0</v>
      </c>
      <c r="AB1337" s="33"/>
      <c r="AC1337" s="33"/>
      <c r="AD1337" s="33"/>
      <c r="AE1337" s="33"/>
      <c r="AF1337" s="33"/>
      <c r="AG1337" s="33"/>
      <c r="AH1337" s="33"/>
      <c r="AI1337" s="33"/>
      <c r="AJ1337"/>
      <c r="AK1337"/>
      <c r="AL1337"/>
      <c r="AM1337"/>
      <c r="AN1337"/>
      <c r="AO1337"/>
      <c r="AP1337"/>
      <c r="AQ1337" s="22"/>
      <c r="AR1337" s="24"/>
      <c r="AS1337" s="37"/>
      <c r="AT1337" s="37"/>
      <c r="AU1337" s="37"/>
      <c r="AV1337" s="37"/>
      <c r="AW1337" s="37"/>
    </row>
    <row r="1338" spans="1:49" ht="15.75" hidden="1" customHeight="1" x14ac:dyDescent="0.25">
      <c r="A1338" s="1" t="s">
        <v>6070</v>
      </c>
      <c r="B1338" s="21" t="s">
        <v>6071</v>
      </c>
      <c r="C1338" s="1">
        <v>4</v>
      </c>
      <c r="D1338" s="1" t="s">
        <v>6308</v>
      </c>
      <c r="E1338" s="7">
        <v>5021</v>
      </c>
      <c r="F1338" s="7">
        <v>92</v>
      </c>
      <c r="G1338" s="1">
        <v>1.5</v>
      </c>
      <c r="H1338" s="34">
        <f>Tabela1[[#This Row],[PESO UNI]]*Tabela1[[#This Row],[QTE]]</f>
        <v>6</v>
      </c>
      <c r="I1338" s="7" t="s">
        <v>6679</v>
      </c>
      <c r="J1338" s="8" t="s">
        <v>3140</v>
      </c>
      <c r="K1338" s="8" t="s">
        <v>4320</v>
      </c>
      <c r="L1338" s="9" t="s">
        <v>2984</v>
      </c>
      <c r="M1338" s="10">
        <v>46302</v>
      </c>
      <c r="N1338" s="8" t="s">
        <v>5101</v>
      </c>
      <c r="O1338" s="12"/>
      <c r="P1338" s="13"/>
      <c r="Q1338" s="14">
        <f>Tabela1[[#This Row],[QTDE/ Fabricação]]-Tabela1[[#This Row],[QTE]]</f>
        <v>-4</v>
      </c>
      <c r="R1338" s="18">
        <v>0</v>
      </c>
      <c r="S1338" s="18">
        <f t="shared" si="394"/>
        <v>0</v>
      </c>
      <c r="T1338" s="19">
        <f t="shared" si="395"/>
        <v>-6</v>
      </c>
      <c r="U1338" s="16">
        <f>IFERROR(SUMIF('LISTA DE EMBARQUE'!B:B,MICRO!E:E,'LISTA DE EMBARQUE'!G:G),"")</f>
        <v>0</v>
      </c>
      <c r="V1338" s="12" t="str">
        <f>IFERROR(VLOOKUP(Tabela1[[#This Row],[COD.MDE]],'LISTA DE EMBARQUE'!B:L,11,0),"")</f>
        <v/>
      </c>
      <c r="W1338" s="13" t="str">
        <f>IFERROR(VLOOKUP(Tabela1[[#This Row],[COD.MDE]],'LISTA DE EMBARQUE'!B:M,12,0),"")</f>
        <v/>
      </c>
      <c r="X1338" s="14">
        <f>IFERROR(Tabela1[[#This Row],[QIANTIDADE EXPEDIDA]]*Tabela1[[#This Row],[PESO UNI]],"")</f>
        <v>0</v>
      </c>
      <c r="Y1338" s="14">
        <f t="shared" si="396"/>
        <v>-4</v>
      </c>
      <c r="Z1338" s="20">
        <f>Tabela1[[#This Row],[PESO TOTAL]]-Tabela1[[#This Row],[Peso Expedido]]</f>
        <v>6</v>
      </c>
      <c r="AA1338" s="17">
        <v>0</v>
      </c>
      <c r="AB1338" s="33"/>
      <c r="AC1338" s="33"/>
      <c r="AD1338" s="33"/>
      <c r="AE1338" s="33"/>
      <c r="AF1338" s="33"/>
      <c r="AG1338" s="33"/>
      <c r="AH1338" s="33"/>
      <c r="AI1338" s="33"/>
      <c r="AJ1338"/>
      <c r="AK1338"/>
      <c r="AL1338"/>
      <c r="AM1338"/>
      <c r="AN1338"/>
      <c r="AO1338"/>
      <c r="AP1338"/>
      <c r="AQ1338" s="22"/>
      <c r="AR1338" s="24"/>
      <c r="AS1338" s="37"/>
      <c r="AT1338" s="37"/>
      <c r="AU1338" s="37"/>
      <c r="AV1338" s="37"/>
      <c r="AW1338" s="37"/>
    </row>
    <row r="1339" spans="1:49" ht="15.75" hidden="1" customHeight="1" x14ac:dyDescent="0.25">
      <c r="A1339" s="1" t="s">
        <v>6070</v>
      </c>
      <c r="B1339" s="21" t="s">
        <v>6071</v>
      </c>
      <c r="C1339" s="1">
        <v>2</v>
      </c>
      <c r="D1339" s="1" t="s">
        <v>6307</v>
      </c>
      <c r="E1339" s="7">
        <v>5022</v>
      </c>
      <c r="F1339" s="7">
        <v>92</v>
      </c>
      <c r="G1339" s="1">
        <v>1.1000000000000001</v>
      </c>
      <c r="H1339" s="34">
        <f>Tabela1[[#This Row],[PESO UNI]]*Tabela1[[#This Row],[QTE]]</f>
        <v>2.2000000000000002</v>
      </c>
      <c r="I1339" s="7" t="s">
        <v>6679</v>
      </c>
      <c r="J1339" s="8" t="s">
        <v>3140</v>
      </c>
      <c r="K1339" s="8" t="s">
        <v>4320</v>
      </c>
      <c r="L1339" s="9" t="s">
        <v>2984</v>
      </c>
      <c r="M1339" s="10">
        <v>46302</v>
      </c>
      <c r="N1339" s="8" t="s">
        <v>5101</v>
      </c>
      <c r="O1339" s="12"/>
      <c r="P1339" s="13"/>
      <c r="Q1339" s="14">
        <f>Tabela1[[#This Row],[QTDE/ Fabricação]]-Tabela1[[#This Row],[QTE]]</f>
        <v>-2</v>
      </c>
      <c r="R1339" s="18">
        <v>0</v>
      </c>
      <c r="S1339" s="18">
        <f t="shared" si="394"/>
        <v>0</v>
      </c>
      <c r="T1339" s="19">
        <f t="shared" si="395"/>
        <v>-2.2000000000000002</v>
      </c>
      <c r="U1339" s="16">
        <f>IFERROR(SUMIF('LISTA DE EMBARQUE'!B:B,MICRO!E:E,'LISTA DE EMBARQUE'!G:G),"")</f>
        <v>0</v>
      </c>
      <c r="V1339" s="12" t="str">
        <f>IFERROR(VLOOKUP(Tabela1[[#This Row],[COD.MDE]],'LISTA DE EMBARQUE'!B:L,11,0),"")</f>
        <v/>
      </c>
      <c r="W1339" s="13" t="str">
        <f>IFERROR(VLOOKUP(Tabela1[[#This Row],[COD.MDE]],'LISTA DE EMBARQUE'!B:M,12,0),"")</f>
        <v/>
      </c>
      <c r="X1339" s="14">
        <f>IFERROR(Tabela1[[#This Row],[QIANTIDADE EXPEDIDA]]*Tabela1[[#This Row],[PESO UNI]],"")</f>
        <v>0</v>
      </c>
      <c r="Y1339" s="14">
        <f t="shared" si="396"/>
        <v>-2</v>
      </c>
      <c r="Z1339" s="20">
        <f>Tabela1[[#This Row],[PESO TOTAL]]-Tabela1[[#This Row],[Peso Expedido]]</f>
        <v>2.2000000000000002</v>
      </c>
      <c r="AA1339" s="17">
        <v>0</v>
      </c>
      <c r="AB1339" s="33"/>
      <c r="AC1339" s="33"/>
      <c r="AD1339" s="33"/>
      <c r="AE1339" s="33"/>
      <c r="AF1339" s="33"/>
      <c r="AG1339" s="33"/>
      <c r="AH1339" s="33"/>
      <c r="AI1339" s="33"/>
      <c r="AJ1339"/>
      <c r="AK1339"/>
      <c r="AL1339"/>
      <c r="AM1339"/>
      <c r="AN1339"/>
      <c r="AO1339"/>
      <c r="AP1339"/>
      <c r="AQ1339" s="22"/>
      <c r="AR1339" s="24"/>
      <c r="AS1339" s="37"/>
      <c r="AT1339" s="37"/>
      <c r="AU1339" s="37"/>
      <c r="AV1339" s="37"/>
      <c r="AW1339" s="37"/>
    </row>
    <row r="1340" spans="1:49" ht="15.75" hidden="1" customHeight="1" x14ac:dyDescent="0.25">
      <c r="A1340" s="1" t="s">
        <v>6070</v>
      </c>
      <c r="B1340" s="21" t="s">
        <v>6071</v>
      </c>
      <c r="C1340" s="1">
        <v>8</v>
      </c>
      <c r="D1340" s="1" t="s">
        <v>6306</v>
      </c>
      <c r="E1340" s="7">
        <v>5023</v>
      </c>
      <c r="F1340" s="7">
        <v>92</v>
      </c>
      <c r="G1340" s="1">
        <v>1.8</v>
      </c>
      <c r="H1340" s="34">
        <f>Tabela1[[#This Row],[PESO UNI]]*Tabela1[[#This Row],[QTE]]</f>
        <v>14.4</v>
      </c>
      <c r="I1340" s="7" t="s">
        <v>6679</v>
      </c>
      <c r="J1340" s="8" t="s">
        <v>3140</v>
      </c>
      <c r="K1340" s="8" t="s">
        <v>4320</v>
      </c>
      <c r="L1340" s="9" t="s">
        <v>2984</v>
      </c>
      <c r="M1340" s="10">
        <v>46302</v>
      </c>
      <c r="N1340" s="8" t="s">
        <v>5101</v>
      </c>
      <c r="O1340" s="12"/>
      <c r="P1340" s="13"/>
      <c r="Q1340" s="14">
        <f>Tabela1[[#This Row],[QTDE/ Fabricação]]-Tabela1[[#This Row],[QTE]]</f>
        <v>-8</v>
      </c>
      <c r="R1340" s="18">
        <v>0</v>
      </c>
      <c r="S1340" s="18">
        <f t="shared" si="394"/>
        <v>0</v>
      </c>
      <c r="T1340" s="19">
        <f t="shared" si="395"/>
        <v>-14.4</v>
      </c>
      <c r="U1340" s="16">
        <f>IFERROR(SUMIF('LISTA DE EMBARQUE'!B:B,MICRO!E:E,'LISTA DE EMBARQUE'!G:G),"")</f>
        <v>0</v>
      </c>
      <c r="V1340" s="12" t="str">
        <f>IFERROR(VLOOKUP(Tabela1[[#This Row],[COD.MDE]],'LISTA DE EMBARQUE'!B:L,11,0),"")</f>
        <v/>
      </c>
      <c r="W1340" s="13" t="str">
        <f>IFERROR(VLOOKUP(Tabela1[[#This Row],[COD.MDE]],'LISTA DE EMBARQUE'!B:M,12,0),"")</f>
        <v/>
      </c>
      <c r="X1340" s="14">
        <f>IFERROR(Tabela1[[#This Row],[QIANTIDADE EXPEDIDA]]*Tabela1[[#This Row],[PESO UNI]],"")</f>
        <v>0</v>
      </c>
      <c r="Y1340" s="14">
        <f t="shared" si="396"/>
        <v>-8</v>
      </c>
      <c r="Z1340" s="20">
        <f>Tabela1[[#This Row],[PESO TOTAL]]-Tabela1[[#This Row],[Peso Expedido]]</f>
        <v>14.4</v>
      </c>
      <c r="AA1340" s="17">
        <v>0</v>
      </c>
      <c r="AB1340" s="33"/>
      <c r="AC1340" s="33"/>
      <c r="AD1340" s="33"/>
      <c r="AE1340" s="33"/>
      <c r="AF1340" s="33"/>
      <c r="AG1340" s="33"/>
      <c r="AH1340" s="33"/>
      <c r="AI1340" s="33"/>
      <c r="AJ1340"/>
      <c r="AK1340"/>
      <c r="AL1340"/>
      <c r="AM1340"/>
      <c r="AN1340"/>
      <c r="AO1340"/>
      <c r="AP1340"/>
      <c r="AQ1340" s="22"/>
      <c r="AR1340" s="24"/>
      <c r="AS1340" s="37"/>
      <c r="AT1340" s="37"/>
      <c r="AU1340" s="37"/>
      <c r="AV1340" s="37"/>
      <c r="AW1340" s="37"/>
    </row>
    <row r="1341" spans="1:49" ht="15.75" hidden="1" customHeight="1" x14ac:dyDescent="0.25">
      <c r="A1341" s="1" t="s">
        <v>6070</v>
      </c>
      <c r="B1341" s="21" t="s">
        <v>6071</v>
      </c>
      <c r="C1341" s="1">
        <v>8</v>
      </c>
      <c r="D1341" s="1" t="s">
        <v>6305</v>
      </c>
      <c r="E1341" s="7">
        <v>5024</v>
      </c>
      <c r="F1341" s="7">
        <v>92</v>
      </c>
      <c r="G1341" s="1">
        <v>1.8</v>
      </c>
      <c r="H1341" s="34">
        <f>Tabela1[[#This Row],[PESO UNI]]*Tabela1[[#This Row],[QTE]]</f>
        <v>14.4</v>
      </c>
      <c r="I1341" s="7" t="s">
        <v>6679</v>
      </c>
      <c r="J1341" s="8" t="s">
        <v>3140</v>
      </c>
      <c r="K1341" s="8" t="s">
        <v>4320</v>
      </c>
      <c r="L1341" s="9" t="s">
        <v>2984</v>
      </c>
      <c r="M1341" s="10">
        <v>46302</v>
      </c>
      <c r="N1341" s="8" t="s">
        <v>5101</v>
      </c>
      <c r="O1341" s="12"/>
      <c r="P1341" s="13"/>
      <c r="Q1341" s="14">
        <f>Tabela1[[#This Row],[QTDE/ Fabricação]]-Tabela1[[#This Row],[QTE]]</f>
        <v>-8</v>
      </c>
      <c r="R1341" s="18">
        <v>0</v>
      </c>
      <c r="S1341" s="18">
        <f t="shared" si="394"/>
        <v>0</v>
      </c>
      <c r="T1341" s="19">
        <f t="shared" si="395"/>
        <v>-14.4</v>
      </c>
      <c r="U1341" s="16">
        <f>IFERROR(SUMIF('LISTA DE EMBARQUE'!B:B,MICRO!E:E,'LISTA DE EMBARQUE'!G:G),"")</f>
        <v>0</v>
      </c>
      <c r="V1341" s="12" t="str">
        <f>IFERROR(VLOOKUP(Tabela1[[#This Row],[COD.MDE]],'LISTA DE EMBARQUE'!B:L,11,0),"")</f>
        <v/>
      </c>
      <c r="W1341" s="13" t="str">
        <f>IFERROR(VLOOKUP(Tabela1[[#This Row],[COD.MDE]],'LISTA DE EMBARQUE'!B:M,12,0),"")</f>
        <v/>
      </c>
      <c r="X1341" s="14">
        <f>IFERROR(Tabela1[[#This Row],[QIANTIDADE EXPEDIDA]]*Tabela1[[#This Row],[PESO UNI]],"")</f>
        <v>0</v>
      </c>
      <c r="Y1341" s="14">
        <f t="shared" si="396"/>
        <v>-8</v>
      </c>
      <c r="Z1341" s="20">
        <f>Tabela1[[#This Row],[PESO TOTAL]]-Tabela1[[#This Row],[Peso Expedido]]</f>
        <v>14.4</v>
      </c>
      <c r="AA1341" s="17">
        <v>0</v>
      </c>
      <c r="AB1341" s="33"/>
      <c r="AC1341" s="33"/>
      <c r="AD1341" s="33"/>
      <c r="AE1341" s="33"/>
      <c r="AF1341" s="33"/>
      <c r="AG1341" s="33"/>
      <c r="AH1341" s="33"/>
      <c r="AI1341" s="33"/>
      <c r="AJ1341"/>
      <c r="AK1341"/>
      <c r="AL1341"/>
      <c r="AM1341"/>
      <c r="AN1341"/>
      <c r="AO1341"/>
      <c r="AP1341"/>
      <c r="AQ1341" s="22"/>
      <c r="AR1341" s="24"/>
      <c r="AS1341" s="37"/>
      <c r="AT1341" s="37"/>
      <c r="AU1341" s="37"/>
      <c r="AV1341" s="37"/>
      <c r="AW1341" s="37"/>
    </row>
    <row r="1342" spans="1:49" ht="15.75" hidden="1" customHeight="1" x14ac:dyDescent="0.25">
      <c r="A1342" s="1" t="s">
        <v>6070</v>
      </c>
      <c r="B1342" s="21" t="s">
        <v>6071</v>
      </c>
      <c r="C1342" s="1">
        <v>12</v>
      </c>
      <c r="D1342" s="1" t="s">
        <v>6304</v>
      </c>
      <c r="E1342" s="7">
        <v>5025</v>
      </c>
      <c r="F1342" s="7">
        <v>92</v>
      </c>
      <c r="G1342" s="1">
        <v>2.7</v>
      </c>
      <c r="H1342" s="34">
        <f>Tabela1[[#This Row],[PESO UNI]]*Tabela1[[#This Row],[QTE]]</f>
        <v>32.400000000000006</v>
      </c>
      <c r="I1342" s="7" t="s">
        <v>6679</v>
      </c>
      <c r="J1342" s="8" t="s">
        <v>3140</v>
      </c>
      <c r="K1342" s="8" t="s">
        <v>4320</v>
      </c>
      <c r="L1342" s="9" t="s">
        <v>2984</v>
      </c>
      <c r="M1342" s="10">
        <v>46302</v>
      </c>
      <c r="N1342" s="8" t="s">
        <v>5101</v>
      </c>
      <c r="O1342" s="12"/>
      <c r="P1342" s="13"/>
      <c r="Q1342" s="14">
        <f>Tabela1[[#This Row],[QTDE/ Fabricação]]-Tabela1[[#This Row],[QTE]]</f>
        <v>-12</v>
      </c>
      <c r="R1342" s="18">
        <v>0</v>
      </c>
      <c r="S1342" s="18">
        <f t="shared" si="394"/>
        <v>0</v>
      </c>
      <c r="T1342" s="19">
        <f t="shared" si="395"/>
        <v>-32.400000000000006</v>
      </c>
      <c r="U1342" s="16">
        <f>IFERROR(SUMIF('LISTA DE EMBARQUE'!B:B,MICRO!E:E,'LISTA DE EMBARQUE'!G:G),"")</f>
        <v>0</v>
      </c>
      <c r="V1342" s="12" t="str">
        <f>IFERROR(VLOOKUP(Tabela1[[#This Row],[COD.MDE]],'LISTA DE EMBARQUE'!B:L,11,0),"")</f>
        <v/>
      </c>
      <c r="W1342" s="13" t="str">
        <f>IFERROR(VLOOKUP(Tabela1[[#This Row],[COD.MDE]],'LISTA DE EMBARQUE'!B:M,12,0),"")</f>
        <v/>
      </c>
      <c r="X1342" s="14">
        <f>IFERROR(Tabela1[[#This Row],[QIANTIDADE EXPEDIDA]]*Tabela1[[#This Row],[PESO UNI]],"")</f>
        <v>0</v>
      </c>
      <c r="Y1342" s="14">
        <f t="shared" si="396"/>
        <v>-12</v>
      </c>
      <c r="Z1342" s="20">
        <f>Tabela1[[#This Row],[PESO TOTAL]]-Tabela1[[#This Row],[Peso Expedido]]</f>
        <v>32.400000000000006</v>
      </c>
      <c r="AA1342" s="17">
        <v>0</v>
      </c>
      <c r="AB1342" s="33"/>
      <c r="AC1342" s="33"/>
      <c r="AD1342" s="33"/>
      <c r="AE1342" s="33"/>
      <c r="AF1342" s="33"/>
      <c r="AG1342" s="33"/>
      <c r="AH1342" s="33"/>
      <c r="AI1342" s="33"/>
      <c r="AJ1342"/>
      <c r="AK1342"/>
      <c r="AL1342"/>
      <c r="AM1342"/>
      <c r="AN1342"/>
      <c r="AO1342"/>
      <c r="AP1342"/>
      <c r="AQ1342" s="22"/>
      <c r="AR1342" s="24"/>
      <c r="AS1342" s="37"/>
      <c r="AT1342" s="37"/>
      <c r="AU1342" s="37"/>
      <c r="AV1342" s="37"/>
      <c r="AW1342" s="37"/>
    </row>
    <row r="1343" spans="1:49" ht="15.75" hidden="1" customHeight="1" x14ac:dyDescent="0.25">
      <c r="A1343" s="1" t="s">
        <v>6070</v>
      </c>
      <c r="B1343" s="21" t="s">
        <v>6071</v>
      </c>
      <c r="C1343" s="1">
        <v>4</v>
      </c>
      <c r="D1343" s="1" t="s">
        <v>6283</v>
      </c>
      <c r="E1343" s="7">
        <v>5026</v>
      </c>
      <c r="F1343" s="7">
        <v>92</v>
      </c>
      <c r="G1343" s="1">
        <v>2.5</v>
      </c>
      <c r="H1343" s="34">
        <f>Tabela1[[#This Row],[PESO UNI]]*Tabela1[[#This Row],[QTE]]</f>
        <v>10</v>
      </c>
      <c r="I1343" s="7" t="s">
        <v>6679</v>
      </c>
      <c r="J1343" s="8" t="s">
        <v>3140</v>
      </c>
      <c r="K1343" s="8" t="s">
        <v>4320</v>
      </c>
      <c r="L1343" s="9" t="s">
        <v>2984</v>
      </c>
      <c r="M1343" s="10">
        <v>46302</v>
      </c>
      <c r="N1343" s="8" t="s">
        <v>5101</v>
      </c>
      <c r="O1343" s="12"/>
      <c r="P1343" s="13"/>
      <c r="Q1343" s="14">
        <f>Tabela1[[#This Row],[QTDE/ Fabricação]]-Tabela1[[#This Row],[QTE]]</f>
        <v>-4</v>
      </c>
      <c r="R1343" s="18">
        <v>0</v>
      </c>
      <c r="S1343" s="18">
        <f t="shared" si="394"/>
        <v>0</v>
      </c>
      <c r="T1343" s="19">
        <f t="shared" si="395"/>
        <v>-10</v>
      </c>
      <c r="U1343" s="16">
        <f>IFERROR(SUMIF('LISTA DE EMBARQUE'!B:B,MICRO!E:E,'LISTA DE EMBARQUE'!G:G),"")</f>
        <v>0</v>
      </c>
      <c r="V1343" s="12" t="str">
        <f>IFERROR(VLOOKUP(Tabela1[[#This Row],[COD.MDE]],'LISTA DE EMBARQUE'!B:L,11,0),"")</f>
        <v/>
      </c>
      <c r="W1343" s="13" t="str">
        <f>IFERROR(VLOOKUP(Tabela1[[#This Row],[COD.MDE]],'LISTA DE EMBARQUE'!B:M,12,0),"")</f>
        <v/>
      </c>
      <c r="X1343" s="14">
        <f>IFERROR(Tabela1[[#This Row],[QIANTIDADE EXPEDIDA]]*Tabela1[[#This Row],[PESO UNI]],"")</f>
        <v>0</v>
      </c>
      <c r="Y1343" s="14">
        <f t="shared" si="396"/>
        <v>-4</v>
      </c>
      <c r="Z1343" s="20">
        <f>Tabela1[[#This Row],[PESO TOTAL]]-Tabela1[[#This Row],[Peso Expedido]]</f>
        <v>10</v>
      </c>
      <c r="AA1343" s="17">
        <v>0</v>
      </c>
      <c r="AB1343" s="33"/>
      <c r="AC1343" s="33"/>
      <c r="AD1343" s="33"/>
      <c r="AE1343" s="33"/>
      <c r="AF1343" s="33"/>
      <c r="AG1343" s="33"/>
      <c r="AH1343" s="33"/>
      <c r="AI1343" s="33"/>
      <c r="AJ1343"/>
      <c r="AK1343"/>
      <c r="AL1343"/>
      <c r="AM1343"/>
      <c r="AN1343"/>
      <c r="AO1343"/>
      <c r="AP1343"/>
      <c r="AQ1343" s="22"/>
      <c r="AR1343" s="24"/>
      <c r="AS1343" s="37"/>
      <c r="AT1343" s="37"/>
      <c r="AU1343" s="37"/>
      <c r="AV1343" s="37"/>
      <c r="AW1343" s="37"/>
    </row>
    <row r="1344" spans="1:49" ht="15.75" hidden="1" customHeight="1" x14ac:dyDescent="0.25">
      <c r="A1344" s="1" t="s">
        <v>6070</v>
      </c>
      <c r="B1344" s="21" t="s">
        <v>6071</v>
      </c>
      <c r="C1344" s="1">
        <v>40</v>
      </c>
      <c r="D1344" s="1" t="s">
        <v>6284</v>
      </c>
      <c r="E1344" s="7">
        <v>5027</v>
      </c>
      <c r="F1344" s="7">
        <v>92</v>
      </c>
      <c r="G1344" s="1">
        <v>2</v>
      </c>
      <c r="H1344" s="34">
        <f>Tabela1[[#This Row],[PESO UNI]]*Tabela1[[#This Row],[QTE]]</f>
        <v>80</v>
      </c>
      <c r="I1344" s="7" t="s">
        <v>6679</v>
      </c>
      <c r="J1344" s="8" t="s">
        <v>3140</v>
      </c>
      <c r="K1344" s="8" t="s">
        <v>4320</v>
      </c>
      <c r="L1344" s="9" t="s">
        <v>2984</v>
      </c>
      <c r="M1344" s="10">
        <v>46302</v>
      </c>
      <c r="N1344" s="8" t="s">
        <v>5101</v>
      </c>
      <c r="O1344" s="12"/>
      <c r="P1344" s="13"/>
      <c r="Q1344" s="14">
        <f>Tabela1[[#This Row],[QTDE/ Fabricação]]-Tabela1[[#This Row],[QTE]]</f>
        <v>-40</v>
      </c>
      <c r="R1344" s="18">
        <v>0</v>
      </c>
      <c r="S1344" s="18">
        <f t="shared" ref="S1344:S1367" si="397">IFERROR(H1344*AG1344,"")</f>
        <v>0</v>
      </c>
      <c r="T1344" s="19">
        <f t="shared" ref="T1344:T1367" si="398">IFERROR(S1344-H1344,"")</f>
        <v>-80</v>
      </c>
      <c r="U1344" s="16">
        <f>IFERROR(SUMIF('LISTA DE EMBARQUE'!B:B,MICRO!E:E,'LISTA DE EMBARQUE'!G:G),"")</f>
        <v>0</v>
      </c>
      <c r="V1344" s="12" t="str">
        <f>IFERROR(VLOOKUP(Tabela1[[#This Row],[COD.MDE]],'LISTA DE EMBARQUE'!B:L,11,0),"")</f>
        <v/>
      </c>
      <c r="W1344" s="13" t="str">
        <f>IFERROR(VLOOKUP(Tabela1[[#This Row],[COD.MDE]],'LISTA DE EMBARQUE'!B:M,12,0),"")</f>
        <v/>
      </c>
      <c r="X1344" s="14">
        <f>IFERROR(Tabela1[[#This Row],[QIANTIDADE EXPEDIDA]]*Tabela1[[#This Row],[PESO UNI]],"")</f>
        <v>0</v>
      </c>
      <c r="Y1344" s="14">
        <f t="shared" ref="Y1344:Y1365" si="399">U1344-C1344</f>
        <v>-40</v>
      </c>
      <c r="Z1344" s="20">
        <f>Tabela1[[#This Row],[PESO TOTAL]]-Tabela1[[#This Row],[Peso Expedido]]</f>
        <v>80</v>
      </c>
      <c r="AA1344" s="17">
        <v>0</v>
      </c>
      <c r="AB1344" s="33"/>
      <c r="AC1344" s="33"/>
      <c r="AD1344" s="33"/>
      <c r="AE1344" s="33"/>
      <c r="AF1344" s="33"/>
      <c r="AG1344" s="33"/>
      <c r="AH1344" s="33"/>
      <c r="AI1344" s="33"/>
      <c r="AJ1344"/>
      <c r="AK1344"/>
      <c r="AL1344"/>
      <c r="AM1344"/>
      <c r="AN1344"/>
      <c r="AO1344"/>
      <c r="AP1344"/>
      <c r="AQ1344" s="22"/>
      <c r="AR1344" s="24"/>
      <c r="AS1344" s="37"/>
      <c r="AT1344" s="37"/>
      <c r="AU1344" s="37"/>
      <c r="AV1344" s="37"/>
      <c r="AW1344" s="37"/>
    </row>
    <row r="1345" spans="1:49" ht="15.75" hidden="1" customHeight="1" x14ac:dyDescent="0.25">
      <c r="A1345" s="1" t="s">
        <v>6072</v>
      </c>
      <c r="B1345" s="21" t="s">
        <v>6073</v>
      </c>
      <c r="C1345" s="1">
        <v>3</v>
      </c>
      <c r="D1345" s="1" t="s">
        <v>6074</v>
      </c>
      <c r="E1345" s="7">
        <v>5028</v>
      </c>
      <c r="F1345" s="7">
        <v>93</v>
      </c>
      <c r="G1345" s="1">
        <v>6.4</v>
      </c>
      <c r="H1345" s="34">
        <f>Tabela1[[#This Row],[PESO UNI]]*Tabela1[[#This Row],[QTE]]</f>
        <v>19.200000000000003</v>
      </c>
      <c r="I1345" s="7">
        <v>0</v>
      </c>
      <c r="J1345" s="8" t="s">
        <v>3045</v>
      </c>
      <c r="K1345" s="8" t="s">
        <v>4320</v>
      </c>
      <c r="L1345" s="9" t="s">
        <v>2984</v>
      </c>
      <c r="M1345" s="10">
        <v>46302</v>
      </c>
      <c r="N1345" s="8" t="s">
        <v>5101</v>
      </c>
      <c r="O1345" s="12"/>
      <c r="P1345" s="13"/>
      <c r="Q1345" s="14">
        <f>Tabela1[[#This Row],[QTDE/ Fabricação]]-Tabela1[[#This Row],[QTE]]</f>
        <v>-3</v>
      </c>
      <c r="R1345" s="18">
        <v>0</v>
      </c>
      <c r="S1345" s="18">
        <f t="shared" si="397"/>
        <v>0</v>
      </c>
      <c r="T1345" s="19">
        <f t="shared" si="398"/>
        <v>-19.200000000000003</v>
      </c>
      <c r="U1345" s="16">
        <f>IFERROR(SUMIF('LISTA DE EMBARQUE'!B:B,MICRO!E:E,'LISTA DE EMBARQUE'!G:G),"")</f>
        <v>0</v>
      </c>
      <c r="V1345" s="12" t="str">
        <f>IFERROR(VLOOKUP(Tabela1[[#This Row],[COD.MDE]],'LISTA DE EMBARQUE'!B:L,11,0),"")</f>
        <v/>
      </c>
      <c r="W1345" s="13" t="str">
        <f>IFERROR(VLOOKUP(Tabela1[[#This Row],[COD.MDE]],'LISTA DE EMBARQUE'!B:M,12,0),"")</f>
        <v/>
      </c>
      <c r="X1345" s="14">
        <f>IFERROR(Tabela1[[#This Row],[QIANTIDADE EXPEDIDA]]*Tabela1[[#This Row],[PESO UNI]],"")</f>
        <v>0</v>
      </c>
      <c r="Y1345" s="14">
        <f t="shared" si="399"/>
        <v>-3</v>
      </c>
      <c r="Z1345" s="20">
        <f>Tabela1[[#This Row],[PESO TOTAL]]-Tabela1[[#This Row],[Peso Expedido]]</f>
        <v>19.200000000000003</v>
      </c>
      <c r="AA1345" s="17">
        <v>0</v>
      </c>
      <c r="AB1345" s="33"/>
      <c r="AC1345" s="33"/>
      <c r="AD1345" s="33"/>
      <c r="AE1345" s="33"/>
      <c r="AF1345" s="33"/>
      <c r="AG1345" s="33"/>
      <c r="AH1345" s="33"/>
      <c r="AI1345" s="33"/>
      <c r="AJ1345"/>
      <c r="AK1345"/>
      <c r="AL1345"/>
      <c r="AM1345"/>
      <c r="AN1345"/>
      <c r="AO1345"/>
      <c r="AP1345"/>
      <c r="AQ1345" s="22"/>
      <c r="AR1345" s="24"/>
      <c r="AS1345" s="37"/>
      <c r="AT1345" s="37"/>
      <c r="AU1345" s="37"/>
      <c r="AV1345" s="37"/>
      <c r="AW1345" s="37"/>
    </row>
    <row r="1346" spans="1:49" ht="15.75" hidden="1" customHeight="1" x14ac:dyDescent="0.25">
      <c r="A1346" s="1" t="s">
        <v>6072</v>
      </c>
      <c r="B1346" s="21" t="s">
        <v>6073</v>
      </c>
      <c r="C1346" s="1">
        <v>1</v>
      </c>
      <c r="D1346" s="1" t="s">
        <v>6075</v>
      </c>
      <c r="E1346" s="7">
        <v>5029</v>
      </c>
      <c r="F1346" s="7">
        <v>93</v>
      </c>
      <c r="G1346" s="1">
        <v>897.9</v>
      </c>
      <c r="H1346" s="34">
        <f>Tabela1[[#This Row],[PESO UNI]]*Tabela1[[#This Row],[QTE]]</f>
        <v>897.9</v>
      </c>
      <c r="I1346" s="7">
        <v>0</v>
      </c>
      <c r="J1346" s="8" t="s">
        <v>3045</v>
      </c>
      <c r="K1346" s="8" t="s">
        <v>4320</v>
      </c>
      <c r="L1346" s="9" t="s">
        <v>2984</v>
      </c>
      <c r="M1346" s="10">
        <v>46302</v>
      </c>
      <c r="N1346" s="8" t="s">
        <v>5101</v>
      </c>
      <c r="O1346" s="12"/>
      <c r="P1346" s="13"/>
      <c r="Q1346" s="14">
        <f>Tabela1[[#This Row],[QTDE/ Fabricação]]-Tabela1[[#This Row],[QTE]]</f>
        <v>-1</v>
      </c>
      <c r="R1346" s="18">
        <v>0</v>
      </c>
      <c r="S1346" s="18">
        <f t="shared" si="397"/>
        <v>897.9</v>
      </c>
      <c r="T1346" s="19">
        <f t="shared" si="398"/>
        <v>0</v>
      </c>
      <c r="U1346" s="16">
        <f>IFERROR(SUMIF('LISTA DE EMBARQUE'!B:B,MICRO!E:E,'LISTA DE EMBARQUE'!G:G),"")</f>
        <v>1</v>
      </c>
      <c r="V1346" s="12">
        <f>IFERROR(VLOOKUP(Tabela1[[#This Row],[COD.MDE]],'LISTA DE EMBARQUE'!B:L,11,0),"")</f>
        <v>13</v>
      </c>
      <c r="W1346" s="13">
        <f>IFERROR(VLOOKUP(Tabela1[[#This Row],[COD.MDE]],'LISTA DE EMBARQUE'!B:M,12,0),"")</f>
        <v>46315</v>
      </c>
      <c r="X1346" s="14">
        <f>IFERROR(Tabela1[[#This Row],[QIANTIDADE EXPEDIDA]]*Tabela1[[#This Row],[PESO UNI]],"")</f>
        <v>897.9</v>
      </c>
      <c r="Y1346" s="14">
        <f t="shared" si="399"/>
        <v>0</v>
      </c>
      <c r="Z1346" s="20">
        <f>Tabela1[[#This Row],[PESO TOTAL]]-Tabela1[[#This Row],[Peso Expedido]]</f>
        <v>0</v>
      </c>
      <c r="AA1346" s="17">
        <v>1</v>
      </c>
      <c r="AB1346" s="33"/>
      <c r="AC1346" s="33">
        <v>1</v>
      </c>
      <c r="AD1346" s="33">
        <v>1</v>
      </c>
      <c r="AE1346" s="33">
        <v>1</v>
      </c>
      <c r="AF1346" s="33">
        <v>1</v>
      </c>
      <c r="AG1346" s="33">
        <v>1</v>
      </c>
      <c r="AH1346" s="33">
        <v>1</v>
      </c>
      <c r="AI1346" s="33" t="s">
        <v>4509</v>
      </c>
      <c r="AJ1346"/>
      <c r="AK1346"/>
      <c r="AL1346"/>
      <c r="AM1346"/>
      <c r="AN1346"/>
      <c r="AO1346"/>
      <c r="AP1346"/>
      <c r="AQ1346" s="22"/>
      <c r="AR1346" s="24"/>
      <c r="AS1346" s="37"/>
      <c r="AT1346" s="37"/>
      <c r="AU1346" s="37"/>
      <c r="AV1346" s="37"/>
      <c r="AW1346" s="37"/>
    </row>
    <row r="1347" spans="1:49" ht="15.75" hidden="1" customHeight="1" x14ac:dyDescent="0.25">
      <c r="A1347" s="1" t="s">
        <v>6076</v>
      </c>
      <c r="B1347" s="21" t="s">
        <v>6077</v>
      </c>
      <c r="C1347" s="1">
        <v>45</v>
      </c>
      <c r="D1347" s="1" t="s">
        <v>6078</v>
      </c>
      <c r="E1347" s="7">
        <v>5030</v>
      </c>
      <c r="F1347" s="7">
        <v>93</v>
      </c>
      <c r="G1347" s="1">
        <v>7.6</v>
      </c>
      <c r="H1347" s="34">
        <f>Tabela1[[#This Row],[PESO UNI]]*Tabela1[[#This Row],[QTE]]</f>
        <v>342</v>
      </c>
      <c r="I1347" s="7">
        <v>0</v>
      </c>
      <c r="J1347" s="8" t="s">
        <v>3045</v>
      </c>
      <c r="K1347" s="8" t="s">
        <v>44</v>
      </c>
      <c r="L1347" s="9" t="s">
        <v>2984</v>
      </c>
      <c r="M1347" s="10">
        <v>46302</v>
      </c>
      <c r="N1347" s="8" t="s">
        <v>38</v>
      </c>
      <c r="O1347" s="12"/>
      <c r="P1347" s="13"/>
      <c r="Q1347" s="14">
        <f>Tabela1[[#This Row],[QTDE/ Fabricação]]-Tabela1[[#This Row],[QTE]]</f>
        <v>-45</v>
      </c>
      <c r="R1347" s="18">
        <v>0</v>
      </c>
      <c r="S1347" s="18">
        <f t="shared" si="397"/>
        <v>0</v>
      </c>
      <c r="T1347" s="19">
        <f t="shared" si="398"/>
        <v>-342</v>
      </c>
      <c r="U1347" s="16">
        <f>IFERROR(SUMIF('LISTA DE EMBARQUE'!B:B,MICRO!E:E,'LISTA DE EMBARQUE'!G:G),"")</f>
        <v>0</v>
      </c>
      <c r="V1347" s="12" t="str">
        <f>IFERROR(VLOOKUP(Tabela1[[#This Row],[COD.MDE]],'LISTA DE EMBARQUE'!B:L,11,0),"")</f>
        <v/>
      </c>
      <c r="W1347" s="13" t="str">
        <f>IFERROR(VLOOKUP(Tabela1[[#This Row],[COD.MDE]],'LISTA DE EMBARQUE'!B:M,12,0),"")</f>
        <v/>
      </c>
      <c r="X1347" s="14">
        <f>IFERROR(Tabela1[[#This Row],[QIANTIDADE EXPEDIDA]]*Tabela1[[#This Row],[PESO UNI]],"")</f>
        <v>0</v>
      </c>
      <c r="Y1347" s="14">
        <f t="shared" si="399"/>
        <v>-45</v>
      </c>
      <c r="Z1347" s="20">
        <f>Tabela1[[#This Row],[PESO TOTAL]]-Tabela1[[#This Row],[Peso Expedido]]</f>
        <v>342</v>
      </c>
      <c r="AA1347" s="17">
        <v>0</v>
      </c>
      <c r="AB1347" s="33"/>
      <c r="AC1347" s="33"/>
      <c r="AD1347" s="33"/>
      <c r="AE1347" s="33"/>
      <c r="AF1347" s="33"/>
      <c r="AG1347" s="33"/>
      <c r="AH1347" s="33"/>
      <c r="AI1347" s="33"/>
      <c r="AJ1347"/>
      <c r="AK1347"/>
      <c r="AL1347"/>
      <c r="AM1347"/>
      <c r="AN1347"/>
      <c r="AO1347"/>
      <c r="AP1347"/>
      <c r="AQ1347" s="22"/>
      <c r="AR1347" s="24"/>
      <c r="AS1347" s="37"/>
      <c r="AT1347" s="37"/>
      <c r="AU1347" s="37"/>
      <c r="AV1347" s="37"/>
      <c r="AW1347" s="37"/>
    </row>
    <row r="1348" spans="1:49" ht="15.75" hidden="1" customHeight="1" x14ac:dyDescent="0.25">
      <c r="A1348" s="1" t="s">
        <v>6076</v>
      </c>
      <c r="B1348" s="21" t="s">
        <v>6077</v>
      </c>
      <c r="C1348" s="1">
        <v>2</v>
      </c>
      <c r="D1348" s="1" t="s">
        <v>6079</v>
      </c>
      <c r="E1348" s="7">
        <v>5031</v>
      </c>
      <c r="F1348" s="7">
        <v>93</v>
      </c>
      <c r="G1348" s="1">
        <v>2</v>
      </c>
      <c r="H1348" s="34">
        <f>Tabela1[[#This Row],[PESO UNI]]*Tabela1[[#This Row],[QTE]]</f>
        <v>4</v>
      </c>
      <c r="I1348" s="7">
        <v>0</v>
      </c>
      <c r="J1348" s="8" t="s">
        <v>3045</v>
      </c>
      <c r="K1348" s="8" t="s">
        <v>44</v>
      </c>
      <c r="L1348" s="9" t="s">
        <v>2984</v>
      </c>
      <c r="M1348" s="10">
        <v>46302</v>
      </c>
      <c r="N1348" s="8" t="s">
        <v>38</v>
      </c>
      <c r="O1348" s="12"/>
      <c r="P1348" s="13"/>
      <c r="Q1348" s="14">
        <f>Tabela1[[#This Row],[QTDE/ Fabricação]]-Tabela1[[#This Row],[QTE]]</f>
        <v>-2</v>
      </c>
      <c r="R1348" s="18">
        <v>0</v>
      </c>
      <c r="S1348" s="18">
        <f t="shared" si="397"/>
        <v>0</v>
      </c>
      <c r="T1348" s="19">
        <f t="shared" si="398"/>
        <v>-4</v>
      </c>
      <c r="U1348" s="16">
        <f>IFERROR(SUMIF('LISTA DE EMBARQUE'!B:B,MICRO!E:E,'LISTA DE EMBARQUE'!G:G),"")</f>
        <v>0</v>
      </c>
      <c r="V1348" s="12" t="str">
        <f>IFERROR(VLOOKUP(Tabela1[[#This Row],[COD.MDE]],'LISTA DE EMBARQUE'!B:L,11,0),"")</f>
        <v/>
      </c>
      <c r="W1348" s="13" t="str">
        <f>IFERROR(VLOOKUP(Tabela1[[#This Row],[COD.MDE]],'LISTA DE EMBARQUE'!B:M,12,0),"")</f>
        <v/>
      </c>
      <c r="X1348" s="14">
        <f>IFERROR(Tabela1[[#This Row],[QIANTIDADE EXPEDIDA]]*Tabela1[[#This Row],[PESO UNI]],"")</f>
        <v>0</v>
      </c>
      <c r="Y1348" s="14">
        <f t="shared" si="399"/>
        <v>-2</v>
      </c>
      <c r="Z1348" s="20">
        <f>Tabela1[[#This Row],[PESO TOTAL]]-Tabela1[[#This Row],[Peso Expedido]]</f>
        <v>4</v>
      </c>
      <c r="AA1348" s="17">
        <v>0</v>
      </c>
      <c r="AB1348" s="33"/>
      <c r="AC1348" s="33"/>
      <c r="AD1348" s="33"/>
      <c r="AE1348" s="33"/>
      <c r="AF1348" s="33"/>
      <c r="AG1348" s="33"/>
      <c r="AH1348" s="33"/>
      <c r="AI1348" s="33"/>
      <c r="AJ1348"/>
      <c r="AK1348"/>
      <c r="AL1348"/>
      <c r="AM1348"/>
      <c r="AN1348"/>
      <c r="AO1348"/>
      <c r="AP1348"/>
      <c r="AQ1348" s="22"/>
      <c r="AR1348" s="24"/>
      <c r="AS1348" s="37"/>
      <c r="AT1348" s="37"/>
      <c r="AU1348" s="37"/>
      <c r="AV1348" s="37"/>
      <c r="AW1348" s="37"/>
    </row>
    <row r="1349" spans="1:49" ht="15.75" hidden="1" customHeight="1" x14ac:dyDescent="0.25">
      <c r="A1349" s="1" t="s">
        <v>6076</v>
      </c>
      <c r="B1349" s="21" t="s">
        <v>6077</v>
      </c>
      <c r="C1349" s="1">
        <v>2</v>
      </c>
      <c r="D1349" s="1" t="s">
        <v>6080</v>
      </c>
      <c r="E1349" s="7">
        <v>5032</v>
      </c>
      <c r="F1349" s="7">
        <v>93</v>
      </c>
      <c r="G1349" s="1">
        <v>3.6</v>
      </c>
      <c r="H1349" s="34">
        <f>Tabela1[[#This Row],[PESO UNI]]*Tabela1[[#This Row],[QTE]]</f>
        <v>7.2</v>
      </c>
      <c r="I1349" s="7">
        <v>0</v>
      </c>
      <c r="J1349" s="8" t="s">
        <v>3045</v>
      </c>
      <c r="K1349" s="8" t="s">
        <v>44</v>
      </c>
      <c r="L1349" s="9" t="s">
        <v>2984</v>
      </c>
      <c r="M1349" s="10">
        <v>46302</v>
      </c>
      <c r="N1349" s="8" t="s">
        <v>38</v>
      </c>
      <c r="O1349" s="12"/>
      <c r="P1349" s="13"/>
      <c r="Q1349" s="14">
        <f>Tabela1[[#This Row],[QTDE/ Fabricação]]-Tabela1[[#This Row],[QTE]]</f>
        <v>-2</v>
      </c>
      <c r="R1349" s="18">
        <v>0</v>
      </c>
      <c r="S1349" s="18">
        <f t="shared" si="397"/>
        <v>0</v>
      </c>
      <c r="T1349" s="19">
        <f t="shared" si="398"/>
        <v>-7.2</v>
      </c>
      <c r="U1349" s="16">
        <f>IFERROR(SUMIF('LISTA DE EMBARQUE'!B:B,MICRO!E:E,'LISTA DE EMBARQUE'!G:G),"")</f>
        <v>0</v>
      </c>
      <c r="V1349" s="12" t="str">
        <f>IFERROR(VLOOKUP(Tabela1[[#This Row],[COD.MDE]],'LISTA DE EMBARQUE'!B:L,11,0),"")</f>
        <v/>
      </c>
      <c r="W1349" s="13" t="str">
        <f>IFERROR(VLOOKUP(Tabela1[[#This Row],[COD.MDE]],'LISTA DE EMBARQUE'!B:M,12,0),"")</f>
        <v/>
      </c>
      <c r="X1349" s="14">
        <f>IFERROR(Tabela1[[#This Row],[QIANTIDADE EXPEDIDA]]*Tabela1[[#This Row],[PESO UNI]],"")</f>
        <v>0</v>
      </c>
      <c r="Y1349" s="14">
        <f t="shared" si="399"/>
        <v>-2</v>
      </c>
      <c r="Z1349" s="20">
        <f>Tabela1[[#This Row],[PESO TOTAL]]-Tabela1[[#This Row],[Peso Expedido]]</f>
        <v>7.2</v>
      </c>
      <c r="AA1349" s="17">
        <v>0</v>
      </c>
      <c r="AB1349" s="33"/>
      <c r="AC1349" s="33"/>
      <c r="AD1349" s="33"/>
      <c r="AE1349" s="33"/>
      <c r="AF1349" s="33"/>
      <c r="AG1349" s="33"/>
      <c r="AH1349" s="33"/>
      <c r="AI1349" s="33"/>
      <c r="AJ1349"/>
      <c r="AK1349"/>
      <c r="AL1349"/>
      <c r="AM1349"/>
      <c r="AN1349"/>
      <c r="AO1349"/>
      <c r="AP1349"/>
      <c r="AQ1349" s="22"/>
      <c r="AR1349" s="24"/>
      <c r="AS1349" s="37"/>
      <c r="AT1349" s="37"/>
      <c r="AU1349" s="37"/>
      <c r="AV1349" s="37"/>
      <c r="AW1349" s="37"/>
    </row>
    <row r="1350" spans="1:49" ht="15.75" hidden="1" customHeight="1" x14ac:dyDescent="0.25">
      <c r="A1350" s="1" t="s">
        <v>6076</v>
      </c>
      <c r="B1350" s="21" t="s">
        <v>6077</v>
      </c>
      <c r="C1350" s="1">
        <v>2</v>
      </c>
      <c r="D1350" s="1" t="s">
        <v>6081</v>
      </c>
      <c r="E1350" s="7">
        <v>5033</v>
      </c>
      <c r="F1350" s="7">
        <v>93</v>
      </c>
      <c r="G1350" s="1">
        <v>5.2</v>
      </c>
      <c r="H1350" s="34">
        <f>Tabela1[[#This Row],[PESO UNI]]*Tabela1[[#This Row],[QTE]]</f>
        <v>10.4</v>
      </c>
      <c r="I1350" s="7">
        <v>0</v>
      </c>
      <c r="J1350" s="8" t="s">
        <v>3045</v>
      </c>
      <c r="K1350" s="8" t="s">
        <v>44</v>
      </c>
      <c r="L1350" s="9" t="s">
        <v>2984</v>
      </c>
      <c r="M1350" s="10">
        <v>46302</v>
      </c>
      <c r="N1350" s="8" t="s">
        <v>38</v>
      </c>
      <c r="O1350" s="12"/>
      <c r="P1350" s="13"/>
      <c r="Q1350" s="14">
        <f>Tabela1[[#This Row],[QTDE/ Fabricação]]-Tabela1[[#This Row],[QTE]]</f>
        <v>-2</v>
      </c>
      <c r="R1350" s="18">
        <v>0</v>
      </c>
      <c r="S1350" s="18">
        <f t="shared" si="397"/>
        <v>0</v>
      </c>
      <c r="T1350" s="19">
        <f t="shared" si="398"/>
        <v>-10.4</v>
      </c>
      <c r="U1350" s="16">
        <f>IFERROR(SUMIF('LISTA DE EMBARQUE'!B:B,MICRO!E:E,'LISTA DE EMBARQUE'!G:G),"")</f>
        <v>0</v>
      </c>
      <c r="V1350" s="12" t="str">
        <f>IFERROR(VLOOKUP(Tabela1[[#This Row],[COD.MDE]],'LISTA DE EMBARQUE'!B:L,11,0),"")</f>
        <v/>
      </c>
      <c r="W1350" s="13" t="str">
        <f>IFERROR(VLOOKUP(Tabela1[[#This Row],[COD.MDE]],'LISTA DE EMBARQUE'!B:M,12,0),"")</f>
        <v/>
      </c>
      <c r="X1350" s="14">
        <f>IFERROR(Tabela1[[#This Row],[QIANTIDADE EXPEDIDA]]*Tabela1[[#This Row],[PESO UNI]],"")</f>
        <v>0</v>
      </c>
      <c r="Y1350" s="14">
        <f t="shared" si="399"/>
        <v>-2</v>
      </c>
      <c r="Z1350" s="20">
        <f>Tabela1[[#This Row],[PESO TOTAL]]-Tabela1[[#This Row],[Peso Expedido]]</f>
        <v>10.4</v>
      </c>
      <c r="AA1350" s="17">
        <v>0</v>
      </c>
      <c r="AB1350" s="33"/>
      <c r="AC1350" s="33"/>
      <c r="AD1350" s="33"/>
      <c r="AE1350" s="33"/>
      <c r="AF1350" s="33"/>
      <c r="AG1350" s="33"/>
      <c r="AH1350" s="33"/>
      <c r="AI1350" s="33"/>
      <c r="AJ1350"/>
      <c r="AK1350"/>
      <c r="AL1350"/>
      <c r="AM1350"/>
      <c r="AN1350"/>
      <c r="AO1350"/>
      <c r="AP1350"/>
      <c r="AQ1350" s="22"/>
      <c r="AR1350" s="24"/>
      <c r="AS1350" s="37"/>
      <c r="AT1350" s="37"/>
      <c r="AU1350" s="37"/>
      <c r="AV1350" s="37"/>
      <c r="AW1350" s="37"/>
    </row>
    <row r="1351" spans="1:49" ht="15.75" hidden="1" customHeight="1" x14ac:dyDescent="0.25">
      <c r="A1351" s="1" t="s">
        <v>6076</v>
      </c>
      <c r="B1351" s="21" t="s">
        <v>6077</v>
      </c>
      <c r="C1351" s="1">
        <v>2</v>
      </c>
      <c r="D1351" s="1" t="s">
        <v>6082</v>
      </c>
      <c r="E1351" s="7">
        <v>5034</v>
      </c>
      <c r="F1351" s="7">
        <v>93</v>
      </c>
      <c r="G1351" s="1">
        <v>6.7</v>
      </c>
      <c r="H1351" s="34">
        <f>Tabela1[[#This Row],[PESO UNI]]*Tabela1[[#This Row],[QTE]]</f>
        <v>13.4</v>
      </c>
      <c r="I1351" s="7">
        <v>0</v>
      </c>
      <c r="J1351" s="8" t="s">
        <v>3045</v>
      </c>
      <c r="K1351" s="8" t="s">
        <v>44</v>
      </c>
      <c r="L1351" s="9" t="s">
        <v>2984</v>
      </c>
      <c r="M1351" s="10">
        <v>46302</v>
      </c>
      <c r="N1351" s="8" t="s">
        <v>38</v>
      </c>
      <c r="O1351" s="12"/>
      <c r="P1351" s="13"/>
      <c r="Q1351" s="14">
        <f>Tabela1[[#This Row],[QTDE/ Fabricação]]-Tabela1[[#This Row],[QTE]]</f>
        <v>-2</v>
      </c>
      <c r="R1351" s="18">
        <v>0</v>
      </c>
      <c r="S1351" s="18">
        <f t="shared" si="397"/>
        <v>0</v>
      </c>
      <c r="T1351" s="19">
        <f t="shared" si="398"/>
        <v>-13.4</v>
      </c>
      <c r="U1351" s="16">
        <f>IFERROR(SUMIF('LISTA DE EMBARQUE'!B:B,MICRO!E:E,'LISTA DE EMBARQUE'!G:G),"")</f>
        <v>0</v>
      </c>
      <c r="V1351" s="12" t="str">
        <f>IFERROR(VLOOKUP(Tabela1[[#This Row],[COD.MDE]],'LISTA DE EMBARQUE'!B:L,11,0),"")</f>
        <v/>
      </c>
      <c r="W1351" s="13" t="str">
        <f>IFERROR(VLOOKUP(Tabela1[[#This Row],[COD.MDE]],'LISTA DE EMBARQUE'!B:M,12,0),"")</f>
        <v/>
      </c>
      <c r="X1351" s="14">
        <f>IFERROR(Tabela1[[#This Row],[QIANTIDADE EXPEDIDA]]*Tabela1[[#This Row],[PESO UNI]],"")</f>
        <v>0</v>
      </c>
      <c r="Y1351" s="14">
        <f t="shared" si="399"/>
        <v>-2</v>
      </c>
      <c r="Z1351" s="20">
        <f>Tabela1[[#This Row],[PESO TOTAL]]-Tabela1[[#This Row],[Peso Expedido]]</f>
        <v>13.4</v>
      </c>
      <c r="AA1351" s="17">
        <v>0</v>
      </c>
      <c r="AB1351" s="33"/>
      <c r="AC1351" s="33"/>
      <c r="AD1351" s="33"/>
      <c r="AE1351" s="33"/>
      <c r="AF1351" s="33"/>
      <c r="AG1351" s="33"/>
      <c r="AH1351" s="33"/>
      <c r="AI1351" s="33"/>
      <c r="AJ1351"/>
      <c r="AK1351"/>
      <c r="AL1351"/>
      <c r="AM1351"/>
      <c r="AN1351"/>
      <c r="AO1351"/>
      <c r="AP1351"/>
      <c r="AQ1351" s="22"/>
      <c r="AR1351" s="24"/>
      <c r="AS1351" s="37"/>
      <c r="AT1351" s="37"/>
      <c r="AU1351" s="37"/>
      <c r="AV1351" s="37"/>
      <c r="AW1351" s="37"/>
    </row>
    <row r="1352" spans="1:49" ht="15.75" hidden="1" customHeight="1" x14ac:dyDescent="0.25">
      <c r="A1352" s="1" t="s">
        <v>6076</v>
      </c>
      <c r="B1352" s="21" t="s">
        <v>6077</v>
      </c>
      <c r="C1352" s="1">
        <v>4</v>
      </c>
      <c r="D1352" s="1" t="s">
        <v>6083</v>
      </c>
      <c r="E1352" s="7">
        <v>5035</v>
      </c>
      <c r="F1352" s="7">
        <v>93</v>
      </c>
      <c r="G1352" s="1">
        <v>7.6</v>
      </c>
      <c r="H1352" s="34">
        <f>Tabela1[[#This Row],[PESO UNI]]*Tabela1[[#This Row],[QTE]]</f>
        <v>30.4</v>
      </c>
      <c r="I1352" s="7">
        <v>0</v>
      </c>
      <c r="J1352" s="8" t="s">
        <v>3045</v>
      </c>
      <c r="K1352" s="8" t="s">
        <v>44</v>
      </c>
      <c r="L1352" s="9" t="s">
        <v>2984</v>
      </c>
      <c r="M1352" s="10">
        <v>46302</v>
      </c>
      <c r="N1352" s="8" t="s">
        <v>38</v>
      </c>
      <c r="O1352" s="12"/>
      <c r="P1352" s="13"/>
      <c r="Q1352" s="14">
        <f>Tabela1[[#This Row],[QTDE/ Fabricação]]-Tabela1[[#This Row],[QTE]]</f>
        <v>-4</v>
      </c>
      <c r="R1352" s="18">
        <v>0</v>
      </c>
      <c r="S1352" s="18">
        <f t="shared" si="397"/>
        <v>0</v>
      </c>
      <c r="T1352" s="19">
        <f t="shared" si="398"/>
        <v>-30.4</v>
      </c>
      <c r="U1352" s="16">
        <f>IFERROR(SUMIF('LISTA DE EMBARQUE'!B:B,MICRO!E:E,'LISTA DE EMBARQUE'!G:G),"")</f>
        <v>0</v>
      </c>
      <c r="V1352" s="12" t="str">
        <f>IFERROR(VLOOKUP(Tabela1[[#This Row],[COD.MDE]],'LISTA DE EMBARQUE'!B:L,11,0),"")</f>
        <v/>
      </c>
      <c r="W1352" s="13" t="str">
        <f>IFERROR(VLOOKUP(Tabela1[[#This Row],[COD.MDE]],'LISTA DE EMBARQUE'!B:M,12,0),"")</f>
        <v/>
      </c>
      <c r="X1352" s="14">
        <f>IFERROR(Tabela1[[#This Row],[QIANTIDADE EXPEDIDA]]*Tabela1[[#This Row],[PESO UNI]],"")</f>
        <v>0</v>
      </c>
      <c r="Y1352" s="14">
        <f t="shared" si="399"/>
        <v>-4</v>
      </c>
      <c r="Z1352" s="20">
        <f>Tabela1[[#This Row],[PESO TOTAL]]-Tabela1[[#This Row],[Peso Expedido]]</f>
        <v>30.4</v>
      </c>
      <c r="AA1352" s="17">
        <v>0</v>
      </c>
      <c r="AB1352" s="33"/>
      <c r="AC1352" s="33"/>
      <c r="AD1352" s="33"/>
      <c r="AE1352" s="33"/>
      <c r="AF1352" s="33"/>
      <c r="AG1352" s="33"/>
      <c r="AH1352" s="33"/>
      <c r="AI1352" s="33"/>
      <c r="AJ1352"/>
      <c r="AK1352"/>
      <c r="AL1352"/>
      <c r="AM1352"/>
      <c r="AN1352"/>
      <c r="AO1352"/>
      <c r="AP1352"/>
      <c r="AQ1352" s="22"/>
      <c r="AR1352" s="24"/>
      <c r="AS1352" s="37"/>
      <c r="AT1352" s="37"/>
      <c r="AU1352" s="37"/>
      <c r="AV1352" s="37"/>
      <c r="AW1352" s="37"/>
    </row>
    <row r="1353" spans="1:49" ht="15.75" hidden="1" customHeight="1" x14ac:dyDescent="0.25">
      <c r="A1353" s="1" t="s">
        <v>6076</v>
      </c>
      <c r="B1353" s="21" t="s">
        <v>6077</v>
      </c>
      <c r="C1353" s="1">
        <v>2</v>
      </c>
      <c r="D1353" s="1" t="s">
        <v>6084</v>
      </c>
      <c r="E1353" s="7">
        <v>5036</v>
      </c>
      <c r="F1353" s="7">
        <v>93</v>
      </c>
      <c r="G1353" s="1">
        <v>3.6</v>
      </c>
      <c r="H1353" s="34">
        <f>Tabela1[[#This Row],[PESO UNI]]*Tabela1[[#This Row],[QTE]]</f>
        <v>7.2</v>
      </c>
      <c r="I1353" s="7">
        <v>0</v>
      </c>
      <c r="J1353" s="8" t="s">
        <v>3045</v>
      </c>
      <c r="K1353" s="8" t="s">
        <v>44</v>
      </c>
      <c r="L1353" s="9" t="s">
        <v>2984</v>
      </c>
      <c r="M1353" s="10">
        <v>46302</v>
      </c>
      <c r="N1353" s="8" t="s">
        <v>38</v>
      </c>
      <c r="O1353" s="12"/>
      <c r="P1353" s="13"/>
      <c r="Q1353" s="14">
        <f>Tabela1[[#This Row],[QTDE/ Fabricação]]-Tabela1[[#This Row],[QTE]]</f>
        <v>-2</v>
      </c>
      <c r="R1353" s="18">
        <v>0</v>
      </c>
      <c r="S1353" s="18">
        <f t="shared" si="397"/>
        <v>0</v>
      </c>
      <c r="T1353" s="19">
        <f t="shared" si="398"/>
        <v>-7.2</v>
      </c>
      <c r="U1353" s="16">
        <f>IFERROR(SUMIF('LISTA DE EMBARQUE'!B:B,MICRO!E:E,'LISTA DE EMBARQUE'!G:G),"")</f>
        <v>0</v>
      </c>
      <c r="V1353" s="12" t="str">
        <f>IFERROR(VLOOKUP(Tabela1[[#This Row],[COD.MDE]],'LISTA DE EMBARQUE'!B:L,11,0),"")</f>
        <v/>
      </c>
      <c r="W1353" s="13" t="str">
        <f>IFERROR(VLOOKUP(Tabela1[[#This Row],[COD.MDE]],'LISTA DE EMBARQUE'!B:M,12,0),"")</f>
        <v/>
      </c>
      <c r="X1353" s="14">
        <f>IFERROR(Tabela1[[#This Row],[QIANTIDADE EXPEDIDA]]*Tabela1[[#This Row],[PESO UNI]],"")</f>
        <v>0</v>
      </c>
      <c r="Y1353" s="14">
        <f t="shared" si="399"/>
        <v>-2</v>
      </c>
      <c r="Z1353" s="20">
        <f>Tabela1[[#This Row],[PESO TOTAL]]-Tabela1[[#This Row],[Peso Expedido]]</f>
        <v>7.2</v>
      </c>
      <c r="AA1353" s="17">
        <v>0</v>
      </c>
      <c r="AB1353" s="33"/>
      <c r="AC1353" s="33"/>
      <c r="AD1353" s="33"/>
      <c r="AE1353" s="33"/>
      <c r="AF1353" s="33"/>
      <c r="AG1353" s="33"/>
      <c r="AH1353" s="33"/>
      <c r="AI1353" s="33"/>
      <c r="AJ1353"/>
      <c r="AK1353"/>
      <c r="AL1353"/>
      <c r="AM1353"/>
      <c r="AN1353"/>
      <c r="AO1353"/>
      <c r="AP1353"/>
      <c r="AQ1353" s="22"/>
      <c r="AR1353" s="24"/>
      <c r="AS1353" s="37"/>
      <c r="AT1353" s="37"/>
      <c r="AU1353" s="37"/>
      <c r="AV1353" s="37"/>
      <c r="AW1353" s="37"/>
    </row>
    <row r="1354" spans="1:49" ht="15.75" hidden="1" customHeight="1" x14ac:dyDescent="0.25">
      <c r="A1354" s="1" t="s">
        <v>6076</v>
      </c>
      <c r="B1354" s="21" t="s">
        <v>6077</v>
      </c>
      <c r="C1354" s="1">
        <v>4</v>
      </c>
      <c r="D1354" s="1" t="s">
        <v>6085</v>
      </c>
      <c r="E1354" s="7">
        <v>5037</v>
      </c>
      <c r="F1354" s="7">
        <v>93</v>
      </c>
      <c r="G1354" s="1">
        <v>6.6</v>
      </c>
      <c r="H1354" s="34">
        <f>Tabela1[[#This Row],[PESO UNI]]*Tabela1[[#This Row],[QTE]]</f>
        <v>26.4</v>
      </c>
      <c r="I1354" s="7">
        <v>0</v>
      </c>
      <c r="J1354" s="8" t="s">
        <v>3045</v>
      </c>
      <c r="K1354" s="8" t="s">
        <v>44</v>
      </c>
      <c r="L1354" s="9" t="s">
        <v>2984</v>
      </c>
      <c r="M1354" s="10">
        <v>46302</v>
      </c>
      <c r="N1354" s="8" t="s">
        <v>38</v>
      </c>
      <c r="O1354" s="12"/>
      <c r="P1354" s="13"/>
      <c r="Q1354" s="14">
        <f>Tabela1[[#This Row],[QTDE/ Fabricação]]-Tabela1[[#This Row],[QTE]]</f>
        <v>-4</v>
      </c>
      <c r="R1354" s="18">
        <v>0</v>
      </c>
      <c r="S1354" s="18">
        <f t="shared" si="397"/>
        <v>0</v>
      </c>
      <c r="T1354" s="19">
        <f t="shared" si="398"/>
        <v>-26.4</v>
      </c>
      <c r="U1354" s="16">
        <f>IFERROR(SUMIF('LISTA DE EMBARQUE'!B:B,MICRO!E:E,'LISTA DE EMBARQUE'!G:G),"")</f>
        <v>0</v>
      </c>
      <c r="V1354" s="12" t="str">
        <f>IFERROR(VLOOKUP(Tabela1[[#This Row],[COD.MDE]],'LISTA DE EMBARQUE'!B:L,11,0),"")</f>
        <v/>
      </c>
      <c r="W1354" s="13" t="str">
        <f>IFERROR(VLOOKUP(Tabela1[[#This Row],[COD.MDE]],'LISTA DE EMBARQUE'!B:M,12,0),"")</f>
        <v/>
      </c>
      <c r="X1354" s="14">
        <f>IFERROR(Tabela1[[#This Row],[QIANTIDADE EXPEDIDA]]*Tabela1[[#This Row],[PESO UNI]],"")</f>
        <v>0</v>
      </c>
      <c r="Y1354" s="14">
        <f t="shared" si="399"/>
        <v>-4</v>
      </c>
      <c r="Z1354" s="20">
        <f>Tabela1[[#This Row],[PESO TOTAL]]-Tabela1[[#This Row],[Peso Expedido]]</f>
        <v>26.4</v>
      </c>
      <c r="AA1354" s="17">
        <v>0</v>
      </c>
      <c r="AB1354" s="33"/>
      <c r="AC1354" s="33"/>
      <c r="AD1354" s="33"/>
      <c r="AE1354" s="33"/>
      <c r="AF1354" s="33"/>
      <c r="AG1354" s="33"/>
      <c r="AH1354" s="33"/>
      <c r="AI1354" s="33"/>
      <c r="AJ1354"/>
      <c r="AK1354"/>
      <c r="AL1354"/>
      <c r="AM1354"/>
      <c r="AN1354"/>
      <c r="AO1354"/>
      <c r="AP1354"/>
      <c r="AQ1354" s="22"/>
      <c r="AR1354" s="24"/>
      <c r="AS1354" s="37"/>
      <c r="AT1354" s="37"/>
      <c r="AU1354" s="37"/>
      <c r="AV1354" s="37"/>
      <c r="AW1354" s="37"/>
    </row>
    <row r="1355" spans="1:49" ht="15.75" hidden="1" customHeight="1" x14ac:dyDescent="0.25">
      <c r="A1355" s="1" t="s">
        <v>6076</v>
      </c>
      <c r="B1355" s="21" t="s">
        <v>6077</v>
      </c>
      <c r="C1355" s="1">
        <v>2</v>
      </c>
      <c r="D1355" s="1" t="s">
        <v>6086</v>
      </c>
      <c r="E1355" s="7">
        <v>5038</v>
      </c>
      <c r="F1355" s="7">
        <v>93</v>
      </c>
      <c r="G1355" s="1">
        <v>4.8</v>
      </c>
      <c r="H1355" s="34">
        <f>Tabela1[[#This Row],[PESO UNI]]*Tabela1[[#This Row],[QTE]]</f>
        <v>9.6</v>
      </c>
      <c r="I1355" s="7">
        <v>0</v>
      </c>
      <c r="J1355" s="8" t="s">
        <v>3045</v>
      </c>
      <c r="K1355" s="8" t="s">
        <v>44</v>
      </c>
      <c r="L1355" s="9" t="s">
        <v>2984</v>
      </c>
      <c r="M1355" s="10">
        <v>46302</v>
      </c>
      <c r="N1355" s="8" t="s">
        <v>38</v>
      </c>
      <c r="O1355" s="12"/>
      <c r="P1355" s="13"/>
      <c r="Q1355" s="14">
        <f>Tabela1[[#This Row],[QTDE/ Fabricação]]-Tabela1[[#This Row],[QTE]]</f>
        <v>-2</v>
      </c>
      <c r="R1355" s="18">
        <v>0</v>
      </c>
      <c r="S1355" s="18">
        <f t="shared" si="397"/>
        <v>0</v>
      </c>
      <c r="T1355" s="19">
        <f t="shared" si="398"/>
        <v>-9.6</v>
      </c>
      <c r="U1355" s="16">
        <f>IFERROR(SUMIF('LISTA DE EMBARQUE'!B:B,MICRO!E:E,'LISTA DE EMBARQUE'!G:G),"")</f>
        <v>0</v>
      </c>
      <c r="V1355" s="12" t="str">
        <f>IFERROR(VLOOKUP(Tabela1[[#This Row],[COD.MDE]],'LISTA DE EMBARQUE'!B:L,11,0),"")</f>
        <v/>
      </c>
      <c r="W1355" s="13" t="str">
        <f>IFERROR(VLOOKUP(Tabela1[[#This Row],[COD.MDE]],'LISTA DE EMBARQUE'!B:M,12,0),"")</f>
        <v/>
      </c>
      <c r="X1355" s="14">
        <f>IFERROR(Tabela1[[#This Row],[QIANTIDADE EXPEDIDA]]*Tabela1[[#This Row],[PESO UNI]],"")</f>
        <v>0</v>
      </c>
      <c r="Y1355" s="14">
        <f t="shared" si="399"/>
        <v>-2</v>
      </c>
      <c r="Z1355" s="20">
        <f>Tabela1[[#This Row],[PESO TOTAL]]-Tabela1[[#This Row],[Peso Expedido]]</f>
        <v>9.6</v>
      </c>
      <c r="AA1355" s="17">
        <v>0</v>
      </c>
      <c r="AB1355" s="33"/>
      <c r="AC1355" s="33"/>
      <c r="AD1355" s="33"/>
      <c r="AE1355" s="33"/>
      <c r="AF1355" s="33"/>
      <c r="AG1355" s="33"/>
      <c r="AH1355" s="33"/>
      <c r="AI1355" s="33"/>
      <c r="AJ1355"/>
      <c r="AK1355"/>
      <c r="AL1355"/>
      <c r="AM1355"/>
      <c r="AN1355"/>
      <c r="AO1355"/>
      <c r="AP1355"/>
      <c r="AQ1355" s="22"/>
      <c r="AR1355" s="24"/>
      <c r="AS1355" s="37"/>
      <c r="AT1355" s="37"/>
      <c r="AU1355" s="37"/>
      <c r="AV1355" s="37"/>
      <c r="AW1355" s="37"/>
    </row>
    <row r="1356" spans="1:49" ht="15.75" hidden="1" customHeight="1" x14ac:dyDescent="0.25">
      <c r="A1356" s="1" t="s">
        <v>6076</v>
      </c>
      <c r="B1356" s="21" t="s">
        <v>6077</v>
      </c>
      <c r="C1356" s="1">
        <v>2</v>
      </c>
      <c r="D1356" s="1" t="s">
        <v>6087</v>
      </c>
      <c r="E1356" s="7">
        <v>5039</v>
      </c>
      <c r="F1356" s="7">
        <v>93</v>
      </c>
      <c r="G1356" s="1">
        <v>4.3</v>
      </c>
      <c r="H1356" s="34">
        <f>Tabela1[[#This Row],[PESO UNI]]*Tabela1[[#This Row],[QTE]]</f>
        <v>8.6</v>
      </c>
      <c r="I1356" s="7">
        <v>0</v>
      </c>
      <c r="J1356" s="8" t="s">
        <v>3045</v>
      </c>
      <c r="K1356" s="8" t="s">
        <v>44</v>
      </c>
      <c r="L1356" s="9" t="s">
        <v>2984</v>
      </c>
      <c r="M1356" s="10">
        <v>46302</v>
      </c>
      <c r="N1356" s="8" t="s">
        <v>38</v>
      </c>
      <c r="O1356" s="12"/>
      <c r="P1356" s="13"/>
      <c r="Q1356" s="14">
        <f>Tabela1[[#This Row],[QTDE/ Fabricação]]-Tabela1[[#This Row],[QTE]]</f>
        <v>-2</v>
      </c>
      <c r="R1356" s="18">
        <v>0</v>
      </c>
      <c r="S1356" s="18">
        <f t="shared" si="397"/>
        <v>0</v>
      </c>
      <c r="T1356" s="19">
        <f t="shared" si="398"/>
        <v>-8.6</v>
      </c>
      <c r="U1356" s="16">
        <f>IFERROR(SUMIF('LISTA DE EMBARQUE'!B:B,MICRO!E:E,'LISTA DE EMBARQUE'!G:G),"")</f>
        <v>0</v>
      </c>
      <c r="V1356" s="12" t="str">
        <f>IFERROR(VLOOKUP(Tabela1[[#This Row],[COD.MDE]],'LISTA DE EMBARQUE'!B:L,11,0),"")</f>
        <v/>
      </c>
      <c r="W1356" s="13" t="str">
        <f>IFERROR(VLOOKUP(Tabela1[[#This Row],[COD.MDE]],'LISTA DE EMBARQUE'!B:M,12,0),"")</f>
        <v/>
      </c>
      <c r="X1356" s="14">
        <f>IFERROR(Tabela1[[#This Row],[QIANTIDADE EXPEDIDA]]*Tabela1[[#This Row],[PESO UNI]],"")</f>
        <v>0</v>
      </c>
      <c r="Y1356" s="14">
        <f t="shared" si="399"/>
        <v>-2</v>
      </c>
      <c r="Z1356" s="20">
        <f>Tabela1[[#This Row],[PESO TOTAL]]-Tabela1[[#This Row],[Peso Expedido]]</f>
        <v>8.6</v>
      </c>
      <c r="AA1356" s="17">
        <v>0</v>
      </c>
      <c r="AB1356" s="33"/>
      <c r="AC1356" s="33"/>
      <c r="AD1356" s="33"/>
      <c r="AE1356" s="33"/>
      <c r="AF1356" s="33"/>
      <c r="AG1356" s="33"/>
      <c r="AH1356" s="33"/>
      <c r="AI1356" s="33"/>
      <c r="AJ1356"/>
      <c r="AK1356"/>
      <c r="AL1356"/>
      <c r="AM1356"/>
      <c r="AN1356"/>
      <c r="AO1356"/>
      <c r="AP1356"/>
      <c r="AQ1356" s="22"/>
      <c r="AR1356" s="24"/>
      <c r="AS1356" s="37"/>
      <c r="AT1356" s="37"/>
      <c r="AU1356" s="37"/>
      <c r="AV1356" s="37"/>
      <c r="AW1356" s="37"/>
    </row>
    <row r="1357" spans="1:49" ht="15.75" hidden="1" customHeight="1" x14ac:dyDescent="0.25">
      <c r="A1357" s="1" t="s">
        <v>6076</v>
      </c>
      <c r="B1357" s="21" t="s">
        <v>6077</v>
      </c>
      <c r="C1357" s="1">
        <v>2</v>
      </c>
      <c r="D1357" s="1" t="s">
        <v>6088</v>
      </c>
      <c r="E1357" s="7">
        <v>5040</v>
      </c>
      <c r="F1357" s="7">
        <v>93</v>
      </c>
      <c r="G1357" s="1">
        <v>5</v>
      </c>
      <c r="H1357" s="34">
        <f>Tabela1[[#This Row],[PESO UNI]]*Tabela1[[#This Row],[QTE]]</f>
        <v>10</v>
      </c>
      <c r="I1357" s="7">
        <v>0</v>
      </c>
      <c r="J1357" s="8" t="s">
        <v>3045</v>
      </c>
      <c r="K1357" s="8" t="s">
        <v>44</v>
      </c>
      <c r="L1357" s="9" t="s">
        <v>2984</v>
      </c>
      <c r="M1357" s="10">
        <v>46302</v>
      </c>
      <c r="N1357" s="8" t="s">
        <v>38</v>
      </c>
      <c r="O1357" s="12"/>
      <c r="P1357" s="13"/>
      <c r="Q1357" s="14">
        <f>Tabela1[[#This Row],[QTDE/ Fabricação]]-Tabela1[[#This Row],[QTE]]</f>
        <v>-2</v>
      </c>
      <c r="R1357" s="18">
        <v>0</v>
      </c>
      <c r="S1357" s="18">
        <f t="shared" si="397"/>
        <v>0</v>
      </c>
      <c r="T1357" s="19">
        <f t="shared" si="398"/>
        <v>-10</v>
      </c>
      <c r="U1357" s="16">
        <f>IFERROR(SUMIF('LISTA DE EMBARQUE'!B:B,MICRO!E:E,'LISTA DE EMBARQUE'!G:G),"")</f>
        <v>0</v>
      </c>
      <c r="V1357" s="12" t="str">
        <f>IFERROR(VLOOKUP(Tabela1[[#This Row],[COD.MDE]],'LISTA DE EMBARQUE'!B:L,11,0),"")</f>
        <v/>
      </c>
      <c r="W1357" s="13" t="str">
        <f>IFERROR(VLOOKUP(Tabela1[[#This Row],[COD.MDE]],'LISTA DE EMBARQUE'!B:M,12,0),"")</f>
        <v/>
      </c>
      <c r="X1357" s="14">
        <f>IFERROR(Tabela1[[#This Row],[QIANTIDADE EXPEDIDA]]*Tabela1[[#This Row],[PESO UNI]],"")</f>
        <v>0</v>
      </c>
      <c r="Y1357" s="14">
        <f t="shared" si="399"/>
        <v>-2</v>
      </c>
      <c r="Z1357" s="20">
        <f>Tabela1[[#This Row],[PESO TOTAL]]-Tabela1[[#This Row],[Peso Expedido]]</f>
        <v>10</v>
      </c>
      <c r="AA1357" s="17">
        <v>0</v>
      </c>
      <c r="AB1357" s="33"/>
      <c r="AC1357" s="33"/>
      <c r="AD1357" s="33"/>
      <c r="AE1357" s="33"/>
      <c r="AF1357" s="33"/>
      <c r="AG1357" s="33"/>
      <c r="AH1357" s="33"/>
      <c r="AI1357" s="33"/>
      <c r="AJ1357"/>
      <c r="AK1357"/>
      <c r="AL1357"/>
      <c r="AM1357"/>
      <c r="AN1357"/>
      <c r="AO1357"/>
      <c r="AP1357"/>
      <c r="AQ1357" s="22"/>
      <c r="AR1357" s="24"/>
      <c r="AS1357" s="37"/>
      <c r="AT1357" s="37"/>
      <c r="AU1357" s="37"/>
      <c r="AV1357" s="37"/>
      <c r="AW1357" s="37"/>
    </row>
    <row r="1358" spans="1:49" ht="15.75" hidden="1" customHeight="1" x14ac:dyDescent="0.25">
      <c r="A1358" s="1" t="s">
        <v>6076</v>
      </c>
      <c r="B1358" s="21" t="s">
        <v>6077</v>
      </c>
      <c r="C1358" s="1">
        <v>14</v>
      </c>
      <c r="D1358" s="1" t="s">
        <v>6089</v>
      </c>
      <c r="E1358" s="7">
        <v>5041</v>
      </c>
      <c r="F1358" s="7">
        <v>93</v>
      </c>
      <c r="G1358" s="1">
        <v>1.5</v>
      </c>
      <c r="H1358" s="34">
        <f>Tabela1[[#This Row],[PESO UNI]]*Tabela1[[#This Row],[QTE]]</f>
        <v>21</v>
      </c>
      <c r="I1358" s="7">
        <v>0</v>
      </c>
      <c r="J1358" s="8" t="s">
        <v>3045</v>
      </c>
      <c r="K1358" s="8" t="s">
        <v>44</v>
      </c>
      <c r="L1358" s="9" t="s">
        <v>2984</v>
      </c>
      <c r="M1358" s="10">
        <v>46302</v>
      </c>
      <c r="N1358" s="8" t="s">
        <v>38</v>
      </c>
      <c r="O1358" s="12"/>
      <c r="P1358" s="13"/>
      <c r="Q1358" s="14">
        <f>Tabela1[[#This Row],[QTDE/ Fabricação]]-Tabela1[[#This Row],[QTE]]</f>
        <v>-14</v>
      </c>
      <c r="R1358" s="18">
        <v>0</v>
      </c>
      <c r="S1358" s="18">
        <f t="shared" si="397"/>
        <v>0</v>
      </c>
      <c r="T1358" s="19">
        <f t="shared" si="398"/>
        <v>-21</v>
      </c>
      <c r="U1358" s="16">
        <f>IFERROR(SUMIF('LISTA DE EMBARQUE'!B:B,MICRO!E:E,'LISTA DE EMBARQUE'!G:G),"")</f>
        <v>0</v>
      </c>
      <c r="V1358" s="12" t="str">
        <f>IFERROR(VLOOKUP(Tabela1[[#This Row],[COD.MDE]],'LISTA DE EMBARQUE'!B:L,11,0),"")</f>
        <v/>
      </c>
      <c r="W1358" s="13" t="str">
        <f>IFERROR(VLOOKUP(Tabela1[[#This Row],[COD.MDE]],'LISTA DE EMBARQUE'!B:M,12,0),"")</f>
        <v/>
      </c>
      <c r="X1358" s="14">
        <f>IFERROR(Tabela1[[#This Row],[QIANTIDADE EXPEDIDA]]*Tabela1[[#This Row],[PESO UNI]],"")</f>
        <v>0</v>
      </c>
      <c r="Y1358" s="14">
        <f t="shared" si="399"/>
        <v>-14</v>
      </c>
      <c r="Z1358" s="20">
        <f>Tabela1[[#This Row],[PESO TOTAL]]-Tabela1[[#This Row],[Peso Expedido]]</f>
        <v>21</v>
      </c>
      <c r="AA1358" s="17">
        <v>0</v>
      </c>
      <c r="AB1358" s="33"/>
      <c r="AC1358" s="33"/>
      <c r="AD1358" s="33"/>
      <c r="AE1358" s="33"/>
      <c r="AF1358" s="33"/>
      <c r="AG1358" s="33"/>
      <c r="AH1358" s="33"/>
      <c r="AI1358" s="33"/>
      <c r="AJ1358"/>
      <c r="AK1358"/>
      <c r="AL1358"/>
      <c r="AM1358"/>
      <c r="AN1358"/>
      <c r="AO1358"/>
      <c r="AP1358"/>
      <c r="AQ1358" s="22"/>
      <c r="AR1358" s="24"/>
      <c r="AS1358" s="37"/>
      <c r="AT1358" s="37"/>
      <c r="AU1358" s="37"/>
      <c r="AV1358" s="37"/>
      <c r="AW1358" s="37"/>
    </row>
    <row r="1359" spans="1:49" ht="15.75" hidden="1" customHeight="1" x14ac:dyDescent="0.25">
      <c r="A1359" s="1" t="s">
        <v>6076</v>
      </c>
      <c r="B1359" s="21" t="s">
        <v>6077</v>
      </c>
      <c r="C1359" s="1">
        <v>1</v>
      </c>
      <c r="D1359" s="1" t="s">
        <v>6090</v>
      </c>
      <c r="E1359" s="7">
        <v>5042</v>
      </c>
      <c r="F1359" s="7">
        <v>93</v>
      </c>
      <c r="G1359" s="1">
        <v>4.2</v>
      </c>
      <c r="H1359" s="34">
        <f>Tabela1[[#This Row],[PESO UNI]]*Tabela1[[#This Row],[QTE]]</f>
        <v>4.2</v>
      </c>
      <c r="I1359" s="7">
        <v>0</v>
      </c>
      <c r="J1359" s="8" t="s">
        <v>3045</v>
      </c>
      <c r="K1359" s="8" t="s">
        <v>44</v>
      </c>
      <c r="L1359" s="9" t="s">
        <v>2984</v>
      </c>
      <c r="M1359" s="10">
        <v>46302</v>
      </c>
      <c r="N1359" s="8" t="s">
        <v>38</v>
      </c>
      <c r="O1359" s="12"/>
      <c r="P1359" s="13"/>
      <c r="Q1359" s="14">
        <f>Tabela1[[#This Row],[QTDE/ Fabricação]]-Tabela1[[#This Row],[QTE]]</f>
        <v>-1</v>
      </c>
      <c r="R1359" s="18">
        <v>0</v>
      </c>
      <c r="S1359" s="18">
        <f t="shared" si="397"/>
        <v>0</v>
      </c>
      <c r="T1359" s="19">
        <f t="shared" si="398"/>
        <v>-4.2</v>
      </c>
      <c r="U1359" s="16">
        <f>IFERROR(SUMIF('LISTA DE EMBARQUE'!B:B,MICRO!E:E,'LISTA DE EMBARQUE'!G:G),"")</f>
        <v>0</v>
      </c>
      <c r="V1359" s="12" t="str">
        <f>IFERROR(VLOOKUP(Tabela1[[#This Row],[COD.MDE]],'LISTA DE EMBARQUE'!B:L,11,0),"")</f>
        <v/>
      </c>
      <c r="W1359" s="13" t="str">
        <f>IFERROR(VLOOKUP(Tabela1[[#This Row],[COD.MDE]],'LISTA DE EMBARQUE'!B:M,12,0),"")</f>
        <v/>
      </c>
      <c r="X1359" s="14">
        <f>IFERROR(Tabela1[[#This Row],[QIANTIDADE EXPEDIDA]]*Tabela1[[#This Row],[PESO UNI]],"")</f>
        <v>0</v>
      </c>
      <c r="Y1359" s="14">
        <f t="shared" si="399"/>
        <v>-1</v>
      </c>
      <c r="Z1359" s="20">
        <f>Tabela1[[#This Row],[PESO TOTAL]]-Tabela1[[#This Row],[Peso Expedido]]</f>
        <v>4.2</v>
      </c>
      <c r="AA1359" s="17">
        <v>0</v>
      </c>
      <c r="AB1359" s="33"/>
      <c r="AC1359" s="33"/>
      <c r="AD1359" s="33"/>
      <c r="AE1359" s="33"/>
      <c r="AF1359" s="33"/>
      <c r="AG1359" s="33"/>
      <c r="AH1359" s="33"/>
      <c r="AI1359" s="33"/>
      <c r="AJ1359"/>
      <c r="AK1359"/>
      <c r="AL1359"/>
      <c r="AM1359"/>
      <c r="AN1359"/>
      <c r="AO1359"/>
      <c r="AP1359"/>
      <c r="AQ1359" s="22"/>
      <c r="AR1359" s="24"/>
      <c r="AS1359" s="37"/>
      <c r="AT1359" s="37"/>
      <c r="AU1359" s="37"/>
      <c r="AV1359" s="37"/>
      <c r="AW1359" s="37"/>
    </row>
    <row r="1360" spans="1:49" ht="15.75" hidden="1" customHeight="1" x14ac:dyDescent="0.25">
      <c r="A1360" s="1" t="s">
        <v>6076</v>
      </c>
      <c r="B1360" s="21" t="s">
        <v>6077</v>
      </c>
      <c r="C1360" s="1">
        <v>1</v>
      </c>
      <c r="D1360" s="1" t="s">
        <v>6091</v>
      </c>
      <c r="E1360" s="7">
        <v>5043</v>
      </c>
      <c r="F1360" s="7">
        <v>93</v>
      </c>
      <c r="G1360" s="1">
        <v>7.6</v>
      </c>
      <c r="H1360" s="34">
        <f>Tabela1[[#This Row],[PESO UNI]]*Tabela1[[#This Row],[QTE]]</f>
        <v>7.6</v>
      </c>
      <c r="I1360" s="7">
        <v>0</v>
      </c>
      <c r="J1360" s="8" t="s">
        <v>3045</v>
      </c>
      <c r="K1360" s="8" t="s">
        <v>44</v>
      </c>
      <c r="L1360" s="9" t="s">
        <v>2984</v>
      </c>
      <c r="M1360" s="10">
        <v>46302</v>
      </c>
      <c r="N1360" s="8" t="s">
        <v>38</v>
      </c>
      <c r="O1360" s="12"/>
      <c r="P1360" s="13"/>
      <c r="Q1360" s="14">
        <f>Tabela1[[#This Row],[QTDE/ Fabricação]]-Tabela1[[#This Row],[QTE]]</f>
        <v>-1</v>
      </c>
      <c r="R1360" s="18">
        <v>0</v>
      </c>
      <c r="S1360" s="18">
        <f t="shared" si="397"/>
        <v>0</v>
      </c>
      <c r="T1360" s="19">
        <f t="shared" si="398"/>
        <v>-7.6</v>
      </c>
      <c r="U1360" s="16">
        <f>IFERROR(SUMIF('LISTA DE EMBARQUE'!B:B,MICRO!E:E,'LISTA DE EMBARQUE'!G:G),"")</f>
        <v>0</v>
      </c>
      <c r="V1360" s="12" t="str">
        <f>IFERROR(VLOOKUP(Tabela1[[#This Row],[COD.MDE]],'LISTA DE EMBARQUE'!B:L,11,0),"")</f>
        <v/>
      </c>
      <c r="W1360" s="13" t="str">
        <f>IFERROR(VLOOKUP(Tabela1[[#This Row],[COD.MDE]],'LISTA DE EMBARQUE'!B:M,12,0),"")</f>
        <v/>
      </c>
      <c r="X1360" s="14">
        <f>IFERROR(Tabela1[[#This Row],[QIANTIDADE EXPEDIDA]]*Tabela1[[#This Row],[PESO UNI]],"")</f>
        <v>0</v>
      </c>
      <c r="Y1360" s="14">
        <f t="shared" si="399"/>
        <v>-1</v>
      </c>
      <c r="Z1360" s="20">
        <f>Tabela1[[#This Row],[PESO TOTAL]]-Tabela1[[#This Row],[Peso Expedido]]</f>
        <v>7.6</v>
      </c>
      <c r="AA1360" s="17">
        <v>0</v>
      </c>
      <c r="AB1360" s="33"/>
      <c r="AC1360" s="33"/>
      <c r="AD1360" s="33"/>
      <c r="AE1360" s="33"/>
      <c r="AF1360" s="33"/>
      <c r="AG1360" s="33"/>
      <c r="AH1360" s="33"/>
      <c r="AI1360" s="33"/>
      <c r="AJ1360"/>
      <c r="AK1360"/>
      <c r="AL1360"/>
      <c r="AM1360"/>
      <c r="AN1360"/>
      <c r="AO1360"/>
      <c r="AP1360"/>
      <c r="AQ1360" s="22"/>
      <c r="AR1360" s="24"/>
      <c r="AS1360" s="37"/>
      <c r="AT1360" s="37"/>
      <c r="AU1360" s="37"/>
      <c r="AV1360" s="37"/>
      <c r="AW1360" s="37"/>
    </row>
    <row r="1361" spans="1:49" ht="15.75" hidden="1" customHeight="1" x14ac:dyDescent="0.25">
      <c r="A1361" s="1" t="s">
        <v>6076</v>
      </c>
      <c r="B1361" s="21" t="s">
        <v>6077</v>
      </c>
      <c r="C1361" s="1">
        <v>1</v>
      </c>
      <c r="D1361" s="1" t="s">
        <v>6092</v>
      </c>
      <c r="E1361" s="7">
        <v>5044</v>
      </c>
      <c r="F1361" s="7">
        <v>93</v>
      </c>
      <c r="G1361" s="1">
        <v>4.2</v>
      </c>
      <c r="H1361" s="34">
        <f>Tabela1[[#This Row],[PESO UNI]]*Tabela1[[#This Row],[QTE]]</f>
        <v>4.2</v>
      </c>
      <c r="I1361" s="7">
        <v>0</v>
      </c>
      <c r="J1361" s="8" t="s">
        <v>3045</v>
      </c>
      <c r="K1361" s="8" t="s">
        <v>44</v>
      </c>
      <c r="L1361" s="9" t="s">
        <v>2984</v>
      </c>
      <c r="M1361" s="10">
        <v>46302</v>
      </c>
      <c r="N1361" s="8" t="s">
        <v>38</v>
      </c>
      <c r="O1361" s="12"/>
      <c r="P1361" s="13"/>
      <c r="Q1361" s="14">
        <f>Tabela1[[#This Row],[QTDE/ Fabricação]]-Tabela1[[#This Row],[QTE]]</f>
        <v>-1</v>
      </c>
      <c r="R1361" s="18">
        <v>0</v>
      </c>
      <c r="S1361" s="18">
        <f t="shared" si="397"/>
        <v>0</v>
      </c>
      <c r="T1361" s="19">
        <f t="shared" si="398"/>
        <v>-4.2</v>
      </c>
      <c r="U1361" s="16">
        <f>IFERROR(SUMIF('LISTA DE EMBARQUE'!B:B,MICRO!E:E,'LISTA DE EMBARQUE'!G:G),"")</f>
        <v>0</v>
      </c>
      <c r="V1361" s="12" t="str">
        <f>IFERROR(VLOOKUP(Tabela1[[#This Row],[COD.MDE]],'LISTA DE EMBARQUE'!B:L,11,0),"")</f>
        <v/>
      </c>
      <c r="W1361" s="13" t="str">
        <f>IFERROR(VLOOKUP(Tabela1[[#This Row],[COD.MDE]],'LISTA DE EMBARQUE'!B:M,12,0),"")</f>
        <v/>
      </c>
      <c r="X1361" s="14">
        <f>IFERROR(Tabela1[[#This Row],[QIANTIDADE EXPEDIDA]]*Tabela1[[#This Row],[PESO UNI]],"")</f>
        <v>0</v>
      </c>
      <c r="Y1361" s="14">
        <f t="shared" si="399"/>
        <v>-1</v>
      </c>
      <c r="Z1361" s="20">
        <f>Tabela1[[#This Row],[PESO TOTAL]]-Tabela1[[#This Row],[Peso Expedido]]</f>
        <v>4.2</v>
      </c>
      <c r="AA1361" s="17">
        <v>0</v>
      </c>
      <c r="AB1361" s="33"/>
      <c r="AC1361" s="33"/>
      <c r="AD1361" s="33"/>
      <c r="AE1361" s="33"/>
      <c r="AF1361" s="33"/>
      <c r="AG1361" s="33"/>
      <c r="AH1361" s="33"/>
      <c r="AI1361" s="33"/>
      <c r="AJ1361"/>
      <c r="AK1361"/>
      <c r="AL1361"/>
      <c r="AM1361"/>
      <c r="AN1361"/>
      <c r="AO1361"/>
      <c r="AP1361"/>
      <c r="AQ1361" s="22"/>
      <c r="AR1361" s="24"/>
      <c r="AS1361" s="37"/>
      <c r="AT1361" s="37"/>
      <c r="AU1361" s="37"/>
      <c r="AV1361" s="37"/>
      <c r="AW1361" s="37"/>
    </row>
    <row r="1362" spans="1:49" ht="15.75" hidden="1" customHeight="1" x14ac:dyDescent="0.25">
      <c r="A1362" s="1" t="s">
        <v>6076</v>
      </c>
      <c r="B1362" s="21" t="s">
        <v>6077</v>
      </c>
      <c r="C1362" s="1">
        <v>2</v>
      </c>
      <c r="D1362" s="1" t="s">
        <v>6093</v>
      </c>
      <c r="E1362" s="7">
        <v>5045</v>
      </c>
      <c r="F1362" s="7">
        <v>93</v>
      </c>
      <c r="G1362" s="1">
        <v>5.3</v>
      </c>
      <c r="H1362" s="34">
        <f>Tabela1[[#This Row],[PESO UNI]]*Tabela1[[#This Row],[QTE]]</f>
        <v>10.6</v>
      </c>
      <c r="I1362" s="7">
        <v>0</v>
      </c>
      <c r="J1362" s="8" t="s">
        <v>3045</v>
      </c>
      <c r="K1362" s="8" t="s">
        <v>44</v>
      </c>
      <c r="L1362" s="9" t="s">
        <v>2984</v>
      </c>
      <c r="M1362" s="10">
        <v>46302</v>
      </c>
      <c r="N1362" s="8" t="s">
        <v>38</v>
      </c>
      <c r="O1362" s="12"/>
      <c r="P1362" s="13"/>
      <c r="Q1362" s="14">
        <f>Tabela1[[#This Row],[QTDE/ Fabricação]]-Tabela1[[#This Row],[QTE]]</f>
        <v>-2</v>
      </c>
      <c r="R1362" s="18">
        <v>0</v>
      </c>
      <c r="S1362" s="18">
        <f t="shared" si="397"/>
        <v>0</v>
      </c>
      <c r="T1362" s="19">
        <f t="shared" si="398"/>
        <v>-10.6</v>
      </c>
      <c r="U1362" s="16">
        <f>IFERROR(SUMIF('LISTA DE EMBARQUE'!B:B,MICRO!E:E,'LISTA DE EMBARQUE'!G:G),"")</f>
        <v>0</v>
      </c>
      <c r="V1362" s="12" t="str">
        <f>IFERROR(VLOOKUP(Tabela1[[#This Row],[COD.MDE]],'LISTA DE EMBARQUE'!B:L,11,0),"")</f>
        <v/>
      </c>
      <c r="W1362" s="13" t="str">
        <f>IFERROR(VLOOKUP(Tabela1[[#This Row],[COD.MDE]],'LISTA DE EMBARQUE'!B:M,12,0),"")</f>
        <v/>
      </c>
      <c r="X1362" s="14">
        <f>IFERROR(Tabela1[[#This Row],[QIANTIDADE EXPEDIDA]]*Tabela1[[#This Row],[PESO UNI]],"")</f>
        <v>0</v>
      </c>
      <c r="Y1362" s="14">
        <f t="shared" si="399"/>
        <v>-2</v>
      </c>
      <c r="Z1362" s="20">
        <f>Tabela1[[#This Row],[PESO TOTAL]]-Tabela1[[#This Row],[Peso Expedido]]</f>
        <v>10.6</v>
      </c>
      <c r="AA1362" s="17">
        <v>0</v>
      </c>
      <c r="AB1362" s="33"/>
      <c r="AC1362" s="33"/>
      <c r="AD1362" s="33"/>
      <c r="AE1362" s="33"/>
      <c r="AF1362" s="33"/>
      <c r="AG1362" s="33"/>
      <c r="AH1362" s="33"/>
      <c r="AI1362" s="33"/>
      <c r="AJ1362"/>
      <c r="AK1362"/>
      <c r="AL1362"/>
      <c r="AM1362"/>
      <c r="AN1362"/>
      <c r="AO1362"/>
      <c r="AP1362"/>
      <c r="AQ1362" s="22"/>
      <c r="AR1362" s="24"/>
      <c r="AS1362" s="37"/>
      <c r="AT1362" s="37"/>
      <c r="AU1362" s="37"/>
      <c r="AV1362" s="37"/>
      <c r="AW1362" s="37"/>
    </row>
    <row r="1363" spans="1:49" ht="15.75" hidden="1" customHeight="1" x14ac:dyDescent="0.25">
      <c r="A1363" s="1" t="s">
        <v>6076</v>
      </c>
      <c r="B1363" s="21" t="s">
        <v>6077</v>
      </c>
      <c r="C1363" s="1">
        <v>2</v>
      </c>
      <c r="D1363" s="1" t="s">
        <v>6094</v>
      </c>
      <c r="E1363" s="7">
        <v>5046</v>
      </c>
      <c r="F1363" s="7">
        <v>93</v>
      </c>
      <c r="G1363" s="1">
        <v>7.6</v>
      </c>
      <c r="H1363" s="34">
        <f>Tabela1[[#This Row],[PESO UNI]]*Tabela1[[#This Row],[QTE]]</f>
        <v>15.2</v>
      </c>
      <c r="I1363" s="7">
        <v>0</v>
      </c>
      <c r="J1363" s="8" t="s">
        <v>3045</v>
      </c>
      <c r="K1363" s="8" t="s">
        <v>44</v>
      </c>
      <c r="L1363" s="9" t="s">
        <v>2984</v>
      </c>
      <c r="M1363" s="10">
        <v>46302</v>
      </c>
      <c r="N1363" s="8" t="s">
        <v>38</v>
      </c>
      <c r="O1363" s="12"/>
      <c r="P1363" s="13"/>
      <c r="Q1363" s="14">
        <f>Tabela1[[#This Row],[QTDE/ Fabricação]]-Tabela1[[#This Row],[QTE]]</f>
        <v>-2</v>
      </c>
      <c r="R1363" s="18">
        <v>0</v>
      </c>
      <c r="S1363" s="18">
        <f t="shared" si="397"/>
        <v>0</v>
      </c>
      <c r="T1363" s="19">
        <f t="shared" si="398"/>
        <v>-15.2</v>
      </c>
      <c r="U1363" s="16">
        <f>IFERROR(SUMIF('LISTA DE EMBARQUE'!B:B,MICRO!E:E,'LISTA DE EMBARQUE'!G:G),"")</f>
        <v>0</v>
      </c>
      <c r="V1363" s="12" t="str">
        <f>IFERROR(VLOOKUP(Tabela1[[#This Row],[COD.MDE]],'LISTA DE EMBARQUE'!B:L,11,0),"")</f>
        <v/>
      </c>
      <c r="W1363" s="13" t="str">
        <f>IFERROR(VLOOKUP(Tabela1[[#This Row],[COD.MDE]],'LISTA DE EMBARQUE'!B:M,12,0),"")</f>
        <v/>
      </c>
      <c r="X1363" s="14">
        <f>IFERROR(Tabela1[[#This Row],[QIANTIDADE EXPEDIDA]]*Tabela1[[#This Row],[PESO UNI]],"")</f>
        <v>0</v>
      </c>
      <c r="Y1363" s="14">
        <f t="shared" si="399"/>
        <v>-2</v>
      </c>
      <c r="Z1363" s="20">
        <f>Tabela1[[#This Row],[PESO TOTAL]]-Tabela1[[#This Row],[Peso Expedido]]</f>
        <v>15.2</v>
      </c>
      <c r="AA1363" s="17">
        <v>0</v>
      </c>
      <c r="AB1363" s="33"/>
      <c r="AC1363" s="33"/>
      <c r="AD1363" s="33"/>
      <c r="AE1363" s="33"/>
      <c r="AF1363" s="33"/>
      <c r="AG1363" s="33"/>
      <c r="AH1363" s="33"/>
      <c r="AI1363" s="33"/>
      <c r="AJ1363"/>
      <c r="AK1363"/>
      <c r="AL1363"/>
      <c r="AM1363"/>
      <c r="AN1363"/>
      <c r="AO1363"/>
      <c r="AP1363"/>
      <c r="AQ1363" s="22"/>
      <c r="AR1363" s="24"/>
      <c r="AS1363" s="37"/>
      <c r="AT1363" s="37"/>
      <c r="AU1363" s="37"/>
      <c r="AV1363" s="37"/>
      <c r="AW1363" s="37"/>
    </row>
    <row r="1364" spans="1:49" ht="15.75" hidden="1" customHeight="1" x14ac:dyDescent="0.25">
      <c r="A1364" s="1" t="s">
        <v>6076</v>
      </c>
      <c r="B1364" s="21" t="s">
        <v>6077</v>
      </c>
      <c r="C1364" s="1">
        <v>2</v>
      </c>
      <c r="D1364" s="1" t="s">
        <v>6095</v>
      </c>
      <c r="E1364" s="7">
        <v>5047</v>
      </c>
      <c r="F1364" s="7">
        <v>93</v>
      </c>
      <c r="G1364" s="1">
        <v>5.4</v>
      </c>
      <c r="H1364" s="34">
        <f>Tabela1[[#This Row],[PESO UNI]]*Tabela1[[#This Row],[QTE]]</f>
        <v>10.8</v>
      </c>
      <c r="I1364" s="7">
        <v>0</v>
      </c>
      <c r="J1364" s="8" t="s">
        <v>3045</v>
      </c>
      <c r="K1364" s="8" t="s">
        <v>44</v>
      </c>
      <c r="L1364" s="9" t="s">
        <v>2984</v>
      </c>
      <c r="M1364" s="10">
        <v>46302</v>
      </c>
      <c r="N1364" s="8" t="s">
        <v>38</v>
      </c>
      <c r="O1364" s="12"/>
      <c r="P1364" s="13"/>
      <c r="Q1364" s="14">
        <f>Tabela1[[#This Row],[QTDE/ Fabricação]]-Tabela1[[#This Row],[QTE]]</f>
        <v>-2</v>
      </c>
      <c r="R1364" s="18">
        <v>0</v>
      </c>
      <c r="S1364" s="18">
        <f t="shared" si="397"/>
        <v>0</v>
      </c>
      <c r="T1364" s="19">
        <f t="shared" si="398"/>
        <v>-10.8</v>
      </c>
      <c r="U1364" s="16">
        <f>IFERROR(SUMIF('LISTA DE EMBARQUE'!B:B,MICRO!E:E,'LISTA DE EMBARQUE'!G:G),"")</f>
        <v>0</v>
      </c>
      <c r="V1364" s="12" t="str">
        <f>IFERROR(VLOOKUP(Tabela1[[#This Row],[COD.MDE]],'LISTA DE EMBARQUE'!B:L,11,0),"")</f>
        <v/>
      </c>
      <c r="W1364" s="13" t="str">
        <f>IFERROR(VLOOKUP(Tabela1[[#This Row],[COD.MDE]],'LISTA DE EMBARQUE'!B:M,12,0),"")</f>
        <v/>
      </c>
      <c r="X1364" s="14">
        <f>IFERROR(Tabela1[[#This Row],[QIANTIDADE EXPEDIDA]]*Tabela1[[#This Row],[PESO UNI]],"")</f>
        <v>0</v>
      </c>
      <c r="Y1364" s="14">
        <f t="shared" si="399"/>
        <v>-2</v>
      </c>
      <c r="Z1364" s="20">
        <f>Tabela1[[#This Row],[PESO TOTAL]]-Tabela1[[#This Row],[Peso Expedido]]</f>
        <v>10.8</v>
      </c>
      <c r="AA1364" s="17">
        <v>0</v>
      </c>
      <c r="AB1364" s="33"/>
      <c r="AC1364" s="33"/>
      <c r="AD1364" s="33"/>
      <c r="AE1364" s="33"/>
      <c r="AF1364" s="33"/>
      <c r="AG1364" s="33"/>
      <c r="AH1364" s="33"/>
      <c r="AI1364" s="33"/>
      <c r="AJ1364"/>
      <c r="AK1364"/>
      <c r="AL1364"/>
      <c r="AM1364"/>
      <c r="AN1364"/>
      <c r="AO1364"/>
      <c r="AP1364"/>
      <c r="AQ1364" s="22"/>
      <c r="AR1364" s="24"/>
      <c r="AS1364" s="37"/>
      <c r="AT1364" s="37"/>
      <c r="AU1364" s="37"/>
      <c r="AV1364" s="37"/>
      <c r="AW1364" s="37"/>
    </row>
    <row r="1365" spans="1:49" ht="15.75" hidden="1" customHeight="1" x14ac:dyDescent="0.25">
      <c r="A1365" s="1" t="s">
        <v>6076</v>
      </c>
      <c r="B1365" s="21" t="s">
        <v>6077</v>
      </c>
      <c r="C1365" s="1">
        <v>2</v>
      </c>
      <c r="D1365" s="1" t="s">
        <v>6096</v>
      </c>
      <c r="E1365" s="7">
        <v>5048</v>
      </c>
      <c r="F1365" s="7">
        <v>93</v>
      </c>
      <c r="G1365" s="1">
        <v>3.3</v>
      </c>
      <c r="H1365" s="34">
        <f>Tabela1[[#This Row],[PESO UNI]]*Tabela1[[#This Row],[QTE]]</f>
        <v>6.6</v>
      </c>
      <c r="I1365" s="7">
        <v>0</v>
      </c>
      <c r="J1365" s="8" t="s">
        <v>3045</v>
      </c>
      <c r="K1365" s="8" t="s">
        <v>44</v>
      </c>
      <c r="L1365" s="9" t="s">
        <v>2984</v>
      </c>
      <c r="M1365" s="10">
        <v>46302</v>
      </c>
      <c r="N1365" s="8" t="s">
        <v>38</v>
      </c>
      <c r="O1365" s="12"/>
      <c r="P1365" s="13"/>
      <c r="Q1365" s="14">
        <f>Tabela1[[#This Row],[QTDE/ Fabricação]]-Tabela1[[#This Row],[QTE]]</f>
        <v>-2</v>
      </c>
      <c r="R1365" s="18">
        <v>0</v>
      </c>
      <c r="S1365" s="18">
        <f t="shared" si="397"/>
        <v>0</v>
      </c>
      <c r="T1365" s="19">
        <f t="shared" si="398"/>
        <v>-6.6</v>
      </c>
      <c r="U1365" s="16">
        <f>IFERROR(SUMIF('LISTA DE EMBARQUE'!B:B,MICRO!E:E,'LISTA DE EMBARQUE'!G:G),"")</f>
        <v>0</v>
      </c>
      <c r="V1365" s="12" t="str">
        <f>IFERROR(VLOOKUP(Tabela1[[#This Row],[COD.MDE]],'LISTA DE EMBARQUE'!B:L,11,0),"")</f>
        <v/>
      </c>
      <c r="W1365" s="13" t="str">
        <f>IFERROR(VLOOKUP(Tabela1[[#This Row],[COD.MDE]],'LISTA DE EMBARQUE'!B:M,12,0),"")</f>
        <v/>
      </c>
      <c r="X1365" s="14">
        <f>IFERROR(Tabela1[[#This Row],[QIANTIDADE EXPEDIDA]]*Tabela1[[#This Row],[PESO UNI]],"")</f>
        <v>0</v>
      </c>
      <c r="Y1365" s="14">
        <f t="shared" si="399"/>
        <v>-2</v>
      </c>
      <c r="Z1365" s="20">
        <f>Tabela1[[#This Row],[PESO TOTAL]]-Tabela1[[#This Row],[Peso Expedido]]</f>
        <v>6.6</v>
      </c>
      <c r="AA1365" s="17">
        <v>0</v>
      </c>
      <c r="AB1365" s="33"/>
      <c r="AC1365" s="33"/>
      <c r="AD1365" s="33"/>
      <c r="AE1365" s="33"/>
      <c r="AF1365" s="33"/>
      <c r="AG1365" s="33"/>
      <c r="AH1365" s="33"/>
      <c r="AI1365" s="33"/>
      <c r="AJ1365"/>
      <c r="AK1365"/>
      <c r="AL1365"/>
      <c r="AM1365"/>
      <c r="AN1365"/>
      <c r="AO1365"/>
      <c r="AP1365"/>
      <c r="AQ1365" s="22"/>
      <c r="AR1365" s="24"/>
      <c r="AS1365" s="37"/>
      <c r="AT1365" s="37"/>
      <c r="AU1365" s="37"/>
      <c r="AV1365" s="37"/>
      <c r="AW1365" s="37"/>
    </row>
    <row r="1366" spans="1:49" ht="15.75" hidden="1" customHeight="1" x14ac:dyDescent="0.25">
      <c r="A1366" s="1" t="s">
        <v>6076</v>
      </c>
      <c r="B1366" s="21" t="s">
        <v>6077</v>
      </c>
      <c r="C1366" s="1">
        <v>2</v>
      </c>
      <c r="D1366" s="1" t="s">
        <v>6097</v>
      </c>
      <c r="E1366" s="7">
        <v>5049</v>
      </c>
      <c r="F1366" s="7">
        <v>93</v>
      </c>
      <c r="G1366" s="1">
        <v>3</v>
      </c>
      <c r="H1366" s="34">
        <f>Tabela1[[#This Row],[PESO UNI]]*Tabela1[[#This Row],[QTE]]</f>
        <v>6</v>
      </c>
      <c r="I1366" s="7">
        <v>0</v>
      </c>
      <c r="J1366" s="8" t="s">
        <v>3045</v>
      </c>
      <c r="K1366" s="8" t="s">
        <v>44</v>
      </c>
      <c r="L1366" s="9" t="s">
        <v>2984</v>
      </c>
      <c r="M1366" s="10">
        <v>46302</v>
      </c>
      <c r="N1366" s="8" t="s">
        <v>38</v>
      </c>
      <c r="O1366" s="12"/>
      <c r="P1366" s="13"/>
      <c r="Q1366" s="14">
        <f>Tabela1[[#This Row],[QTDE/ Fabricação]]-Tabela1[[#This Row],[QTE]]</f>
        <v>-2</v>
      </c>
      <c r="R1366" s="18">
        <v>0</v>
      </c>
      <c r="S1366" s="18">
        <f t="shared" si="397"/>
        <v>0</v>
      </c>
      <c r="T1366" s="19">
        <f t="shared" si="398"/>
        <v>-6</v>
      </c>
      <c r="U1366" s="16">
        <f>IFERROR(SUMIF('LISTA DE EMBARQUE'!B:B,MICRO!E:E,'LISTA DE EMBARQUE'!G:G),"")</f>
        <v>0</v>
      </c>
      <c r="V1366" s="12" t="str">
        <f>IFERROR(VLOOKUP(Tabela1[[#This Row],[COD.MDE]],'LISTA DE EMBARQUE'!B:L,11,0),"")</f>
        <v/>
      </c>
      <c r="W1366" s="13" t="str">
        <f>IFERROR(VLOOKUP(Tabela1[[#This Row],[COD.MDE]],'LISTA DE EMBARQUE'!B:M,12,0),"")</f>
        <v/>
      </c>
      <c r="X1366" s="14">
        <f>IFERROR(Tabela1[[#This Row],[QIANTIDADE EXPEDIDA]]*Tabela1[[#This Row],[PESO UNI]],"")</f>
        <v>0</v>
      </c>
      <c r="Y1366" s="14">
        <f t="shared" ref="Y1366:Y1376" si="400">U1366-C1366</f>
        <v>-2</v>
      </c>
      <c r="Z1366" s="20">
        <f>Tabela1[[#This Row],[PESO TOTAL]]-Tabela1[[#This Row],[Peso Expedido]]</f>
        <v>6</v>
      </c>
      <c r="AA1366" s="17">
        <v>0</v>
      </c>
      <c r="AB1366" s="33"/>
      <c r="AC1366" s="33"/>
      <c r="AD1366" s="33"/>
      <c r="AE1366" s="33"/>
      <c r="AF1366" s="33"/>
      <c r="AG1366" s="33"/>
      <c r="AH1366" s="33"/>
      <c r="AI1366" s="33"/>
      <c r="AJ1366"/>
      <c r="AK1366"/>
      <c r="AL1366"/>
      <c r="AM1366"/>
      <c r="AN1366"/>
      <c r="AO1366"/>
      <c r="AP1366"/>
      <c r="AQ1366" s="22"/>
      <c r="AR1366" s="24"/>
      <c r="AS1366" s="37"/>
      <c r="AT1366" s="37"/>
      <c r="AU1366" s="37"/>
      <c r="AV1366" s="37"/>
      <c r="AW1366" s="37"/>
    </row>
    <row r="1367" spans="1:49" ht="15.75" hidden="1" customHeight="1" x14ac:dyDescent="0.25">
      <c r="A1367" s="6" t="s">
        <v>4259</v>
      </c>
      <c r="B1367" s="21" t="s">
        <v>6099</v>
      </c>
      <c r="C1367" s="7">
        <v>18</v>
      </c>
      <c r="D1367" s="39" t="s">
        <v>6285</v>
      </c>
      <c r="E1367" s="7">
        <v>5050</v>
      </c>
      <c r="F1367" s="7">
        <v>26</v>
      </c>
      <c r="G1367" s="23">
        <v>16.3</v>
      </c>
      <c r="H1367" s="34">
        <f>Tabela1[[#This Row],[PESO UNI]]*Tabela1[[#This Row],[QTE]]</f>
        <v>293.40000000000003</v>
      </c>
      <c r="I1367" s="7">
        <v>1</v>
      </c>
      <c r="J1367" s="8" t="s">
        <v>2274</v>
      </c>
      <c r="K1367" s="8" t="s">
        <v>4320</v>
      </c>
      <c r="L1367" s="9" t="s">
        <v>2069</v>
      </c>
      <c r="M1367" s="10">
        <v>46134</v>
      </c>
      <c r="N1367" s="8" t="s">
        <v>5101</v>
      </c>
      <c r="O1367" s="12"/>
      <c r="P1367" s="13"/>
      <c r="Q1367" s="14">
        <f>Tabela1[[#This Row],[QTDE/ Fabricação]]-Tabela1[[#This Row],[QTE]]</f>
        <v>-18</v>
      </c>
      <c r="R1367" s="18">
        <f t="shared" ref="R1367" si="401">IFERROR(H1367*((AA1367*0.25)+(AC1367*0.25)+(AD1367*0.225)+(AE1367*0.225)+(AF1367*0.05)),"")</f>
        <v>0</v>
      </c>
      <c r="S1367" s="18">
        <f t="shared" si="397"/>
        <v>0</v>
      </c>
      <c r="T1367" s="19">
        <f t="shared" si="398"/>
        <v>-293.40000000000003</v>
      </c>
      <c r="U1367" s="16">
        <f>IFERROR(SUMIF('LISTA DE EMBARQUE'!B:B,MICRO!E:E,'LISTA DE EMBARQUE'!G:G),"")</f>
        <v>0</v>
      </c>
      <c r="V1367" s="12"/>
      <c r="W1367" s="13"/>
      <c r="X1367" s="14"/>
      <c r="Y1367" s="14">
        <f t="shared" si="400"/>
        <v>-18</v>
      </c>
      <c r="Z1367" s="20">
        <f>Tabela1[[#This Row],[PESO TOTAL]]-Tabela1[[#This Row],[Peso Expedido]]</f>
        <v>293.40000000000003</v>
      </c>
      <c r="AA1367" s="17"/>
      <c r="AB1367" s="33"/>
      <c r="AC1367" s="33"/>
      <c r="AD1367" s="33"/>
      <c r="AE1367" s="33"/>
      <c r="AF1367" s="33"/>
      <c r="AG1367" s="33"/>
      <c r="AH1367" s="33"/>
      <c r="AI1367" s="33"/>
      <c r="AJ1367" s="5"/>
      <c r="AK1367" t="str">
        <f>Tabela1[[#This Row],[Coluna1]]&amp;Tabela1[[#This Row],[PEDIDO]]</f>
        <v>P-188</v>
      </c>
      <c r="AL1367"/>
      <c r="AM1367"/>
      <c r="AN1367"/>
      <c r="AO1367" t="str">
        <f t="shared" ref="AO1367" si="402">A1367&amp;"/"&amp;J1367</f>
        <v>T-072929-1/1073-TC-006</v>
      </c>
      <c r="AP1367" t="str">
        <f>Tabela1[[#This Row],[TAG]]&amp;Tabela1[[#This Row],[PEDIDO]]&amp;Tabela1[[#This Row],[PRODUTO]]</f>
        <v xml:space="preserve">1073-TC-006P-188ESTRUTURA </v>
      </c>
      <c r="AQ1367" s="22" t="str">
        <f>Tabela1[[#This Row],[PRODUTO]]&amp;Tabela1[[#This Row],[TAG]]</f>
        <v>ESTRUTURA 1073-TC-006</v>
      </c>
      <c r="AR1367" s="24" t="str">
        <f>Tabela1[[#This Row],[PEDIDO]]&amp;Tabela1[[#This Row],[PRODUTO]]</f>
        <v xml:space="preserve">P-188ESTRUTURA </v>
      </c>
      <c r="AS1367" s="37">
        <f>IF(AF1367="",0,IF(ISTEXT(AF1367),H1367*VALUE(SUBSTITUTE(AF1367,"%",""))/100,H1367*AF1367))-Tabela1[[#This Row],[PRONTO ACABADO2]]</f>
        <v>0</v>
      </c>
      <c r="AT1367" s="37">
        <f>IF(AG1367="",0,IF(ISTEXT(AG1367),H1367*VALUE(SUBSTITUTE(AG1367,"%",""))/100,H1367*AG1367))-Tabela1[[#This Row],[PESO EXPEDIDO2]]</f>
        <v>0</v>
      </c>
      <c r="AU1367" s="37">
        <f t="shared" ref="AU1367" si="403">IF(AH1367="",0,IF(ISTEXT(AH1367),H1367*VALUE(SUBSTITUTE(AH1367,"%",""))/100,H1367*AH1367))</f>
        <v>0</v>
      </c>
      <c r="AV1367" s="37">
        <f t="shared" ref="AV1367" si="404">IF(AG1367="",0,IF(ISTEXT(AG1367),H1367*VALUE(SUBSTITUTE(AG1367,"%",""))/100,H1367*AG1367))</f>
        <v>0</v>
      </c>
      <c r="AW1367" s="37"/>
    </row>
    <row r="1368" spans="1:49" ht="15.75" hidden="1" customHeight="1" x14ac:dyDescent="0.25">
      <c r="A1368" s="6" t="s">
        <v>4259</v>
      </c>
      <c r="B1368" s="21" t="s">
        <v>6099</v>
      </c>
      <c r="C1368" s="7">
        <v>18</v>
      </c>
      <c r="D1368" s="39" t="s">
        <v>6286</v>
      </c>
      <c r="E1368" s="7">
        <v>5051</v>
      </c>
      <c r="F1368" s="7">
        <v>26</v>
      </c>
      <c r="G1368" s="23">
        <v>16.3</v>
      </c>
      <c r="H1368" s="34">
        <f>Tabela1[[#This Row],[PESO UNI]]*Tabela1[[#This Row],[QTE]]</f>
        <v>293.40000000000003</v>
      </c>
      <c r="I1368" s="7">
        <v>1</v>
      </c>
      <c r="J1368" s="8" t="s">
        <v>2276</v>
      </c>
      <c r="K1368" s="8" t="s">
        <v>4320</v>
      </c>
      <c r="L1368" s="9" t="s">
        <v>2069</v>
      </c>
      <c r="M1368" s="10">
        <v>46134</v>
      </c>
      <c r="N1368" s="8" t="s">
        <v>5101</v>
      </c>
      <c r="O1368" s="12"/>
      <c r="P1368" s="13"/>
      <c r="Q1368" s="14">
        <f>Tabela1[[#This Row],[QTDE/ Fabricação]]-Tabela1[[#This Row],[QTE]]</f>
        <v>-18</v>
      </c>
      <c r="R1368" s="18">
        <f t="shared" ref="R1368" si="405">IFERROR(H1368*((AA1368*0.25)+(AC1368*0.25)+(AD1368*0.225)+(AE1368*0.225)+(AF1368*0.05)),"")</f>
        <v>0</v>
      </c>
      <c r="S1368" s="18">
        <f t="shared" ref="S1368" si="406">IFERROR(H1368*AG1368,"")</f>
        <v>0</v>
      </c>
      <c r="T1368" s="19">
        <f t="shared" ref="T1368" si="407">IFERROR(S1368-H1368,"")</f>
        <v>-293.40000000000003</v>
      </c>
      <c r="U1368" s="16">
        <f>IFERROR(SUMIF('LISTA DE EMBARQUE'!B:B,MICRO!E:E,'LISTA DE EMBARQUE'!G:G),"")</f>
        <v>0</v>
      </c>
      <c r="V1368" s="12"/>
      <c r="W1368" s="13"/>
      <c r="X1368" s="14"/>
      <c r="Y1368" s="14">
        <f t="shared" si="400"/>
        <v>-18</v>
      </c>
      <c r="Z1368" s="20">
        <f>Tabela1[[#This Row],[PESO TOTAL]]-Tabela1[[#This Row],[Peso Expedido]]</f>
        <v>293.40000000000003</v>
      </c>
      <c r="AA1368" s="17"/>
      <c r="AB1368" s="33"/>
      <c r="AC1368" s="33"/>
      <c r="AD1368" s="33"/>
      <c r="AE1368" s="33"/>
      <c r="AF1368" s="33"/>
      <c r="AG1368" s="33"/>
      <c r="AH1368" s="33"/>
      <c r="AI1368" s="33"/>
      <c r="AJ1368" s="5"/>
      <c r="AK1368" t="str">
        <f>Tabela1[[#This Row],[Coluna1]]&amp;Tabela1[[#This Row],[PEDIDO]]</f>
        <v>P-188</v>
      </c>
      <c r="AL1368"/>
      <c r="AM1368"/>
      <c r="AN1368"/>
      <c r="AO1368" t="str">
        <f t="shared" ref="AO1368" si="408">A1368&amp;"/"&amp;J1368</f>
        <v>T-072929-1/1073-TC-007</v>
      </c>
      <c r="AP1368" t="str">
        <f>Tabela1[[#This Row],[TAG]]&amp;Tabela1[[#This Row],[PEDIDO]]&amp;Tabela1[[#This Row],[PRODUTO]]</f>
        <v xml:space="preserve">1073-TC-007P-188ESTRUTURA </v>
      </c>
      <c r="AQ1368" s="22" t="str">
        <f>Tabela1[[#This Row],[PRODUTO]]&amp;Tabela1[[#This Row],[TAG]]</f>
        <v>ESTRUTURA 1073-TC-007</v>
      </c>
      <c r="AR1368" s="24" t="str">
        <f>Tabela1[[#This Row],[PEDIDO]]&amp;Tabela1[[#This Row],[PRODUTO]]</f>
        <v xml:space="preserve">P-188ESTRUTURA </v>
      </c>
      <c r="AS1368" s="37">
        <f>IF(AF1368="",0,IF(ISTEXT(AF1368),H1368*VALUE(SUBSTITUTE(AF1368,"%",""))/100,H1368*AF1368))-Tabela1[[#This Row],[PRONTO ACABADO2]]</f>
        <v>0</v>
      </c>
      <c r="AT1368" s="37">
        <f>IF(AG1368="",0,IF(ISTEXT(AG1368),H1368*VALUE(SUBSTITUTE(AG1368,"%",""))/100,H1368*AG1368))-Tabela1[[#This Row],[PESO EXPEDIDO2]]</f>
        <v>0</v>
      </c>
      <c r="AU1368" s="37">
        <f t="shared" ref="AU1368" si="409">IF(AH1368="",0,IF(ISTEXT(AH1368),H1368*VALUE(SUBSTITUTE(AH1368,"%",""))/100,H1368*AH1368))</f>
        <v>0</v>
      </c>
      <c r="AV1368" s="37">
        <f t="shared" ref="AV1368" si="410">IF(AG1368="",0,IF(ISTEXT(AG1368),H1368*VALUE(SUBSTITUTE(AG1368,"%",""))/100,H1368*AG1368))</f>
        <v>0</v>
      </c>
      <c r="AW1368" s="37"/>
    </row>
    <row r="1369" spans="1:49" ht="15.75" hidden="1" customHeight="1" x14ac:dyDescent="0.25">
      <c r="A1369" s="6" t="s">
        <v>4259</v>
      </c>
      <c r="B1369" s="21" t="s">
        <v>6099</v>
      </c>
      <c r="C1369" s="7">
        <v>1</v>
      </c>
      <c r="D1369" s="39" t="s">
        <v>6287</v>
      </c>
      <c r="E1369" s="7">
        <v>5052</v>
      </c>
      <c r="F1369" s="7">
        <v>26</v>
      </c>
      <c r="G1369" s="23">
        <v>10</v>
      </c>
      <c r="H1369" s="34">
        <f>Tabela1[[#This Row],[PESO UNI]]*Tabela1[[#This Row],[QTE]]</f>
        <v>10</v>
      </c>
      <c r="I1369" s="7">
        <v>1</v>
      </c>
      <c r="J1369" s="8" t="s">
        <v>2274</v>
      </c>
      <c r="K1369" s="8" t="s">
        <v>4320</v>
      </c>
      <c r="L1369" s="9" t="s">
        <v>2069</v>
      </c>
      <c r="M1369" s="10">
        <v>46134</v>
      </c>
      <c r="N1369" s="8" t="s">
        <v>5101</v>
      </c>
      <c r="O1369" s="12"/>
      <c r="P1369" s="13"/>
      <c r="Q1369" s="14">
        <f>Tabela1[[#This Row],[QTDE/ Fabricação]]-Tabela1[[#This Row],[QTE]]</f>
        <v>-1</v>
      </c>
      <c r="R1369" s="18">
        <f t="shared" ref="R1369" si="411">IFERROR(H1369*((AA1369*0.25)+(AC1369*0.25)+(AD1369*0.225)+(AE1369*0.225)+(AF1369*0.05)),"")</f>
        <v>0</v>
      </c>
      <c r="S1369" s="18">
        <f t="shared" ref="S1369" si="412">IFERROR(H1369*AG1369,"")</f>
        <v>0</v>
      </c>
      <c r="T1369" s="19">
        <f t="shared" ref="T1369" si="413">IFERROR(S1369-H1369,"")</f>
        <v>-10</v>
      </c>
      <c r="U1369" s="16">
        <f>IFERROR(SUMIF('LISTA DE EMBARQUE'!B:B,MICRO!E:E,'LISTA DE EMBARQUE'!G:G),"")</f>
        <v>0</v>
      </c>
      <c r="V1369" s="12"/>
      <c r="W1369" s="13"/>
      <c r="X1369" s="14"/>
      <c r="Y1369" s="14">
        <f t="shared" si="400"/>
        <v>-1</v>
      </c>
      <c r="Z1369" s="20">
        <f>Tabela1[[#This Row],[PESO TOTAL]]-Tabela1[[#This Row],[Peso Expedido]]</f>
        <v>10</v>
      </c>
      <c r="AA1369" s="17"/>
      <c r="AB1369" s="33"/>
      <c r="AC1369" s="33"/>
      <c r="AD1369" s="33"/>
      <c r="AE1369" s="33"/>
      <c r="AF1369" s="33"/>
      <c r="AG1369" s="33"/>
      <c r="AH1369" s="33"/>
      <c r="AI1369" s="33"/>
      <c r="AJ1369" s="5"/>
      <c r="AK1369" t="str">
        <f>Tabela1[[#This Row],[Coluna1]]&amp;Tabela1[[#This Row],[PEDIDO]]</f>
        <v>P-188</v>
      </c>
      <c r="AL1369"/>
      <c r="AM1369"/>
      <c r="AN1369"/>
      <c r="AO1369" t="str">
        <f t="shared" ref="AO1369" si="414">A1369&amp;"/"&amp;J1369</f>
        <v>T-072929-1/1073-TC-006</v>
      </c>
      <c r="AP1369" t="str">
        <f>Tabela1[[#This Row],[TAG]]&amp;Tabela1[[#This Row],[PEDIDO]]&amp;Tabela1[[#This Row],[PRODUTO]]</f>
        <v xml:space="preserve">1073-TC-006P-188ESTRUTURA </v>
      </c>
      <c r="AQ1369" s="22" t="str">
        <f>Tabela1[[#This Row],[PRODUTO]]&amp;Tabela1[[#This Row],[TAG]]</f>
        <v>ESTRUTURA 1073-TC-006</v>
      </c>
      <c r="AR1369" s="24" t="str">
        <f>Tabela1[[#This Row],[PEDIDO]]&amp;Tabela1[[#This Row],[PRODUTO]]</f>
        <v xml:space="preserve">P-188ESTRUTURA </v>
      </c>
      <c r="AS1369" s="37">
        <f>IF(AF1369="",0,IF(ISTEXT(AF1369),H1369*VALUE(SUBSTITUTE(AF1369,"%",""))/100,H1369*AF1369))-Tabela1[[#This Row],[PRONTO ACABADO2]]</f>
        <v>0</v>
      </c>
      <c r="AT1369" s="37">
        <f>IF(AG1369="",0,IF(ISTEXT(AG1369),H1369*VALUE(SUBSTITUTE(AG1369,"%",""))/100,H1369*AG1369))-Tabela1[[#This Row],[PESO EXPEDIDO2]]</f>
        <v>0</v>
      </c>
      <c r="AU1369" s="37">
        <f t="shared" ref="AU1369" si="415">IF(AH1369="",0,IF(ISTEXT(AH1369),H1369*VALUE(SUBSTITUTE(AH1369,"%",""))/100,H1369*AH1369))</f>
        <v>0</v>
      </c>
      <c r="AV1369" s="37">
        <f t="shared" ref="AV1369" si="416">IF(AG1369="",0,IF(ISTEXT(AG1369),H1369*VALUE(SUBSTITUTE(AG1369,"%",""))/100,H1369*AG1369))</f>
        <v>0</v>
      </c>
      <c r="AW1369" s="37"/>
    </row>
    <row r="1370" spans="1:49" ht="15.75" hidden="1" customHeight="1" x14ac:dyDescent="0.25">
      <c r="A1370" s="6" t="s">
        <v>4259</v>
      </c>
      <c r="B1370" s="21" t="s">
        <v>6099</v>
      </c>
      <c r="C1370" s="7">
        <v>1</v>
      </c>
      <c r="D1370" s="39" t="s">
        <v>6288</v>
      </c>
      <c r="E1370" s="7">
        <v>5053</v>
      </c>
      <c r="F1370" s="7">
        <v>26</v>
      </c>
      <c r="G1370" s="23">
        <v>10</v>
      </c>
      <c r="H1370" s="34">
        <f>Tabela1[[#This Row],[PESO UNI]]*Tabela1[[#This Row],[QTE]]</f>
        <v>10</v>
      </c>
      <c r="I1370" s="7">
        <v>1</v>
      </c>
      <c r="J1370" s="8" t="s">
        <v>2276</v>
      </c>
      <c r="K1370" s="8" t="s">
        <v>4320</v>
      </c>
      <c r="L1370" s="9" t="s">
        <v>2069</v>
      </c>
      <c r="M1370" s="10">
        <v>46134</v>
      </c>
      <c r="N1370" s="8" t="s">
        <v>5101</v>
      </c>
      <c r="O1370" s="12"/>
      <c r="P1370" s="13"/>
      <c r="Q1370" s="14">
        <f>Tabela1[[#This Row],[QTDE/ Fabricação]]-Tabela1[[#This Row],[QTE]]</f>
        <v>-1</v>
      </c>
      <c r="R1370" s="18">
        <f t="shared" ref="R1370" si="417">IFERROR(H1370*((AA1370*0.25)+(AC1370*0.25)+(AD1370*0.225)+(AE1370*0.225)+(AF1370*0.05)),"")</f>
        <v>0</v>
      </c>
      <c r="S1370" s="18">
        <f t="shared" ref="S1370" si="418">IFERROR(H1370*AG1370,"")</f>
        <v>0</v>
      </c>
      <c r="T1370" s="19">
        <f t="shared" ref="T1370" si="419">IFERROR(S1370-H1370,"")</f>
        <v>-10</v>
      </c>
      <c r="U1370" s="16">
        <f>IFERROR(SUMIF('LISTA DE EMBARQUE'!B:B,MICRO!E:E,'LISTA DE EMBARQUE'!G:G),"")</f>
        <v>0</v>
      </c>
      <c r="V1370" s="12"/>
      <c r="W1370" s="13"/>
      <c r="X1370" s="14"/>
      <c r="Y1370" s="14">
        <f t="shared" si="400"/>
        <v>-1</v>
      </c>
      <c r="Z1370" s="20">
        <f>Tabela1[[#This Row],[PESO TOTAL]]-Tabela1[[#This Row],[Peso Expedido]]</f>
        <v>10</v>
      </c>
      <c r="AA1370" s="17"/>
      <c r="AB1370" s="33"/>
      <c r="AC1370" s="33"/>
      <c r="AD1370" s="33"/>
      <c r="AE1370" s="33"/>
      <c r="AF1370" s="33"/>
      <c r="AG1370" s="33"/>
      <c r="AH1370" s="33"/>
      <c r="AI1370" s="33"/>
      <c r="AJ1370" s="5"/>
      <c r="AK1370" t="str">
        <f>Tabela1[[#This Row],[Coluna1]]&amp;Tabela1[[#This Row],[PEDIDO]]</f>
        <v>P-188</v>
      </c>
      <c r="AL1370"/>
      <c r="AM1370"/>
      <c r="AN1370"/>
      <c r="AO1370" t="str">
        <f t="shared" ref="AO1370" si="420">A1370&amp;"/"&amp;J1370</f>
        <v>T-072929-1/1073-TC-007</v>
      </c>
      <c r="AP1370" t="str">
        <f>Tabela1[[#This Row],[TAG]]&amp;Tabela1[[#This Row],[PEDIDO]]&amp;Tabela1[[#This Row],[PRODUTO]]</f>
        <v xml:space="preserve">1073-TC-007P-188ESTRUTURA </v>
      </c>
      <c r="AQ1370" s="22" t="str">
        <f>Tabela1[[#This Row],[PRODUTO]]&amp;Tabela1[[#This Row],[TAG]]</f>
        <v>ESTRUTURA 1073-TC-007</v>
      </c>
      <c r="AR1370" s="24" t="str">
        <f>Tabela1[[#This Row],[PEDIDO]]&amp;Tabela1[[#This Row],[PRODUTO]]</f>
        <v xml:space="preserve">P-188ESTRUTURA </v>
      </c>
      <c r="AS1370" s="37">
        <f>IF(AF1370="",0,IF(ISTEXT(AF1370),H1370*VALUE(SUBSTITUTE(AF1370,"%",""))/100,H1370*AF1370))-Tabela1[[#This Row],[PRONTO ACABADO2]]</f>
        <v>0</v>
      </c>
      <c r="AT1370" s="37">
        <f>IF(AG1370="",0,IF(ISTEXT(AG1370),H1370*VALUE(SUBSTITUTE(AG1370,"%",""))/100,H1370*AG1370))-Tabela1[[#This Row],[PESO EXPEDIDO2]]</f>
        <v>0</v>
      </c>
      <c r="AU1370" s="37">
        <f t="shared" ref="AU1370" si="421">IF(AH1370="",0,IF(ISTEXT(AH1370),H1370*VALUE(SUBSTITUTE(AH1370,"%",""))/100,H1370*AH1370))</f>
        <v>0</v>
      </c>
      <c r="AV1370" s="37">
        <f t="shared" ref="AV1370" si="422">IF(AG1370="",0,IF(ISTEXT(AG1370),H1370*VALUE(SUBSTITUTE(AG1370,"%",""))/100,H1370*AG1370))</f>
        <v>0</v>
      </c>
      <c r="AW1370" s="37"/>
    </row>
    <row r="1371" spans="1:49" ht="15.75" hidden="1" customHeight="1" x14ac:dyDescent="0.25">
      <c r="A1371" s="6" t="s">
        <v>4259</v>
      </c>
      <c r="B1371" s="21" t="s">
        <v>6099</v>
      </c>
      <c r="C1371" s="7">
        <v>3</v>
      </c>
      <c r="D1371" s="39" t="s">
        <v>6289</v>
      </c>
      <c r="E1371" s="7">
        <v>5054</v>
      </c>
      <c r="F1371" s="7">
        <v>26</v>
      </c>
      <c r="G1371" s="23">
        <v>12.9</v>
      </c>
      <c r="H1371" s="34">
        <f>Tabela1[[#This Row],[PESO UNI]]*Tabela1[[#This Row],[QTE]]</f>
        <v>38.700000000000003</v>
      </c>
      <c r="I1371" s="7">
        <v>1</v>
      </c>
      <c r="J1371" s="8" t="s">
        <v>2274</v>
      </c>
      <c r="K1371" s="8" t="s">
        <v>4320</v>
      </c>
      <c r="L1371" s="9" t="s">
        <v>2069</v>
      </c>
      <c r="M1371" s="10">
        <v>46134</v>
      </c>
      <c r="N1371" s="8" t="s">
        <v>5101</v>
      </c>
      <c r="O1371" s="12"/>
      <c r="P1371" s="13"/>
      <c r="Q1371" s="14">
        <f>Tabela1[[#This Row],[QTDE/ Fabricação]]-Tabela1[[#This Row],[QTE]]</f>
        <v>-3</v>
      </c>
      <c r="R1371" s="18">
        <f t="shared" ref="R1371" si="423">IFERROR(H1371*((AA1371*0.25)+(AC1371*0.25)+(AD1371*0.225)+(AE1371*0.225)+(AF1371*0.05)),"")</f>
        <v>0</v>
      </c>
      <c r="S1371" s="18">
        <f t="shared" ref="S1371" si="424">IFERROR(H1371*AG1371,"")</f>
        <v>0</v>
      </c>
      <c r="T1371" s="19">
        <f t="shared" ref="T1371" si="425">IFERROR(S1371-H1371,"")</f>
        <v>-38.700000000000003</v>
      </c>
      <c r="U1371" s="16">
        <f>IFERROR(SUMIF('LISTA DE EMBARQUE'!B:B,MICRO!E:E,'LISTA DE EMBARQUE'!G:G),"")</f>
        <v>0</v>
      </c>
      <c r="V1371" s="12"/>
      <c r="W1371" s="13"/>
      <c r="X1371" s="14"/>
      <c r="Y1371" s="14">
        <f t="shared" si="400"/>
        <v>-3</v>
      </c>
      <c r="Z1371" s="20">
        <f>Tabela1[[#This Row],[PESO TOTAL]]-Tabela1[[#This Row],[Peso Expedido]]</f>
        <v>38.700000000000003</v>
      </c>
      <c r="AA1371" s="17"/>
      <c r="AB1371" s="33"/>
      <c r="AC1371" s="33"/>
      <c r="AD1371" s="33"/>
      <c r="AE1371" s="33"/>
      <c r="AF1371" s="33"/>
      <c r="AG1371" s="33"/>
      <c r="AH1371" s="33"/>
      <c r="AI1371" s="33"/>
      <c r="AJ1371" s="5"/>
      <c r="AK1371" t="str">
        <f>Tabela1[[#This Row],[Coluna1]]&amp;Tabela1[[#This Row],[PEDIDO]]</f>
        <v>P-188</v>
      </c>
      <c r="AL1371"/>
      <c r="AM1371"/>
      <c r="AN1371"/>
      <c r="AO1371" t="str">
        <f t="shared" ref="AO1371" si="426">A1371&amp;"/"&amp;J1371</f>
        <v>T-072929-1/1073-TC-006</v>
      </c>
      <c r="AP1371" t="str">
        <f>Tabela1[[#This Row],[TAG]]&amp;Tabela1[[#This Row],[PEDIDO]]&amp;Tabela1[[#This Row],[PRODUTO]]</f>
        <v xml:space="preserve">1073-TC-006P-188ESTRUTURA </v>
      </c>
      <c r="AQ1371" s="22" t="str">
        <f>Tabela1[[#This Row],[PRODUTO]]&amp;Tabela1[[#This Row],[TAG]]</f>
        <v>ESTRUTURA 1073-TC-006</v>
      </c>
      <c r="AR1371" s="24" t="str">
        <f>Tabela1[[#This Row],[PEDIDO]]&amp;Tabela1[[#This Row],[PRODUTO]]</f>
        <v xml:space="preserve">P-188ESTRUTURA </v>
      </c>
      <c r="AS1371" s="37">
        <f>IF(AF1371="",0,IF(ISTEXT(AF1371),H1371*VALUE(SUBSTITUTE(AF1371,"%",""))/100,H1371*AF1371))-Tabela1[[#This Row],[PRONTO ACABADO2]]</f>
        <v>0</v>
      </c>
      <c r="AT1371" s="37">
        <f>IF(AG1371="",0,IF(ISTEXT(AG1371),H1371*VALUE(SUBSTITUTE(AG1371,"%",""))/100,H1371*AG1371))-Tabela1[[#This Row],[PESO EXPEDIDO2]]</f>
        <v>0</v>
      </c>
      <c r="AU1371" s="37">
        <f t="shared" ref="AU1371" si="427">IF(AH1371="",0,IF(ISTEXT(AH1371),H1371*VALUE(SUBSTITUTE(AH1371,"%",""))/100,H1371*AH1371))</f>
        <v>0</v>
      </c>
      <c r="AV1371" s="37">
        <f t="shared" ref="AV1371" si="428">IF(AG1371="",0,IF(ISTEXT(AG1371),H1371*VALUE(SUBSTITUTE(AG1371,"%",""))/100,H1371*AG1371))</f>
        <v>0</v>
      </c>
      <c r="AW1371" s="37"/>
    </row>
    <row r="1372" spans="1:49" ht="15.75" hidden="1" customHeight="1" x14ac:dyDescent="0.25">
      <c r="A1372" s="6" t="s">
        <v>4259</v>
      </c>
      <c r="B1372" s="21" t="s">
        <v>6099</v>
      </c>
      <c r="C1372" s="7">
        <v>3</v>
      </c>
      <c r="D1372" s="39" t="s">
        <v>6289</v>
      </c>
      <c r="E1372" s="7">
        <v>5055</v>
      </c>
      <c r="F1372" s="7">
        <v>26</v>
      </c>
      <c r="G1372" s="23">
        <v>12.9</v>
      </c>
      <c r="H1372" s="34">
        <f>Tabela1[[#This Row],[PESO UNI]]*Tabela1[[#This Row],[QTE]]</f>
        <v>38.700000000000003</v>
      </c>
      <c r="I1372" s="7">
        <v>1</v>
      </c>
      <c r="J1372" s="8" t="s">
        <v>2276</v>
      </c>
      <c r="K1372" s="8" t="s">
        <v>4320</v>
      </c>
      <c r="L1372" s="9" t="s">
        <v>2069</v>
      </c>
      <c r="M1372" s="10">
        <v>46134</v>
      </c>
      <c r="N1372" s="8" t="s">
        <v>5101</v>
      </c>
      <c r="O1372" s="12"/>
      <c r="P1372" s="13"/>
      <c r="Q1372" s="14">
        <f>Tabela1[[#This Row],[QTDE/ Fabricação]]-Tabela1[[#This Row],[QTE]]</f>
        <v>-3</v>
      </c>
      <c r="R1372" s="18">
        <f t="shared" ref="R1372" si="429">IFERROR(H1372*((AA1372*0.25)+(AC1372*0.25)+(AD1372*0.225)+(AE1372*0.225)+(AF1372*0.05)),"")</f>
        <v>0</v>
      </c>
      <c r="S1372" s="18">
        <f t="shared" ref="S1372" si="430">IFERROR(H1372*AG1372,"")</f>
        <v>0</v>
      </c>
      <c r="T1372" s="19">
        <f t="shared" ref="T1372" si="431">IFERROR(S1372-H1372,"")</f>
        <v>-38.700000000000003</v>
      </c>
      <c r="U1372" s="16">
        <f>IFERROR(SUMIF('LISTA DE EMBARQUE'!B:B,MICRO!E:E,'LISTA DE EMBARQUE'!G:G),"")</f>
        <v>0</v>
      </c>
      <c r="V1372" s="12"/>
      <c r="W1372" s="13"/>
      <c r="X1372" s="14"/>
      <c r="Y1372" s="14">
        <f t="shared" si="400"/>
        <v>-3</v>
      </c>
      <c r="Z1372" s="20">
        <f>Tabela1[[#This Row],[PESO TOTAL]]-Tabela1[[#This Row],[Peso Expedido]]</f>
        <v>38.700000000000003</v>
      </c>
      <c r="AA1372" s="17"/>
      <c r="AB1372" s="33"/>
      <c r="AC1372" s="33"/>
      <c r="AD1372" s="33"/>
      <c r="AE1372" s="33"/>
      <c r="AF1372" s="33"/>
      <c r="AG1372" s="33"/>
      <c r="AH1372" s="33"/>
      <c r="AI1372" s="33"/>
      <c r="AJ1372" s="5"/>
      <c r="AK1372" t="str">
        <f>Tabela1[[#This Row],[Coluna1]]&amp;Tabela1[[#This Row],[PEDIDO]]</f>
        <v>P-188</v>
      </c>
      <c r="AL1372"/>
      <c r="AM1372"/>
      <c r="AN1372"/>
      <c r="AO1372" t="str">
        <f t="shared" ref="AO1372" si="432">A1372&amp;"/"&amp;J1372</f>
        <v>T-072929-1/1073-TC-007</v>
      </c>
      <c r="AP1372" t="str">
        <f>Tabela1[[#This Row],[TAG]]&amp;Tabela1[[#This Row],[PEDIDO]]&amp;Tabela1[[#This Row],[PRODUTO]]</f>
        <v xml:space="preserve">1073-TC-007P-188ESTRUTURA </v>
      </c>
      <c r="AQ1372" s="22" t="str">
        <f>Tabela1[[#This Row],[PRODUTO]]&amp;Tabela1[[#This Row],[TAG]]</f>
        <v>ESTRUTURA 1073-TC-007</v>
      </c>
      <c r="AR1372" s="24" t="str">
        <f>Tabela1[[#This Row],[PEDIDO]]&amp;Tabela1[[#This Row],[PRODUTO]]</f>
        <v xml:space="preserve">P-188ESTRUTURA </v>
      </c>
      <c r="AS1372" s="37">
        <f>IF(AF1372="",0,IF(ISTEXT(AF1372),H1372*VALUE(SUBSTITUTE(AF1372,"%",""))/100,H1372*AF1372))-Tabela1[[#This Row],[PRONTO ACABADO2]]</f>
        <v>0</v>
      </c>
      <c r="AT1372" s="37">
        <f>IF(AG1372="",0,IF(ISTEXT(AG1372),H1372*VALUE(SUBSTITUTE(AG1372,"%",""))/100,H1372*AG1372))-Tabela1[[#This Row],[PESO EXPEDIDO2]]</f>
        <v>0</v>
      </c>
      <c r="AU1372" s="37">
        <f t="shared" ref="AU1372" si="433">IF(AH1372="",0,IF(ISTEXT(AH1372),H1372*VALUE(SUBSTITUTE(AH1372,"%",""))/100,H1372*AH1372))</f>
        <v>0</v>
      </c>
      <c r="AV1372" s="37">
        <f t="shared" ref="AV1372" si="434">IF(AG1372="",0,IF(ISTEXT(AG1372),H1372*VALUE(SUBSTITUTE(AG1372,"%",""))/100,H1372*AG1372))</f>
        <v>0</v>
      </c>
      <c r="AW1372" s="37"/>
    </row>
    <row r="1373" spans="1:49" ht="15.75" hidden="1" customHeight="1" x14ac:dyDescent="0.25">
      <c r="A1373" s="6" t="s">
        <v>4259</v>
      </c>
      <c r="B1373" s="21" t="s">
        <v>6099</v>
      </c>
      <c r="C1373" s="7">
        <v>2</v>
      </c>
      <c r="D1373" s="39" t="s">
        <v>6290</v>
      </c>
      <c r="E1373" s="7">
        <v>5056</v>
      </c>
      <c r="F1373" s="7">
        <v>26</v>
      </c>
      <c r="G1373" s="23">
        <v>9.9</v>
      </c>
      <c r="H1373" s="34">
        <f>Tabela1[[#This Row],[PESO UNI]]*Tabela1[[#This Row],[QTE]]</f>
        <v>19.8</v>
      </c>
      <c r="I1373" s="7">
        <v>1</v>
      </c>
      <c r="J1373" s="8" t="s">
        <v>2274</v>
      </c>
      <c r="K1373" s="8" t="s">
        <v>4320</v>
      </c>
      <c r="L1373" s="9" t="s">
        <v>2069</v>
      </c>
      <c r="M1373" s="10">
        <v>46134</v>
      </c>
      <c r="N1373" s="8" t="s">
        <v>5101</v>
      </c>
      <c r="O1373" s="12"/>
      <c r="P1373" s="13"/>
      <c r="Q1373" s="14">
        <f>Tabela1[[#This Row],[QTDE/ Fabricação]]-Tabela1[[#This Row],[QTE]]</f>
        <v>-2</v>
      </c>
      <c r="R1373" s="18">
        <f t="shared" ref="R1373" si="435">IFERROR(H1373*((AA1373*0.25)+(AC1373*0.25)+(AD1373*0.225)+(AE1373*0.225)+(AF1373*0.05)),"")</f>
        <v>0</v>
      </c>
      <c r="S1373" s="18">
        <f t="shared" ref="S1373" si="436">IFERROR(H1373*AG1373,"")</f>
        <v>0</v>
      </c>
      <c r="T1373" s="19">
        <f t="shared" ref="T1373" si="437">IFERROR(S1373-H1373,"")</f>
        <v>-19.8</v>
      </c>
      <c r="U1373" s="16">
        <f>IFERROR(SUMIF('LISTA DE EMBARQUE'!B:B,MICRO!E:E,'LISTA DE EMBARQUE'!G:G),"")</f>
        <v>0</v>
      </c>
      <c r="V1373" s="12"/>
      <c r="W1373" s="13"/>
      <c r="X1373" s="14"/>
      <c r="Y1373" s="14">
        <f t="shared" si="400"/>
        <v>-2</v>
      </c>
      <c r="Z1373" s="20">
        <f>Tabela1[[#This Row],[PESO TOTAL]]-Tabela1[[#This Row],[Peso Expedido]]</f>
        <v>19.8</v>
      </c>
      <c r="AA1373" s="17"/>
      <c r="AB1373" s="33"/>
      <c r="AC1373" s="33"/>
      <c r="AD1373" s="33"/>
      <c r="AE1373" s="33"/>
      <c r="AF1373" s="33"/>
      <c r="AG1373" s="33"/>
      <c r="AH1373" s="33"/>
      <c r="AI1373" s="33"/>
      <c r="AJ1373" s="5"/>
      <c r="AK1373" t="str">
        <f>Tabela1[[#This Row],[Coluna1]]&amp;Tabela1[[#This Row],[PEDIDO]]</f>
        <v>P-188</v>
      </c>
      <c r="AL1373"/>
      <c r="AM1373"/>
      <c r="AN1373"/>
      <c r="AO1373" t="str">
        <f t="shared" ref="AO1373" si="438">A1373&amp;"/"&amp;J1373</f>
        <v>T-072929-1/1073-TC-006</v>
      </c>
      <c r="AP1373" t="str">
        <f>Tabela1[[#This Row],[TAG]]&amp;Tabela1[[#This Row],[PEDIDO]]&amp;Tabela1[[#This Row],[PRODUTO]]</f>
        <v xml:space="preserve">1073-TC-006P-188ESTRUTURA </v>
      </c>
      <c r="AQ1373" s="22" t="str">
        <f>Tabela1[[#This Row],[PRODUTO]]&amp;Tabela1[[#This Row],[TAG]]</f>
        <v>ESTRUTURA 1073-TC-006</v>
      </c>
      <c r="AR1373" s="24" t="str">
        <f>Tabela1[[#This Row],[PEDIDO]]&amp;Tabela1[[#This Row],[PRODUTO]]</f>
        <v xml:space="preserve">P-188ESTRUTURA </v>
      </c>
      <c r="AS1373" s="37">
        <f>IF(AF1373="",0,IF(ISTEXT(AF1373),H1373*VALUE(SUBSTITUTE(AF1373,"%",""))/100,H1373*AF1373))-Tabela1[[#This Row],[PRONTO ACABADO2]]</f>
        <v>0</v>
      </c>
      <c r="AT1373" s="37">
        <f>IF(AG1373="",0,IF(ISTEXT(AG1373),H1373*VALUE(SUBSTITUTE(AG1373,"%",""))/100,H1373*AG1373))-Tabela1[[#This Row],[PESO EXPEDIDO2]]</f>
        <v>0</v>
      </c>
      <c r="AU1373" s="37">
        <f t="shared" ref="AU1373" si="439">IF(AH1373="",0,IF(ISTEXT(AH1373),H1373*VALUE(SUBSTITUTE(AH1373,"%",""))/100,H1373*AH1373))</f>
        <v>0</v>
      </c>
      <c r="AV1373" s="37">
        <f t="shared" ref="AV1373" si="440">IF(AG1373="",0,IF(ISTEXT(AG1373),H1373*VALUE(SUBSTITUTE(AG1373,"%",""))/100,H1373*AG1373))</f>
        <v>0</v>
      </c>
      <c r="AW1373" s="37"/>
    </row>
    <row r="1374" spans="1:49" ht="15.75" hidden="1" customHeight="1" x14ac:dyDescent="0.25">
      <c r="A1374" s="6" t="s">
        <v>4259</v>
      </c>
      <c r="B1374" s="21" t="s">
        <v>6099</v>
      </c>
      <c r="C1374" s="7">
        <v>2</v>
      </c>
      <c r="D1374" s="39" t="s">
        <v>6290</v>
      </c>
      <c r="E1374" s="7">
        <v>5057</v>
      </c>
      <c r="F1374" s="7">
        <v>26</v>
      </c>
      <c r="G1374" s="23">
        <v>9.9</v>
      </c>
      <c r="H1374" s="34">
        <f>Tabela1[[#This Row],[PESO UNI]]*Tabela1[[#This Row],[QTE]]</f>
        <v>19.8</v>
      </c>
      <c r="I1374" s="7">
        <v>1</v>
      </c>
      <c r="J1374" s="8" t="s">
        <v>2276</v>
      </c>
      <c r="K1374" s="8" t="s">
        <v>4320</v>
      </c>
      <c r="L1374" s="9" t="s">
        <v>2069</v>
      </c>
      <c r="M1374" s="10">
        <v>46134</v>
      </c>
      <c r="N1374" s="8" t="s">
        <v>5101</v>
      </c>
      <c r="O1374" s="12"/>
      <c r="P1374" s="13"/>
      <c r="Q1374" s="14">
        <f>Tabela1[[#This Row],[QTDE/ Fabricação]]-Tabela1[[#This Row],[QTE]]</f>
        <v>-2</v>
      </c>
      <c r="R1374" s="18">
        <f t="shared" ref="R1374" si="441">IFERROR(H1374*((AA1374*0.25)+(AC1374*0.25)+(AD1374*0.225)+(AE1374*0.225)+(AF1374*0.05)),"")</f>
        <v>0</v>
      </c>
      <c r="S1374" s="18">
        <f t="shared" ref="S1374" si="442">IFERROR(H1374*AG1374,"")</f>
        <v>0</v>
      </c>
      <c r="T1374" s="19">
        <f t="shared" ref="T1374" si="443">IFERROR(S1374-H1374,"")</f>
        <v>-19.8</v>
      </c>
      <c r="U1374" s="16">
        <f>IFERROR(SUMIF('LISTA DE EMBARQUE'!B:B,MICRO!E:E,'LISTA DE EMBARQUE'!G:G),"")</f>
        <v>0</v>
      </c>
      <c r="V1374" s="12"/>
      <c r="W1374" s="13"/>
      <c r="X1374" s="14"/>
      <c r="Y1374" s="14">
        <f t="shared" si="400"/>
        <v>-2</v>
      </c>
      <c r="Z1374" s="20">
        <f>Tabela1[[#This Row],[PESO TOTAL]]-Tabela1[[#This Row],[Peso Expedido]]</f>
        <v>19.8</v>
      </c>
      <c r="AA1374" s="17"/>
      <c r="AB1374" s="33"/>
      <c r="AC1374" s="33"/>
      <c r="AD1374" s="33"/>
      <c r="AE1374" s="33"/>
      <c r="AF1374" s="33"/>
      <c r="AG1374" s="33"/>
      <c r="AH1374" s="33"/>
      <c r="AI1374" s="33"/>
      <c r="AJ1374" s="5"/>
      <c r="AK1374" t="str">
        <f>Tabela1[[#This Row],[Coluna1]]&amp;Tabela1[[#This Row],[PEDIDO]]</f>
        <v>P-188</v>
      </c>
      <c r="AL1374"/>
      <c r="AM1374"/>
      <c r="AN1374"/>
      <c r="AO1374" t="str">
        <f t="shared" ref="AO1374" si="444">A1374&amp;"/"&amp;J1374</f>
        <v>T-072929-1/1073-TC-007</v>
      </c>
      <c r="AP1374" t="str">
        <f>Tabela1[[#This Row],[TAG]]&amp;Tabela1[[#This Row],[PEDIDO]]&amp;Tabela1[[#This Row],[PRODUTO]]</f>
        <v xml:space="preserve">1073-TC-007P-188ESTRUTURA </v>
      </c>
      <c r="AQ1374" s="22" t="str">
        <f>Tabela1[[#This Row],[PRODUTO]]&amp;Tabela1[[#This Row],[TAG]]</f>
        <v>ESTRUTURA 1073-TC-007</v>
      </c>
      <c r="AR1374" s="24" t="str">
        <f>Tabela1[[#This Row],[PEDIDO]]&amp;Tabela1[[#This Row],[PRODUTO]]</f>
        <v xml:space="preserve">P-188ESTRUTURA </v>
      </c>
      <c r="AS1374" s="37">
        <f>IF(AF1374="",0,IF(ISTEXT(AF1374),H1374*VALUE(SUBSTITUTE(AF1374,"%",""))/100,H1374*AF1374))-Tabela1[[#This Row],[PRONTO ACABADO2]]</f>
        <v>0</v>
      </c>
      <c r="AT1374" s="37">
        <f>IF(AG1374="",0,IF(ISTEXT(AG1374),H1374*VALUE(SUBSTITUTE(AG1374,"%",""))/100,H1374*AG1374))-Tabela1[[#This Row],[PESO EXPEDIDO2]]</f>
        <v>0</v>
      </c>
      <c r="AU1374" s="37">
        <f t="shared" ref="AU1374" si="445">IF(AH1374="",0,IF(ISTEXT(AH1374),H1374*VALUE(SUBSTITUTE(AH1374,"%",""))/100,H1374*AH1374))</f>
        <v>0</v>
      </c>
      <c r="AV1374" s="37">
        <f t="shared" ref="AV1374" si="446">IF(AG1374="",0,IF(ISTEXT(AG1374),H1374*VALUE(SUBSTITUTE(AG1374,"%",""))/100,H1374*AG1374))</f>
        <v>0</v>
      </c>
      <c r="AW1374" s="37"/>
    </row>
    <row r="1375" spans="1:49" ht="15.75" hidden="1" customHeight="1" x14ac:dyDescent="0.25">
      <c r="A1375" s="6" t="s">
        <v>4259</v>
      </c>
      <c r="B1375" s="21" t="s">
        <v>6099</v>
      </c>
      <c r="C1375" s="7">
        <v>1</v>
      </c>
      <c r="D1375" s="39" t="s">
        <v>6291</v>
      </c>
      <c r="E1375" s="7">
        <v>5058</v>
      </c>
      <c r="F1375" s="7">
        <v>26</v>
      </c>
      <c r="G1375" s="23">
        <v>8.4</v>
      </c>
      <c r="H1375" s="34">
        <f>Tabela1[[#This Row],[PESO UNI]]*Tabela1[[#This Row],[QTE]]</f>
        <v>8.4</v>
      </c>
      <c r="I1375" s="7">
        <v>1</v>
      </c>
      <c r="J1375" s="8" t="s">
        <v>2274</v>
      </c>
      <c r="K1375" s="8" t="s">
        <v>4320</v>
      </c>
      <c r="L1375" s="9" t="s">
        <v>2069</v>
      </c>
      <c r="M1375" s="10">
        <v>46134</v>
      </c>
      <c r="N1375" s="8" t="s">
        <v>5101</v>
      </c>
      <c r="O1375" s="12"/>
      <c r="P1375" s="13"/>
      <c r="Q1375" s="14">
        <f>Tabela1[[#This Row],[QTDE/ Fabricação]]-Tabela1[[#This Row],[QTE]]</f>
        <v>-1</v>
      </c>
      <c r="R1375" s="18">
        <f t="shared" ref="R1375" si="447">IFERROR(H1375*((AA1375*0.25)+(AC1375*0.25)+(AD1375*0.225)+(AE1375*0.225)+(AF1375*0.05)),"")</f>
        <v>0</v>
      </c>
      <c r="S1375" s="18">
        <f t="shared" ref="S1375" si="448">IFERROR(H1375*AG1375,"")</f>
        <v>0</v>
      </c>
      <c r="T1375" s="19">
        <f t="shared" ref="T1375" si="449">IFERROR(S1375-H1375,"")</f>
        <v>-8.4</v>
      </c>
      <c r="U1375" s="16">
        <f>IFERROR(SUMIF('LISTA DE EMBARQUE'!B:B,MICRO!E:E,'LISTA DE EMBARQUE'!G:G),"")</f>
        <v>0</v>
      </c>
      <c r="V1375" s="12"/>
      <c r="W1375" s="13"/>
      <c r="X1375" s="14"/>
      <c r="Y1375" s="14">
        <f t="shared" si="400"/>
        <v>-1</v>
      </c>
      <c r="Z1375" s="20">
        <f>Tabela1[[#This Row],[PESO TOTAL]]-Tabela1[[#This Row],[Peso Expedido]]</f>
        <v>8.4</v>
      </c>
      <c r="AA1375" s="17"/>
      <c r="AB1375" s="33"/>
      <c r="AC1375" s="33"/>
      <c r="AD1375" s="33"/>
      <c r="AE1375" s="33"/>
      <c r="AF1375" s="33"/>
      <c r="AG1375" s="33"/>
      <c r="AH1375" s="33"/>
      <c r="AI1375" s="33"/>
      <c r="AJ1375" s="5"/>
      <c r="AK1375" t="str">
        <f>Tabela1[[#This Row],[Coluna1]]&amp;Tabela1[[#This Row],[PEDIDO]]</f>
        <v>P-188</v>
      </c>
      <c r="AL1375"/>
      <c r="AM1375"/>
      <c r="AN1375"/>
      <c r="AO1375" t="str">
        <f t="shared" ref="AO1375" si="450">A1375&amp;"/"&amp;J1375</f>
        <v>T-072929-1/1073-TC-006</v>
      </c>
      <c r="AP1375" t="str">
        <f>Tabela1[[#This Row],[TAG]]&amp;Tabela1[[#This Row],[PEDIDO]]&amp;Tabela1[[#This Row],[PRODUTO]]</f>
        <v xml:space="preserve">1073-TC-006P-188ESTRUTURA </v>
      </c>
      <c r="AQ1375" s="22" t="str">
        <f>Tabela1[[#This Row],[PRODUTO]]&amp;Tabela1[[#This Row],[TAG]]</f>
        <v>ESTRUTURA 1073-TC-006</v>
      </c>
      <c r="AR1375" s="24" t="str">
        <f>Tabela1[[#This Row],[PEDIDO]]&amp;Tabela1[[#This Row],[PRODUTO]]</f>
        <v xml:space="preserve">P-188ESTRUTURA </v>
      </c>
      <c r="AS1375" s="37">
        <f>IF(AF1375="",0,IF(ISTEXT(AF1375),H1375*VALUE(SUBSTITUTE(AF1375,"%",""))/100,H1375*AF1375))-Tabela1[[#This Row],[PRONTO ACABADO2]]</f>
        <v>0</v>
      </c>
      <c r="AT1375" s="37">
        <f>IF(AG1375="",0,IF(ISTEXT(AG1375),H1375*VALUE(SUBSTITUTE(AG1375,"%",""))/100,H1375*AG1375))-Tabela1[[#This Row],[PESO EXPEDIDO2]]</f>
        <v>0</v>
      </c>
      <c r="AU1375" s="37">
        <f t="shared" ref="AU1375" si="451">IF(AH1375="",0,IF(ISTEXT(AH1375),H1375*VALUE(SUBSTITUTE(AH1375,"%",""))/100,H1375*AH1375))</f>
        <v>0</v>
      </c>
      <c r="AV1375" s="37">
        <f t="shared" ref="AV1375" si="452">IF(AG1375="",0,IF(ISTEXT(AG1375),H1375*VALUE(SUBSTITUTE(AG1375,"%",""))/100,H1375*AG1375))</f>
        <v>0</v>
      </c>
      <c r="AW1375" s="37"/>
    </row>
    <row r="1376" spans="1:49" ht="15.75" hidden="1" customHeight="1" x14ac:dyDescent="0.25">
      <c r="A1376" s="6" t="s">
        <v>4259</v>
      </c>
      <c r="B1376" s="21" t="s">
        <v>6099</v>
      </c>
      <c r="C1376" s="7">
        <v>1</v>
      </c>
      <c r="D1376" s="39" t="s">
        <v>6291</v>
      </c>
      <c r="E1376" s="7">
        <v>5059</v>
      </c>
      <c r="F1376" s="7">
        <v>26</v>
      </c>
      <c r="G1376" s="23">
        <v>8.4</v>
      </c>
      <c r="H1376" s="34">
        <f>Tabela1[[#This Row],[PESO UNI]]*Tabela1[[#This Row],[QTE]]</f>
        <v>8.4</v>
      </c>
      <c r="I1376" s="7">
        <v>1</v>
      </c>
      <c r="J1376" s="8" t="s">
        <v>2276</v>
      </c>
      <c r="K1376" s="8" t="s">
        <v>4320</v>
      </c>
      <c r="L1376" s="9" t="s">
        <v>2069</v>
      </c>
      <c r="M1376" s="10">
        <v>46134</v>
      </c>
      <c r="N1376" s="8" t="s">
        <v>5101</v>
      </c>
      <c r="O1376" s="12"/>
      <c r="P1376" s="13"/>
      <c r="Q1376" s="14">
        <f>Tabela1[[#This Row],[QTDE/ Fabricação]]-Tabela1[[#This Row],[QTE]]</f>
        <v>-1</v>
      </c>
      <c r="R1376" s="18">
        <f t="shared" ref="R1376" si="453">IFERROR(H1376*((AA1376*0.25)+(AC1376*0.25)+(AD1376*0.225)+(AE1376*0.225)+(AF1376*0.05)),"")</f>
        <v>0</v>
      </c>
      <c r="S1376" s="18">
        <f t="shared" ref="S1376" si="454">IFERROR(H1376*AG1376,"")</f>
        <v>0</v>
      </c>
      <c r="T1376" s="19">
        <f t="shared" ref="T1376" si="455">IFERROR(S1376-H1376,"")</f>
        <v>-8.4</v>
      </c>
      <c r="U1376" s="16">
        <f>IFERROR(SUMIF('LISTA DE EMBARQUE'!B:B,MICRO!E:E,'LISTA DE EMBARQUE'!G:G),"")</f>
        <v>0</v>
      </c>
      <c r="V1376" s="12"/>
      <c r="W1376" s="13"/>
      <c r="X1376" s="14"/>
      <c r="Y1376" s="14">
        <f t="shared" si="400"/>
        <v>-1</v>
      </c>
      <c r="Z1376" s="20">
        <f>Tabela1[[#This Row],[PESO TOTAL]]-Tabela1[[#This Row],[Peso Expedido]]</f>
        <v>8.4</v>
      </c>
      <c r="AA1376" s="17"/>
      <c r="AB1376" s="33"/>
      <c r="AC1376" s="33"/>
      <c r="AD1376" s="33"/>
      <c r="AE1376" s="33"/>
      <c r="AF1376" s="33"/>
      <c r="AG1376" s="33"/>
      <c r="AH1376" s="33"/>
      <c r="AI1376" s="33"/>
      <c r="AJ1376" s="5"/>
      <c r="AK1376" t="str">
        <f>Tabela1[[#This Row],[Coluna1]]&amp;Tabela1[[#This Row],[PEDIDO]]</f>
        <v>P-188</v>
      </c>
      <c r="AL1376"/>
      <c r="AM1376"/>
      <c r="AN1376"/>
      <c r="AO1376" t="str">
        <f t="shared" ref="AO1376" si="456">A1376&amp;"/"&amp;J1376</f>
        <v>T-072929-1/1073-TC-007</v>
      </c>
      <c r="AP1376" t="str">
        <f>Tabela1[[#This Row],[TAG]]&amp;Tabela1[[#This Row],[PEDIDO]]&amp;Tabela1[[#This Row],[PRODUTO]]</f>
        <v xml:space="preserve">1073-TC-007P-188ESTRUTURA </v>
      </c>
      <c r="AQ1376" s="22" t="str">
        <f>Tabela1[[#This Row],[PRODUTO]]&amp;Tabela1[[#This Row],[TAG]]</f>
        <v>ESTRUTURA 1073-TC-007</v>
      </c>
      <c r="AR1376" s="24" t="str">
        <f>Tabela1[[#This Row],[PEDIDO]]&amp;Tabela1[[#This Row],[PRODUTO]]</f>
        <v xml:space="preserve">P-188ESTRUTURA </v>
      </c>
      <c r="AS1376" s="37">
        <f>IF(AF1376="",0,IF(ISTEXT(AF1376),H1376*VALUE(SUBSTITUTE(AF1376,"%",""))/100,H1376*AF1376))-Tabela1[[#This Row],[PRONTO ACABADO2]]</f>
        <v>0</v>
      </c>
      <c r="AT1376" s="37">
        <f>IF(AG1376="",0,IF(ISTEXT(AG1376),H1376*VALUE(SUBSTITUTE(AG1376,"%",""))/100,H1376*AG1376))-Tabela1[[#This Row],[PESO EXPEDIDO2]]</f>
        <v>0</v>
      </c>
      <c r="AU1376" s="37">
        <f t="shared" ref="AU1376" si="457">IF(AH1376="",0,IF(ISTEXT(AH1376),H1376*VALUE(SUBSTITUTE(AH1376,"%",""))/100,H1376*AH1376))</f>
        <v>0</v>
      </c>
      <c r="AV1376" s="37">
        <f t="shared" ref="AV1376" si="458">IF(AG1376="",0,IF(ISTEXT(AG1376),H1376*VALUE(SUBSTITUTE(AG1376,"%",""))/100,H1376*AG1376))</f>
        <v>0</v>
      </c>
      <c r="AW1376" s="37"/>
    </row>
    <row r="1377" spans="1:49" ht="15.75" hidden="1" customHeight="1" x14ac:dyDescent="0.25">
      <c r="A1377" s="6" t="s">
        <v>6106</v>
      </c>
      <c r="B1377" s="21"/>
      <c r="C1377" s="7">
        <v>650</v>
      </c>
      <c r="D1377" s="39" t="s">
        <v>6292</v>
      </c>
      <c r="E1377" s="7">
        <v>5060</v>
      </c>
      <c r="F1377" s="7">
        <v>23</v>
      </c>
      <c r="G1377" s="23">
        <v>0.9</v>
      </c>
      <c r="H1377" s="34">
        <f>Tabela1[[#This Row],[PESO UNI]]*Tabela1[[#This Row],[QTE]]</f>
        <v>585</v>
      </c>
      <c r="I1377" s="7">
        <v>3</v>
      </c>
      <c r="J1377" s="8" t="s">
        <v>5983</v>
      </c>
      <c r="K1377" s="8" t="s">
        <v>4320</v>
      </c>
      <c r="L1377" s="9" t="s">
        <v>5251</v>
      </c>
      <c r="M1377" s="10">
        <v>46304</v>
      </c>
      <c r="N1377" s="8" t="s">
        <v>38</v>
      </c>
      <c r="O1377" s="12"/>
      <c r="P1377" s="13"/>
      <c r="Q1377" s="14">
        <f>Tabela1[[#This Row],[QTDE/ Fabricação]]-Tabela1[[#This Row],[QTE]]</f>
        <v>-650</v>
      </c>
      <c r="R1377" s="18">
        <f t="shared" ref="R1377:R1381" si="459">IFERROR(H1377*((AA1377*0.25)+(AC1377*0.25)+(AD1377*0.225)+(AE1377*0.225)+(AF1377*0.05)),"")</f>
        <v>0</v>
      </c>
      <c r="S1377" s="18">
        <f t="shared" ref="S1377:S1381" si="460">IFERROR(H1377*AG1377,"")</f>
        <v>0</v>
      </c>
      <c r="T1377" s="19">
        <f t="shared" ref="T1377:T1381" si="461">IFERROR(S1377-H1377,"")</f>
        <v>-585</v>
      </c>
      <c r="U1377" s="16">
        <f>IFERROR(SUMIF('LISTA DE EMBARQUE'!B:B,MICRO!E:E,'LISTA DE EMBARQUE'!G:G),"")</f>
        <v>0</v>
      </c>
      <c r="V1377" s="12"/>
      <c r="W1377" s="13"/>
      <c r="X1377" s="14"/>
      <c r="Y1377" s="14"/>
      <c r="Z1377" s="20"/>
      <c r="AA1377" s="17"/>
      <c r="AB1377" s="33"/>
      <c r="AC1377" s="33"/>
      <c r="AD1377" s="33"/>
      <c r="AE1377" s="33"/>
      <c r="AF1377" s="33"/>
      <c r="AG1377" s="33"/>
      <c r="AH1377" s="33"/>
      <c r="AI1377" s="33"/>
      <c r="AJ1377" s="5"/>
      <c r="AK1377" t="str">
        <f>Tabela1[[#This Row],[Coluna1]]&amp;Tabela1[[#This Row],[PEDIDO]]</f>
        <v>P-206</v>
      </c>
      <c r="AL1377"/>
      <c r="AM1377"/>
      <c r="AN1377"/>
      <c r="AO1377" t="str">
        <f>A1377&amp;"/"&amp;J1377</f>
        <v>T-073148-3/TR-01</v>
      </c>
      <c r="AP1377" t="str">
        <f>Tabela1[[#This Row],[TAG]]&amp;Tabela1[[#This Row],[PEDIDO]]&amp;Tabela1[[#This Row],[PRODUTO]]</f>
        <v xml:space="preserve">TR-01P-206ESTRUTURA </v>
      </c>
      <c r="AQ1377" s="22" t="str">
        <f>Tabela1[[#This Row],[PRODUTO]]&amp;Tabela1[[#This Row],[TAG]]</f>
        <v>ESTRUTURA TR-01</v>
      </c>
      <c r="AR1377" s="24"/>
      <c r="AS1377" s="37"/>
      <c r="AT1377" s="37"/>
      <c r="AU1377" s="37"/>
      <c r="AV1377" s="37"/>
      <c r="AW1377" s="37"/>
    </row>
    <row r="1378" spans="1:49" ht="15.75" hidden="1" customHeight="1" x14ac:dyDescent="0.25">
      <c r="A1378" s="6" t="s">
        <v>6106</v>
      </c>
      <c r="B1378" s="21"/>
      <c r="C1378" s="7">
        <v>650</v>
      </c>
      <c r="D1378" s="39" t="s">
        <v>6292</v>
      </c>
      <c r="E1378" s="7">
        <v>5061</v>
      </c>
      <c r="F1378" s="7">
        <v>23</v>
      </c>
      <c r="G1378" s="23">
        <v>0.9</v>
      </c>
      <c r="H1378" s="34">
        <f>Tabela1[[#This Row],[PESO UNI]]*Tabela1[[#This Row],[QTE]]</f>
        <v>585</v>
      </c>
      <c r="I1378" s="7">
        <v>3</v>
      </c>
      <c r="J1378" s="8" t="s">
        <v>5984</v>
      </c>
      <c r="K1378" s="8" t="s">
        <v>4320</v>
      </c>
      <c r="L1378" s="9" t="s">
        <v>5251</v>
      </c>
      <c r="M1378" s="10">
        <v>46304</v>
      </c>
      <c r="N1378" s="8" t="s">
        <v>38</v>
      </c>
      <c r="O1378" s="12"/>
      <c r="P1378" s="13"/>
      <c r="Q1378" s="14">
        <f>Tabela1[[#This Row],[QTDE/ Fabricação]]-Tabela1[[#This Row],[QTE]]</f>
        <v>-650</v>
      </c>
      <c r="R1378" s="18">
        <f t="shared" si="459"/>
        <v>0</v>
      </c>
      <c r="S1378" s="18">
        <f t="shared" si="460"/>
        <v>0</v>
      </c>
      <c r="T1378" s="19">
        <f t="shared" si="461"/>
        <v>-585</v>
      </c>
      <c r="U1378" s="16">
        <f>IFERROR(SUMIF('LISTA DE EMBARQUE'!B:B,MICRO!E:E,'LISTA DE EMBARQUE'!G:G),"")</f>
        <v>0</v>
      </c>
      <c r="V1378" s="12"/>
      <c r="W1378" s="13"/>
      <c r="X1378" s="14"/>
      <c r="Y1378" s="14"/>
      <c r="Z1378" s="20"/>
      <c r="AA1378" s="17"/>
      <c r="AB1378" s="33"/>
      <c r="AC1378" s="33"/>
      <c r="AD1378" s="33"/>
      <c r="AE1378" s="33"/>
      <c r="AF1378" s="33"/>
      <c r="AG1378" s="33"/>
      <c r="AH1378" s="33"/>
      <c r="AI1378" s="33"/>
      <c r="AJ1378" s="5"/>
      <c r="AK1378" t="str">
        <f>Tabela1[[#This Row],[Coluna1]]&amp;Tabela1[[#This Row],[PEDIDO]]</f>
        <v>P-206</v>
      </c>
      <c r="AL1378"/>
      <c r="AM1378"/>
      <c r="AN1378"/>
      <c r="AO1378" t="str">
        <f>A1378&amp;"/"&amp;J1378</f>
        <v>T-073148-3/TR-02</v>
      </c>
      <c r="AP1378" t="str">
        <f>Tabela1[[#This Row],[TAG]]&amp;Tabela1[[#This Row],[PEDIDO]]&amp;Tabela1[[#This Row],[PRODUTO]]</f>
        <v xml:space="preserve">TR-02P-206ESTRUTURA </v>
      </c>
      <c r="AQ1378" s="22" t="str">
        <f>Tabela1[[#This Row],[PRODUTO]]&amp;Tabela1[[#This Row],[TAG]]</f>
        <v>ESTRUTURA TR-02</v>
      </c>
      <c r="AR1378" s="24"/>
      <c r="AS1378" s="37"/>
      <c r="AT1378" s="37"/>
      <c r="AU1378" s="37"/>
      <c r="AV1378" s="37"/>
      <c r="AW1378" s="37"/>
    </row>
    <row r="1379" spans="1:49" ht="15.75" hidden="1" customHeight="1" x14ac:dyDescent="0.25">
      <c r="A1379" s="6" t="s">
        <v>414</v>
      </c>
      <c r="B1379" s="21"/>
      <c r="C1379" s="7">
        <v>10</v>
      </c>
      <c r="D1379" s="39" t="s">
        <v>6107</v>
      </c>
      <c r="E1379" s="7">
        <v>5062</v>
      </c>
      <c r="F1379" s="7">
        <v>1</v>
      </c>
      <c r="G1379" s="23">
        <v>5</v>
      </c>
      <c r="H1379" s="34">
        <f>Tabela1[[#This Row],[PESO UNI]]*Tabela1[[#This Row],[QTE]]</f>
        <v>50</v>
      </c>
      <c r="I1379" s="7" t="s">
        <v>43</v>
      </c>
      <c r="J1379" s="8" t="s">
        <v>6108</v>
      </c>
      <c r="K1379" s="8" t="s">
        <v>23</v>
      </c>
      <c r="L1379" s="9" t="s">
        <v>6109</v>
      </c>
      <c r="M1379" s="10">
        <v>46304</v>
      </c>
      <c r="N1379" s="8" t="s">
        <v>38</v>
      </c>
      <c r="O1379" s="12"/>
      <c r="P1379" s="13"/>
      <c r="Q1379" s="14">
        <f>Tabela1[[#This Row],[QTDE/ Fabricação]]-Tabela1[[#This Row],[QTE]]</f>
        <v>-10</v>
      </c>
      <c r="R1379" s="18">
        <f t="shared" si="459"/>
        <v>0</v>
      </c>
      <c r="S1379" s="18">
        <f t="shared" si="460"/>
        <v>0</v>
      </c>
      <c r="T1379" s="19">
        <f t="shared" si="461"/>
        <v>-50</v>
      </c>
      <c r="U1379" s="16">
        <f>IFERROR(SUMIF('LISTA DE EMBARQUE'!B:B,MICRO!E:E,'LISTA DE EMBARQUE'!G:G),"")</f>
        <v>0</v>
      </c>
      <c r="V1379" s="12"/>
      <c r="W1379" s="13"/>
      <c r="X1379" s="14"/>
      <c r="Y1379" s="14"/>
      <c r="Z1379" s="20"/>
      <c r="AA1379" s="17"/>
      <c r="AB1379" s="33"/>
      <c r="AC1379" s="33"/>
      <c r="AD1379" s="33"/>
      <c r="AE1379" s="33"/>
      <c r="AF1379" s="33"/>
      <c r="AG1379" s="33"/>
      <c r="AH1379" s="33"/>
      <c r="AI1379" s="33"/>
      <c r="AJ1379" s="5"/>
      <c r="AK1379"/>
      <c r="AL1379"/>
      <c r="AM1379"/>
      <c r="AN1379"/>
      <c r="AO1379"/>
      <c r="AP1379"/>
      <c r="AQ1379" s="22"/>
      <c r="AR1379" s="24"/>
      <c r="AS1379" s="37"/>
      <c r="AT1379" s="37"/>
      <c r="AU1379" s="37"/>
      <c r="AV1379" s="37"/>
      <c r="AW1379" s="37"/>
    </row>
    <row r="1380" spans="1:49" ht="15.75" hidden="1" customHeight="1" x14ac:dyDescent="0.25">
      <c r="A1380" s="6" t="s">
        <v>414</v>
      </c>
      <c r="B1380" s="21"/>
      <c r="C1380" s="7">
        <v>2</v>
      </c>
      <c r="D1380" s="39" t="s">
        <v>6107</v>
      </c>
      <c r="E1380" s="7">
        <v>5063</v>
      </c>
      <c r="F1380" s="7">
        <v>1</v>
      </c>
      <c r="G1380" s="23">
        <v>5</v>
      </c>
      <c r="H1380" s="34">
        <f>Tabela1[[#This Row],[PESO UNI]]*Tabela1[[#This Row],[QTE]]</f>
        <v>10</v>
      </c>
      <c r="I1380" s="7" t="s">
        <v>43</v>
      </c>
      <c r="J1380" s="8" t="s">
        <v>6112</v>
      </c>
      <c r="K1380" s="8" t="s">
        <v>23</v>
      </c>
      <c r="L1380" s="9" t="s">
        <v>6113</v>
      </c>
      <c r="M1380" s="10">
        <v>46304</v>
      </c>
      <c r="N1380" s="8" t="s">
        <v>38</v>
      </c>
      <c r="O1380" s="12"/>
      <c r="P1380" s="13"/>
      <c r="Q1380" s="14">
        <f>Tabela1[[#This Row],[QTDE/ Fabricação]]-Tabela1[[#This Row],[QTE]]</f>
        <v>-2</v>
      </c>
      <c r="R1380" s="18">
        <f t="shared" si="459"/>
        <v>0</v>
      </c>
      <c r="S1380" s="18">
        <f t="shared" si="460"/>
        <v>0</v>
      </c>
      <c r="T1380" s="19">
        <f t="shared" si="461"/>
        <v>-10</v>
      </c>
      <c r="U1380" s="16">
        <f>IFERROR(SUMIF('LISTA DE EMBARQUE'!B:B,MICRO!E:E,'LISTA DE EMBARQUE'!G:G),"")</f>
        <v>0</v>
      </c>
      <c r="V1380" s="12"/>
      <c r="W1380" s="13"/>
      <c r="X1380" s="14"/>
      <c r="Y1380" s="14"/>
      <c r="Z1380" s="20"/>
      <c r="AA1380" s="17"/>
      <c r="AB1380" s="33"/>
      <c r="AC1380" s="33"/>
      <c r="AD1380" s="33"/>
      <c r="AE1380" s="33"/>
      <c r="AF1380" s="33"/>
      <c r="AG1380" s="33"/>
      <c r="AH1380" s="33"/>
      <c r="AI1380" s="33"/>
      <c r="AJ1380" s="5"/>
      <c r="AK1380"/>
      <c r="AL1380"/>
      <c r="AM1380"/>
      <c r="AN1380"/>
      <c r="AO1380"/>
      <c r="AP1380"/>
      <c r="AQ1380" s="22"/>
      <c r="AR1380" s="24"/>
      <c r="AS1380" s="37"/>
      <c r="AT1380" s="37"/>
      <c r="AU1380" s="37"/>
      <c r="AV1380" s="37"/>
      <c r="AW1380" s="37"/>
    </row>
    <row r="1381" spans="1:49" ht="15.75" hidden="1" customHeight="1" x14ac:dyDescent="0.25">
      <c r="A1381" s="6" t="s">
        <v>4547</v>
      </c>
      <c r="B1381" s="21"/>
      <c r="C1381" s="7">
        <v>20</v>
      </c>
      <c r="D1381" s="39" t="s">
        <v>6114</v>
      </c>
      <c r="E1381" s="7">
        <v>5064</v>
      </c>
      <c r="F1381" s="7">
        <v>1</v>
      </c>
      <c r="G1381" s="23">
        <v>11.5</v>
      </c>
      <c r="H1381" s="34">
        <f>Tabela1[[#This Row],[PESO UNI]]*Tabela1[[#This Row],[QTE]]</f>
        <v>230</v>
      </c>
      <c r="I1381" s="7">
        <v>0</v>
      </c>
      <c r="J1381" s="8" t="s">
        <v>6115</v>
      </c>
      <c r="K1381" s="8" t="s">
        <v>23</v>
      </c>
      <c r="L1381" s="9" t="s">
        <v>6116</v>
      </c>
      <c r="M1381" s="10">
        <v>46304</v>
      </c>
      <c r="N1381" s="8" t="s">
        <v>38</v>
      </c>
      <c r="O1381" s="12"/>
      <c r="P1381" s="13"/>
      <c r="Q1381" s="14">
        <f>Tabela1[[#This Row],[QTDE/ Fabricação]]-Tabela1[[#This Row],[QTE]]</f>
        <v>-20</v>
      </c>
      <c r="R1381" s="18">
        <f t="shared" si="459"/>
        <v>0</v>
      </c>
      <c r="S1381" s="18">
        <f t="shared" si="460"/>
        <v>0</v>
      </c>
      <c r="T1381" s="19">
        <f t="shared" si="461"/>
        <v>-230</v>
      </c>
      <c r="U1381" s="16">
        <f>IFERROR(SUMIF('LISTA DE EMBARQUE'!B:B,MICRO!E:E,'LISTA DE EMBARQUE'!G:G),"")</f>
        <v>0</v>
      </c>
      <c r="V1381" s="12"/>
      <c r="W1381" s="13"/>
      <c r="X1381" s="14"/>
      <c r="Y1381" s="14"/>
      <c r="Z1381" s="20"/>
      <c r="AA1381" s="17"/>
      <c r="AB1381" s="33"/>
      <c r="AC1381" s="33"/>
      <c r="AD1381" s="33"/>
      <c r="AE1381" s="33"/>
      <c r="AF1381" s="33"/>
      <c r="AG1381" s="33"/>
      <c r="AH1381" s="33"/>
      <c r="AI1381" s="33"/>
      <c r="AJ1381" s="5"/>
      <c r="AK1381"/>
      <c r="AL1381"/>
      <c r="AM1381"/>
      <c r="AN1381"/>
      <c r="AO1381"/>
      <c r="AP1381"/>
      <c r="AQ1381" s="22"/>
      <c r="AR1381" s="24"/>
      <c r="AS1381" s="37"/>
      <c r="AT1381" s="37"/>
      <c r="AU1381" s="37"/>
      <c r="AV1381" s="37"/>
      <c r="AW1381" s="37"/>
    </row>
    <row r="1382" spans="1:49" ht="15.75" hidden="1" customHeight="1" x14ac:dyDescent="0.25">
      <c r="A1382" s="6" t="s">
        <v>6118</v>
      </c>
      <c r="B1382" s="21" t="s">
        <v>6119</v>
      </c>
      <c r="C1382" s="7">
        <v>2</v>
      </c>
      <c r="D1382" s="39" t="s">
        <v>6282</v>
      </c>
      <c r="E1382" s="7">
        <v>5065</v>
      </c>
      <c r="F1382" s="7">
        <v>94</v>
      </c>
      <c r="G1382" s="23">
        <v>136.19999999999999</v>
      </c>
      <c r="H1382" s="34">
        <f>Tabela1[[#This Row],[PESO UNI]]*Tabela1[[#This Row],[QTE]]</f>
        <v>272.39999999999998</v>
      </c>
      <c r="I1382" s="7">
        <v>0</v>
      </c>
      <c r="J1382" s="8" t="s">
        <v>3093</v>
      </c>
      <c r="K1382" s="8" t="s">
        <v>4320</v>
      </c>
      <c r="L1382" s="9" t="s">
        <v>2984</v>
      </c>
      <c r="M1382" s="10">
        <v>46304</v>
      </c>
      <c r="N1382" s="8" t="s">
        <v>38</v>
      </c>
      <c r="O1382" s="12"/>
      <c r="P1382" s="13"/>
      <c r="Q1382" s="14">
        <f>Tabela1[[#This Row],[QTDE/ Fabricação]]-Tabela1[[#This Row],[QTE]]</f>
        <v>-2</v>
      </c>
      <c r="R1382" s="18">
        <f t="shared" ref="R1382:R1404" si="462">IFERROR(H1382*((AA1382*0.25)+(AC1382*0.25)+(AD1382*0.225)+(AE1382*0.225)+(AF1382*0.05)),"")</f>
        <v>0</v>
      </c>
      <c r="S1382" s="18">
        <f t="shared" ref="S1382:S1404" si="463">IFERROR(H1382*AG1382,"")</f>
        <v>0</v>
      </c>
      <c r="T1382" s="19">
        <f t="shared" ref="T1382:T1404" si="464">IFERROR(S1382-H1382,"")</f>
        <v>-272.39999999999998</v>
      </c>
      <c r="U1382" s="16">
        <f>IFERROR(SUMIF('LISTA DE EMBARQUE'!B:B,MICRO!E:E,'LISTA DE EMBARQUE'!G:G),"")</f>
        <v>0</v>
      </c>
      <c r="V1382" s="12" t="str">
        <f>IFERROR(VLOOKUP(Tabela1[[#This Row],[COD.MDE]],'LISTA DE EMBARQUE'!B:L,11,0),"")</f>
        <v/>
      </c>
      <c r="W1382" s="13" t="str">
        <f>IFERROR(VLOOKUP(Tabela1[[#This Row],[COD.MDE]],'LISTA DE EMBARQUE'!B:M,12,0),"")</f>
        <v/>
      </c>
      <c r="X1382" s="14">
        <f>IFERROR(Tabela1[[#This Row],[QIANTIDADE EXPEDIDA]]*Tabela1[[#This Row],[PESO UNI]],"")</f>
        <v>0</v>
      </c>
      <c r="Y1382" s="14">
        <f>U1382-C1382</f>
        <v>-2</v>
      </c>
      <c r="Z1382" s="20">
        <f>Tabela1[[#This Row],[PESO TOTAL]]-Tabela1[[#This Row],[Peso Expedido]]</f>
        <v>272.39999999999998</v>
      </c>
      <c r="AA1382" s="17">
        <v>0</v>
      </c>
      <c r="AB1382" s="33"/>
      <c r="AC1382" s="33"/>
      <c r="AD1382" s="33"/>
      <c r="AE1382" s="33"/>
      <c r="AF1382" s="33"/>
      <c r="AG1382" s="33"/>
      <c r="AH1382" s="33"/>
      <c r="AI1382" s="33"/>
      <c r="AJ1382" s="5"/>
      <c r="AK1382"/>
      <c r="AL1382"/>
      <c r="AM1382"/>
      <c r="AN1382"/>
      <c r="AO1382"/>
      <c r="AP1382"/>
      <c r="AQ1382" s="22"/>
      <c r="AR1382" s="24"/>
      <c r="AS1382" s="37"/>
      <c r="AT1382" s="37"/>
      <c r="AU1382" s="37"/>
      <c r="AV1382" s="37"/>
      <c r="AW1382" s="37"/>
    </row>
    <row r="1383" spans="1:49" ht="15.75" hidden="1" customHeight="1" x14ac:dyDescent="0.25">
      <c r="A1383" s="6" t="s">
        <v>6121</v>
      </c>
      <c r="B1383" s="21"/>
      <c r="C1383" s="7">
        <v>10</v>
      </c>
      <c r="D1383" s="39" t="s">
        <v>6281</v>
      </c>
      <c r="E1383" s="7">
        <v>5066</v>
      </c>
      <c r="F1383" s="7">
        <v>24</v>
      </c>
      <c r="G1383" s="23">
        <v>22.22</v>
      </c>
      <c r="H1383" s="34">
        <f>Tabela1[[#This Row],[PESO UNI]]*Tabela1[[#This Row],[QTE]]</f>
        <v>222.2</v>
      </c>
      <c r="I1383" s="7">
        <v>0</v>
      </c>
      <c r="J1383" s="8" t="s">
        <v>5983</v>
      </c>
      <c r="K1383" s="8" t="s">
        <v>33</v>
      </c>
      <c r="L1383" s="9" t="s">
        <v>5251</v>
      </c>
      <c r="M1383" s="10">
        <v>46308</v>
      </c>
      <c r="N1383" s="8" t="s">
        <v>38</v>
      </c>
      <c r="O1383" s="12"/>
      <c r="P1383" s="13"/>
      <c r="Q1383" s="14">
        <f>Tabela1[[#This Row],[QTDE/ Fabricação]]-Tabela1[[#This Row],[QTE]]</f>
        <v>-10</v>
      </c>
      <c r="R1383" s="18">
        <f>IFERROR(H1383*((AA1383*0.25)+(AC1383*0.25)+(AD1383*0.225)+(AE1383*0.225)+(AF1383*0.05)),"")</f>
        <v>87.213499999999996</v>
      </c>
      <c r="S1383" s="18">
        <f t="shared" si="463"/>
        <v>0</v>
      </c>
      <c r="T1383" s="19">
        <f t="shared" si="464"/>
        <v>-222.2</v>
      </c>
      <c r="U1383" s="16">
        <f>IFERROR(SUMIF('LISTA DE EMBARQUE'!B:B,MICRO!E:E,'LISTA DE EMBARQUE'!G:G),"")</f>
        <v>0</v>
      </c>
      <c r="V1383" s="12"/>
      <c r="W1383" s="13"/>
      <c r="X1383" s="14"/>
      <c r="Y1383" s="14"/>
      <c r="Z1383" s="20"/>
      <c r="AA1383" s="17">
        <v>0.8</v>
      </c>
      <c r="AB1383" s="33"/>
      <c r="AC1383" s="33">
        <v>0.5</v>
      </c>
      <c r="AD1383" s="33">
        <v>0.3</v>
      </c>
      <c r="AE1383" s="33"/>
      <c r="AF1383" s="33"/>
      <c r="AG1383" s="33"/>
      <c r="AH1383" s="33"/>
      <c r="AI1383" s="33"/>
      <c r="AJ1383" s="5"/>
      <c r="AK1383"/>
      <c r="AL1383"/>
      <c r="AM1383"/>
      <c r="AN1383"/>
      <c r="AO1383"/>
      <c r="AP1383"/>
      <c r="AQ1383" s="22"/>
      <c r="AR1383" s="24"/>
      <c r="AS1383" s="37"/>
      <c r="AT1383" s="37"/>
      <c r="AU1383" s="37"/>
      <c r="AV1383" s="37"/>
      <c r="AW1383" s="37"/>
    </row>
    <row r="1384" spans="1:49" ht="15.75" hidden="1" customHeight="1" x14ac:dyDescent="0.25">
      <c r="A1384" s="6" t="s">
        <v>6121</v>
      </c>
      <c r="B1384" s="21"/>
      <c r="C1384" s="7">
        <v>20</v>
      </c>
      <c r="D1384" s="39" t="s">
        <v>6280</v>
      </c>
      <c r="E1384" s="7">
        <v>5067</v>
      </c>
      <c r="F1384" s="7">
        <v>24</v>
      </c>
      <c r="G1384" s="23">
        <v>20.8</v>
      </c>
      <c r="H1384" s="34">
        <f>Tabela1[[#This Row],[PESO UNI]]*Tabela1[[#This Row],[QTE]]</f>
        <v>416</v>
      </c>
      <c r="I1384" s="7">
        <v>0</v>
      </c>
      <c r="J1384" s="8" t="s">
        <v>5983</v>
      </c>
      <c r="K1384" s="8" t="s">
        <v>33</v>
      </c>
      <c r="L1384" s="9" t="s">
        <v>5251</v>
      </c>
      <c r="M1384" s="10">
        <v>46308</v>
      </c>
      <c r="N1384" s="8" t="s">
        <v>38</v>
      </c>
      <c r="O1384" s="12"/>
      <c r="P1384" s="13"/>
      <c r="Q1384" s="14">
        <f>Tabela1[[#This Row],[QTDE/ Fabricação]]-Tabela1[[#This Row],[QTE]]</f>
        <v>-20</v>
      </c>
      <c r="R1384" s="18">
        <f>IFERROR(H1384*((AA1384*0.25)+(AC1384*0.25)+(AD1384*0.225)+(AE1384*0.225)+(AF1384*0.05)),"")</f>
        <v>163.28</v>
      </c>
      <c r="S1384" s="18">
        <f t="shared" si="463"/>
        <v>0</v>
      </c>
      <c r="T1384" s="19">
        <f t="shared" si="464"/>
        <v>-416</v>
      </c>
      <c r="U1384" s="16">
        <f>IFERROR(SUMIF('LISTA DE EMBARQUE'!B:B,MICRO!E:E,'LISTA DE EMBARQUE'!G:G),"")</f>
        <v>0</v>
      </c>
      <c r="V1384" s="12"/>
      <c r="W1384" s="13"/>
      <c r="X1384" s="14"/>
      <c r="Y1384" s="14"/>
      <c r="Z1384" s="20"/>
      <c r="AA1384" s="17">
        <v>0.8</v>
      </c>
      <c r="AB1384" s="33"/>
      <c r="AC1384" s="33">
        <v>0.5</v>
      </c>
      <c r="AD1384" s="33">
        <v>0.3</v>
      </c>
      <c r="AE1384" s="33"/>
      <c r="AF1384" s="33"/>
      <c r="AG1384" s="33"/>
      <c r="AH1384" s="33"/>
      <c r="AI1384" s="33"/>
      <c r="AJ1384" s="5"/>
      <c r="AK1384"/>
      <c r="AL1384"/>
      <c r="AM1384"/>
      <c r="AN1384"/>
      <c r="AO1384"/>
      <c r="AP1384"/>
      <c r="AQ1384" s="22"/>
      <c r="AR1384" s="24"/>
      <c r="AS1384" s="37"/>
      <c r="AT1384" s="37"/>
      <c r="AU1384" s="37"/>
      <c r="AV1384" s="37"/>
      <c r="AW1384" s="37"/>
    </row>
    <row r="1385" spans="1:49" ht="15.75" hidden="1" customHeight="1" x14ac:dyDescent="0.25">
      <c r="A1385" s="6" t="s">
        <v>6121</v>
      </c>
      <c r="B1385" s="21"/>
      <c r="C1385" s="7">
        <v>20</v>
      </c>
      <c r="D1385" s="39" t="s">
        <v>6281</v>
      </c>
      <c r="E1385" s="7">
        <v>5068</v>
      </c>
      <c r="F1385" s="7">
        <v>24</v>
      </c>
      <c r="G1385" s="23">
        <v>22.22</v>
      </c>
      <c r="H1385" s="34">
        <f>Tabela1[[#This Row],[PESO UNI]]*Tabela1[[#This Row],[QTE]]</f>
        <v>444.4</v>
      </c>
      <c r="I1385" s="7">
        <v>0</v>
      </c>
      <c r="J1385" s="8" t="s">
        <v>5984</v>
      </c>
      <c r="K1385" s="8" t="s">
        <v>33</v>
      </c>
      <c r="L1385" s="9" t="s">
        <v>5251</v>
      </c>
      <c r="M1385" s="10">
        <v>46308</v>
      </c>
      <c r="N1385" s="8" t="s">
        <v>38</v>
      </c>
      <c r="O1385" s="12"/>
      <c r="P1385" s="13"/>
      <c r="Q1385" s="14">
        <f>Tabela1[[#This Row],[QTDE/ Fabricação]]-Tabela1[[#This Row],[QTE]]</f>
        <v>-20</v>
      </c>
      <c r="R1385" s="18">
        <f t="shared" si="462"/>
        <v>174.42699999999999</v>
      </c>
      <c r="S1385" s="18">
        <f t="shared" si="463"/>
        <v>0</v>
      </c>
      <c r="T1385" s="19">
        <f t="shared" si="464"/>
        <v>-444.4</v>
      </c>
      <c r="U1385" s="16">
        <f>IFERROR(SUMIF('LISTA DE EMBARQUE'!B:B,MICRO!E:E,'LISTA DE EMBARQUE'!G:G),"")</f>
        <v>0</v>
      </c>
      <c r="V1385" s="12"/>
      <c r="W1385" s="13"/>
      <c r="X1385" s="14"/>
      <c r="Y1385" s="14"/>
      <c r="Z1385" s="20"/>
      <c r="AA1385" s="17">
        <v>0.8</v>
      </c>
      <c r="AB1385" s="33"/>
      <c r="AC1385" s="33">
        <v>0.5</v>
      </c>
      <c r="AD1385" s="33">
        <v>0.3</v>
      </c>
      <c r="AE1385" s="33"/>
      <c r="AF1385" s="33"/>
      <c r="AG1385" s="33"/>
      <c r="AH1385" s="33"/>
      <c r="AI1385" s="33"/>
      <c r="AJ1385" s="5"/>
      <c r="AK1385"/>
      <c r="AL1385"/>
      <c r="AM1385"/>
      <c r="AN1385"/>
      <c r="AO1385"/>
      <c r="AP1385"/>
      <c r="AQ1385" s="22"/>
      <c r="AR1385" s="24"/>
      <c r="AS1385" s="37"/>
      <c r="AT1385" s="37"/>
      <c r="AU1385" s="37"/>
      <c r="AV1385" s="37"/>
      <c r="AW1385" s="37"/>
    </row>
    <row r="1386" spans="1:49" ht="15.75" hidden="1" customHeight="1" x14ac:dyDescent="0.25">
      <c r="A1386" s="6" t="s">
        <v>6121</v>
      </c>
      <c r="B1386" s="21"/>
      <c r="C1386" s="7">
        <v>40</v>
      </c>
      <c r="D1386" s="39" t="s">
        <v>6280</v>
      </c>
      <c r="E1386" s="7">
        <v>5069</v>
      </c>
      <c r="F1386" s="7">
        <v>24</v>
      </c>
      <c r="G1386" s="23">
        <v>20.8</v>
      </c>
      <c r="H1386" s="34">
        <f>Tabela1[[#This Row],[PESO UNI]]*Tabela1[[#This Row],[QTE]]</f>
        <v>832</v>
      </c>
      <c r="I1386" s="7">
        <v>0</v>
      </c>
      <c r="J1386" s="8" t="s">
        <v>5984</v>
      </c>
      <c r="K1386" s="8" t="s">
        <v>33</v>
      </c>
      <c r="L1386" s="9" t="s">
        <v>5251</v>
      </c>
      <c r="M1386" s="10">
        <v>46308</v>
      </c>
      <c r="N1386" s="8" t="s">
        <v>38</v>
      </c>
      <c r="O1386" s="12"/>
      <c r="P1386" s="13"/>
      <c r="Q1386" s="14">
        <f>Tabela1[[#This Row],[QTDE/ Fabricação]]-Tabela1[[#This Row],[QTE]]</f>
        <v>-40</v>
      </c>
      <c r="R1386" s="18">
        <f t="shared" si="462"/>
        <v>326.56</v>
      </c>
      <c r="S1386" s="18">
        <f t="shared" si="463"/>
        <v>0</v>
      </c>
      <c r="T1386" s="19">
        <f t="shared" si="464"/>
        <v>-832</v>
      </c>
      <c r="U1386" s="16">
        <f>IFERROR(SUMIF('LISTA DE EMBARQUE'!B:B,MICRO!E:E,'LISTA DE EMBARQUE'!G:G),"")</f>
        <v>0</v>
      </c>
      <c r="V1386" s="12"/>
      <c r="W1386" s="13"/>
      <c r="X1386" s="14"/>
      <c r="Y1386" s="14"/>
      <c r="Z1386" s="20"/>
      <c r="AA1386" s="17">
        <v>0.8</v>
      </c>
      <c r="AB1386" s="33"/>
      <c r="AC1386" s="33">
        <v>0.5</v>
      </c>
      <c r="AD1386" s="33">
        <v>0.3</v>
      </c>
      <c r="AE1386" s="33"/>
      <c r="AF1386" s="33"/>
      <c r="AG1386" s="33"/>
      <c r="AH1386" s="33"/>
      <c r="AI1386" s="33"/>
      <c r="AJ1386" s="5"/>
      <c r="AK1386"/>
      <c r="AL1386"/>
      <c r="AM1386"/>
      <c r="AN1386"/>
      <c r="AO1386"/>
      <c r="AP1386"/>
      <c r="AQ1386" s="22"/>
      <c r="AR1386" s="24"/>
      <c r="AS1386" s="37"/>
      <c r="AT1386" s="37"/>
      <c r="AU1386" s="37"/>
      <c r="AV1386" s="37"/>
      <c r="AW1386" s="37"/>
    </row>
    <row r="1387" spans="1:49" ht="15.75" hidden="1" customHeight="1" x14ac:dyDescent="0.25">
      <c r="A1387" s="6" t="s">
        <v>6121</v>
      </c>
      <c r="B1387" s="21"/>
      <c r="C1387" s="7">
        <v>2</v>
      </c>
      <c r="D1387" s="39" t="s">
        <v>6279</v>
      </c>
      <c r="E1387" s="7">
        <v>5070</v>
      </c>
      <c r="F1387" s="7">
        <v>24</v>
      </c>
      <c r="G1387" s="23">
        <v>22.2</v>
      </c>
      <c r="H1387" s="34">
        <f>Tabela1[[#This Row],[PESO UNI]]*Tabela1[[#This Row],[QTE]]</f>
        <v>44.4</v>
      </c>
      <c r="I1387" s="7">
        <v>0</v>
      </c>
      <c r="J1387" s="8" t="s">
        <v>5996</v>
      </c>
      <c r="K1387" s="8" t="s">
        <v>33</v>
      </c>
      <c r="L1387" s="9" t="s">
        <v>5251</v>
      </c>
      <c r="M1387" s="10">
        <v>46308</v>
      </c>
      <c r="N1387" s="8" t="s">
        <v>38</v>
      </c>
      <c r="O1387" s="12"/>
      <c r="P1387" s="13"/>
      <c r="Q1387" s="14">
        <f>Tabela1[[#This Row],[QTDE/ Fabricação]]-Tabela1[[#This Row],[QTE]]</f>
        <v>-2</v>
      </c>
      <c r="R1387" s="18">
        <f t="shared" si="462"/>
        <v>17.427</v>
      </c>
      <c r="S1387" s="18">
        <f t="shared" si="463"/>
        <v>0</v>
      </c>
      <c r="T1387" s="19">
        <f t="shared" si="464"/>
        <v>-44.4</v>
      </c>
      <c r="U1387" s="16">
        <f>IFERROR(SUMIF('LISTA DE EMBARQUE'!B:B,MICRO!E:E,'LISTA DE EMBARQUE'!G:G),"")</f>
        <v>0</v>
      </c>
      <c r="V1387" s="12"/>
      <c r="W1387" s="13"/>
      <c r="X1387" s="14"/>
      <c r="Y1387" s="14"/>
      <c r="Z1387" s="20"/>
      <c r="AA1387" s="17">
        <v>0.8</v>
      </c>
      <c r="AB1387" s="33"/>
      <c r="AC1387" s="33">
        <v>0.5</v>
      </c>
      <c r="AD1387" s="33">
        <v>0.3</v>
      </c>
      <c r="AE1387" s="33"/>
      <c r="AF1387" s="33"/>
      <c r="AG1387" s="33"/>
      <c r="AH1387" s="33"/>
      <c r="AI1387" s="33"/>
      <c r="AJ1387" s="5"/>
      <c r="AK1387"/>
      <c r="AL1387"/>
      <c r="AM1387"/>
      <c r="AN1387"/>
      <c r="AO1387"/>
      <c r="AP1387"/>
      <c r="AQ1387" s="22"/>
      <c r="AR1387" s="24"/>
      <c r="AS1387" s="37"/>
      <c r="AT1387" s="37"/>
      <c r="AU1387" s="37"/>
      <c r="AV1387" s="37"/>
      <c r="AW1387" s="37"/>
    </row>
    <row r="1388" spans="1:49" ht="15.75" hidden="1" customHeight="1" x14ac:dyDescent="0.25">
      <c r="A1388" s="6" t="s">
        <v>6121</v>
      </c>
      <c r="B1388" s="21"/>
      <c r="C1388" s="7">
        <v>4</v>
      </c>
      <c r="D1388" s="39" t="s">
        <v>6278</v>
      </c>
      <c r="E1388" s="7">
        <v>5071</v>
      </c>
      <c r="F1388" s="7">
        <v>24</v>
      </c>
      <c r="G1388" s="23">
        <v>20.8</v>
      </c>
      <c r="H1388" s="34">
        <f>Tabela1[[#This Row],[PESO UNI]]*Tabela1[[#This Row],[QTE]]</f>
        <v>83.2</v>
      </c>
      <c r="I1388" s="7">
        <v>0</v>
      </c>
      <c r="J1388" s="8" t="s">
        <v>5996</v>
      </c>
      <c r="K1388" s="8" t="s">
        <v>33</v>
      </c>
      <c r="L1388" s="9" t="s">
        <v>5251</v>
      </c>
      <c r="M1388" s="10">
        <v>46308</v>
      </c>
      <c r="N1388" s="8" t="s">
        <v>38</v>
      </c>
      <c r="O1388" s="12"/>
      <c r="P1388" s="13"/>
      <c r="Q1388" s="14">
        <f>Tabela1[[#This Row],[QTDE/ Fabricação]]-Tabela1[[#This Row],[QTE]]</f>
        <v>-4</v>
      </c>
      <c r="R1388" s="18">
        <f t="shared" si="462"/>
        <v>32.656000000000006</v>
      </c>
      <c r="S1388" s="18">
        <f t="shared" si="463"/>
        <v>0</v>
      </c>
      <c r="T1388" s="19">
        <f t="shared" si="464"/>
        <v>-83.2</v>
      </c>
      <c r="U1388" s="16">
        <f>IFERROR(SUMIF('LISTA DE EMBARQUE'!B:B,MICRO!E:E,'LISTA DE EMBARQUE'!G:G),"")</f>
        <v>0</v>
      </c>
      <c r="V1388" s="12"/>
      <c r="W1388" s="13"/>
      <c r="X1388" s="14"/>
      <c r="Y1388" s="14"/>
      <c r="Z1388" s="20"/>
      <c r="AA1388" s="17">
        <v>0.8</v>
      </c>
      <c r="AB1388" s="33"/>
      <c r="AC1388" s="33">
        <v>0.5</v>
      </c>
      <c r="AD1388" s="33">
        <v>0.3</v>
      </c>
      <c r="AE1388" s="33"/>
      <c r="AF1388" s="33"/>
      <c r="AG1388" s="33"/>
      <c r="AH1388" s="33"/>
      <c r="AI1388" s="33"/>
      <c r="AJ1388" s="5"/>
      <c r="AK1388"/>
      <c r="AL1388"/>
      <c r="AM1388"/>
      <c r="AN1388"/>
      <c r="AO1388"/>
      <c r="AP1388"/>
      <c r="AQ1388" s="22"/>
      <c r="AR1388" s="24"/>
      <c r="AS1388" s="37"/>
      <c r="AT1388" s="37"/>
      <c r="AU1388" s="37"/>
      <c r="AV1388" s="37"/>
      <c r="AW1388" s="37"/>
    </row>
    <row r="1389" spans="1:49" ht="15.75" hidden="1" customHeight="1" x14ac:dyDescent="0.25">
      <c r="A1389" s="6" t="s">
        <v>6122</v>
      </c>
      <c r="B1389" s="21"/>
      <c r="C1389" s="7">
        <v>3</v>
      </c>
      <c r="D1389" s="39" t="s">
        <v>6277</v>
      </c>
      <c r="E1389" s="7">
        <v>5072</v>
      </c>
      <c r="F1389" s="7">
        <v>24</v>
      </c>
      <c r="G1389" s="23">
        <v>22.2</v>
      </c>
      <c r="H1389" s="34">
        <f>Tabela1[[#This Row],[PESO UNI]]*Tabela1[[#This Row],[QTE]]</f>
        <v>66.599999999999994</v>
      </c>
      <c r="I1389" s="7">
        <v>0</v>
      </c>
      <c r="J1389" s="8" t="s">
        <v>5983</v>
      </c>
      <c r="K1389" s="8" t="s">
        <v>33</v>
      </c>
      <c r="L1389" s="9" t="s">
        <v>5251</v>
      </c>
      <c r="M1389" s="10">
        <v>46308</v>
      </c>
      <c r="N1389" s="8" t="s">
        <v>38</v>
      </c>
      <c r="O1389" s="12"/>
      <c r="P1389" s="13"/>
      <c r="Q1389" s="14">
        <f>Tabela1[[#This Row],[QTDE/ Fabricação]]-Tabela1[[#This Row],[QTE]]</f>
        <v>-3</v>
      </c>
      <c r="R1389" s="18">
        <f t="shared" si="462"/>
        <v>26.140499999999999</v>
      </c>
      <c r="S1389" s="18">
        <f t="shared" si="463"/>
        <v>0</v>
      </c>
      <c r="T1389" s="19">
        <f t="shared" si="464"/>
        <v>-66.599999999999994</v>
      </c>
      <c r="U1389" s="16">
        <f>IFERROR(SUMIF('LISTA DE EMBARQUE'!B:B,MICRO!E:E,'LISTA DE EMBARQUE'!G:G),"")</f>
        <v>0</v>
      </c>
      <c r="V1389" s="12"/>
      <c r="W1389" s="13"/>
      <c r="X1389" s="14"/>
      <c r="Y1389" s="14"/>
      <c r="Z1389" s="20"/>
      <c r="AA1389" s="17">
        <v>0.8</v>
      </c>
      <c r="AB1389" s="33"/>
      <c r="AC1389" s="33">
        <v>0.5</v>
      </c>
      <c r="AD1389" s="33">
        <v>0.3</v>
      </c>
      <c r="AE1389" s="33"/>
      <c r="AF1389" s="33"/>
      <c r="AG1389" s="33"/>
      <c r="AH1389" s="33"/>
      <c r="AI1389" s="33"/>
      <c r="AJ1389" s="5"/>
      <c r="AK1389"/>
      <c r="AL1389"/>
      <c r="AM1389"/>
      <c r="AN1389"/>
      <c r="AO1389"/>
      <c r="AP1389"/>
      <c r="AQ1389" s="22"/>
      <c r="AR1389" s="24"/>
      <c r="AS1389" s="37"/>
      <c r="AT1389" s="37"/>
      <c r="AU1389" s="37"/>
      <c r="AV1389" s="37"/>
      <c r="AW1389" s="37"/>
    </row>
    <row r="1390" spans="1:49" ht="15.75" hidden="1" customHeight="1" x14ac:dyDescent="0.25">
      <c r="A1390" s="6" t="s">
        <v>6122</v>
      </c>
      <c r="B1390" s="21"/>
      <c r="C1390" s="7">
        <v>6</v>
      </c>
      <c r="D1390" s="39" t="s">
        <v>6276</v>
      </c>
      <c r="E1390" s="7">
        <v>5073</v>
      </c>
      <c r="F1390" s="7">
        <v>24</v>
      </c>
      <c r="G1390" s="23">
        <v>21.8</v>
      </c>
      <c r="H1390" s="34">
        <f>Tabela1[[#This Row],[PESO UNI]]*Tabela1[[#This Row],[QTE]]</f>
        <v>130.80000000000001</v>
      </c>
      <c r="I1390" s="7">
        <v>0</v>
      </c>
      <c r="J1390" s="8" t="s">
        <v>5983</v>
      </c>
      <c r="K1390" s="8" t="s">
        <v>33</v>
      </c>
      <c r="L1390" s="9" t="s">
        <v>5251</v>
      </c>
      <c r="M1390" s="10">
        <v>46308</v>
      </c>
      <c r="N1390" s="8" t="s">
        <v>38</v>
      </c>
      <c r="O1390" s="12"/>
      <c r="P1390" s="13"/>
      <c r="Q1390" s="14">
        <f>Tabela1[[#This Row],[QTDE/ Fabricação]]-Tabela1[[#This Row],[QTE]]</f>
        <v>-6</v>
      </c>
      <c r="R1390" s="18">
        <f t="shared" si="462"/>
        <v>51.339000000000006</v>
      </c>
      <c r="S1390" s="18">
        <f t="shared" si="463"/>
        <v>0</v>
      </c>
      <c r="T1390" s="19">
        <f t="shared" si="464"/>
        <v>-130.80000000000001</v>
      </c>
      <c r="U1390" s="16">
        <f>IFERROR(SUMIF('LISTA DE EMBARQUE'!B:B,MICRO!E:E,'LISTA DE EMBARQUE'!G:G),"")</f>
        <v>0</v>
      </c>
      <c r="V1390" s="12"/>
      <c r="W1390" s="13"/>
      <c r="X1390" s="14"/>
      <c r="Y1390" s="14"/>
      <c r="Z1390" s="20"/>
      <c r="AA1390" s="17">
        <v>0.8</v>
      </c>
      <c r="AB1390" s="33"/>
      <c r="AC1390" s="33">
        <v>0.5</v>
      </c>
      <c r="AD1390" s="33">
        <v>0.3</v>
      </c>
      <c r="AE1390" s="33"/>
      <c r="AF1390" s="33"/>
      <c r="AG1390" s="33"/>
      <c r="AH1390" s="33"/>
      <c r="AI1390" s="33"/>
      <c r="AJ1390" s="5"/>
      <c r="AK1390"/>
      <c r="AL1390"/>
      <c r="AM1390"/>
      <c r="AN1390"/>
      <c r="AO1390"/>
      <c r="AP1390"/>
      <c r="AQ1390" s="22"/>
      <c r="AR1390" s="24"/>
      <c r="AS1390" s="37"/>
      <c r="AT1390" s="37"/>
      <c r="AU1390" s="37"/>
      <c r="AV1390" s="37"/>
      <c r="AW1390" s="37"/>
    </row>
    <row r="1391" spans="1:49" ht="15.75" hidden="1" customHeight="1" x14ac:dyDescent="0.25">
      <c r="A1391" s="6" t="s">
        <v>6122</v>
      </c>
      <c r="B1391" s="21"/>
      <c r="C1391" s="7">
        <v>6</v>
      </c>
      <c r="D1391" s="39" t="s">
        <v>6277</v>
      </c>
      <c r="E1391" s="7">
        <v>5074</v>
      </c>
      <c r="F1391" s="7">
        <v>24</v>
      </c>
      <c r="G1391" s="23">
        <v>22.2</v>
      </c>
      <c r="H1391" s="34">
        <f>Tabela1[[#This Row],[PESO UNI]]*Tabela1[[#This Row],[QTE]]</f>
        <v>133.19999999999999</v>
      </c>
      <c r="I1391" s="7">
        <v>0</v>
      </c>
      <c r="J1391" s="8" t="s">
        <v>5984</v>
      </c>
      <c r="K1391" s="8" t="s">
        <v>33</v>
      </c>
      <c r="L1391" s="9" t="s">
        <v>5251</v>
      </c>
      <c r="M1391" s="10">
        <v>46308</v>
      </c>
      <c r="N1391" s="8" t="s">
        <v>38</v>
      </c>
      <c r="O1391" s="12"/>
      <c r="P1391" s="13"/>
      <c r="Q1391" s="14">
        <f>Tabela1[[#This Row],[QTDE/ Fabricação]]-Tabela1[[#This Row],[QTE]]</f>
        <v>-6</v>
      </c>
      <c r="R1391" s="18">
        <f t="shared" si="462"/>
        <v>52.280999999999999</v>
      </c>
      <c r="S1391" s="18">
        <f t="shared" si="463"/>
        <v>0</v>
      </c>
      <c r="T1391" s="19">
        <f t="shared" si="464"/>
        <v>-133.19999999999999</v>
      </c>
      <c r="U1391" s="16">
        <f>IFERROR(SUMIF('LISTA DE EMBARQUE'!B:B,MICRO!E:E,'LISTA DE EMBARQUE'!G:G),"")</f>
        <v>0</v>
      </c>
      <c r="V1391" s="12"/>
      <c r="W1391" s="13"/>
      <c r="X1391" s="14"/>
      <c r="Y1391" s="14"/>
      <c r="Z1391" s="20"/>
      <c r="AA1391" s="17">
        <v>0.8</v>
      </c>
      <c r="AB1391" s="33"/>
      <c r="AC1391" s="33">
        <v>0.5</v>
      </c>
      <c r="AD1391" s="33">
        <v>0.3</v>
      </c>
      <c r="AE1391" s="33"/>
      <c r="AF1391" s="33"/>
      <c r="AG1391" s="33"/>
      <c r="AH1391" s="33"/>
      <c r="AI1391" s="33"/>
      <c r="AJ1391" s="5"/>
      <c r="AK1391"/>
      <c r="AL1391"/>
      <c r="AM1391"/>
      <c r="AN1391"/>
      <c r="AO1391"/>
      <c r="AP1391"/>
      <c r="AQ1391" s="22"/>
      <c r="AR1391" s="24"/>
      <c r="AS1391" s="37"/>
      <c r="AT1391" s="37"/>
      <c r="AU1391" s="37"/>
      <c r="AV1391" s="37"/>
      <c r="AW1391" s="37"/>
    </row>
    <row r="1392" spans="1:49" ht="15.75" hidden="1" customHeight="1" x14ac:dyDescent="0.25">
      <c r="A1392" s="6" t="s">
        <v>6122</v>
      </c>
      <c r="B1392" s="21"/>
      <c r="C1392" s="7">
        <v>12</v>
      </c>
      <c r="D1392" s="39" t="s">
        <v>6276</v>
      </c>
      <c r="E1392" s="7">
        <v>5075</v>
      </c>
      <c r="F1392" s="7">
        <v>24</v>
      </c>
      <c r="G1392" s="23">
        <v>21.8</v>
      </c>
      <c r="H1392" s="34">
        <f>Tabela1[[#This Row],[PESO UNI]]*Tabela1[[#This Row],[QTE]]</f>
        <v>261.60000000000002</v>
      </c>
      <c r="I1392" s="7">
        <v>0</v>
      </c>
      <c r="J1392" s="8" t="s">
        <v>5984</v>
      </c>
      <c r="K1392" s="8" t="s">
        <v>33</v>
      </c>
      <c r="L1392" s="9" t="s">
        <v>5251</v>
      </c>
      <c r="M1392" s="10">
        <v>46308</v>
      </c>
      <c r="N1392" s="8" t="s">
        <v>38</v>
      </c>
      <c r="O1392" s="12"/>
      <c r="P1392" s="13"/>
      <c r="Q1392" s="14">
        <f>Tabela1[[#This Row],[QTDE/ Fabricação]]-Tabela1[[#This Row],[QTE]]</f>
        <v>-12</v>
      </c>
      <c r="R1392" s="18">
        <f t="shared" si="462"/>
        <v>102.67800000000001</v>
      </c>
      <c r="S1392" s="18">
        <f t="shared" si="463"/>
        <v>0</v>
      </c>
      <c r="T1392" s="19">
        <f t="shared" si="464"/>
        <v>-261.60000000000002</v>
      </c>
      <c r="U1392" s="16">
        <f>IFERROR(SUMIF('LISTA DE EMBARQUE'!B:B,MICRO!E:E,'LISTA DE EMBARQUE'!G:G),"")</f>
        <v>0</v>
      </c>
      <c r="V1392" s="12"/>
      <c r="W1392" s="13"/>
      <c r="X1392" s="14"/>
      <c r="Y1392" s="14"/>
      <c r="Z1392" s="20"/>
      <c r="AA1392" s="17">
        <v>0.8</v>
      </c>
      <c r="AB1392" s="33"/>
      <c r="AC1392" s="33">
        <v>0.5</v>
      </c>
      <c r="AD1392" s="33">
        <v>0.3</v>
      </c>
      <c r="AE1392" s="33"/>
      <c r="AF1392" s="33"/>
      <c r="AG1392" s="33"/>
      <c r="AH1392" s="33"/>
      <c r="AI1392" s="33"/>
      <c r="AJ1392" s="5"/>
      <c r="AK1392"/>
      <c r="AL1392"/>
      <c r="AM1392"/>
      <c r="AN1392"/>
      <c r="AO1392"/>
      <c r="AP1392"/>
      <c r="AQ1392" s="22"/>
      <c r="AR1392" s="24"/>
      <c r="AS1392" s="37"/>
      <c r="AT1392" s="37"/>
      <c r="AU1392" s="37"/>
      <c r="AV1392" s="37"/>
      <c r="AW1392" s="37"/>
    </row>
    <row r="1393" spans="1:49" ht="15.75" hidden="1" customHeight="1" x14ac:dyDescent="0.25">
      <c r="A1393" s="6" t="s">
        <v>6123</v>
      </c>
      <c r="B1393" s="21"/>
      <c r="C1393" s="7">
        <v>25</v>
      </c>
      <c r="D1393" s="39" t="s">
        <v>6274</v>
      </c>
      <c r="E1393" s="7">
        <v>5076</v>
      </c>
      <c r="F1393" s="7">
        <v>24</v>
      </c>
      <c r="G1393" s="23">
        <v>22.2</v>
      </c>
      <c r="H1393" s="34">
        <f>Tabela1[[#This Row],[PESO UNI]]*Tabela1[[#This Row],[QTE]]</f>
        <v>555</v>
      </c>
      <c r="I1393" s="7" t="s">
        <v>6135</v>
      </c>
      <c r="J1393" s="8" t="s">
        <v>5983</v>
      </c>
      <c r="K1393" s="8" t="s">
        <v>33</v>
      </c>
      <c r="L1393" s="9" t="s">
        <v>5251</v>
      </c>
      <c r="M1393" s="10">
        <v>46308</v>
      </c>
      <c r="N1393" s="8" t="s">
        <v>38</v>
      </c>
      <c r="O1393" s="12"/>
      <c r="P1393" s="13"/>
      <c r="Q1393" s="14">
        <f>Tabela1[[#This Row],[QTDE/ Fabricação]]-Tabela1[[#This Row],[QTE]]</f>
        <v>-25</v>
      </c>
      <c r="R1393" s="18">
        <f t="shared" si="462"/>
        <v>217.83750000000001</v>
      </c>
      <c r="S1393" s="18">
        <f t="shared" si="463"/>
        <v>0</v>
      </c>
      <c r="T1393" s="19">
        <f t="shared" si="464"/>
        <v>-555</v>
      </c>
      <c r="U1393" s="16">
        <f>IFERROR(SUMIF('LISTA DE EMBARQUE'!B:B,MICRO!E:E,'LISTA DE EMBARQUE'!G:G),"")</f>
        <v>0</v>
      </c>
      <c r="V1393" s="12"/>
      <c r="W1393" s="13"/>
      <c r="X1393" s="14"/>
      <c r="Y1393" s="14"/>
      <c r="Z1393" s="20"/>
      <c r="AA1393" s="17">
        <v>0.8</v>
      </c>
      <c r="AB1393" s="33"/>
      <c r="AC1393" s="33">
        <v>0.5</v>
      </c>
      <c r="AD1393" s="33">
        <v>0.3</v>
      </c>
      <c r="AE1393" s="33"/>
      <c r="AF1393" s="33"/>
      <c r="AG1393" s="33"/>
      <c r="AH1393" s="33"/>
      <c r="AI1393" s="33"/>
      <c r="AJ1393" s="5"/>
      <c r="AK1393"/>
      <c r="AL1393"/>
      <c r="AM1393"/>
      <c r="AN1393"/>
      <c r="AO1393"/>
      <c r="AP1393"/>
      <c r="AQ1393" s="22"/>
      <c r="AR1393" s="24"/>
      <c r="AS1393" s="37"/>
      <c r="AT1393" s="37"/>
      <c r="AU1393" s="37"/>
      <c r="AV1393" s="37"/>
      <c r="AW1393" s="37"/>
    </row>
    <row r="1394" spans="1:49" ht="15.75" hidden="1" customHeight="1" x14ac:dyDescent="0.25">
      <c r="A1394" s="6" t="s">
        <v>6123</v>
      </c>
      <c r="B1394" s="21"/>
      <c r="C1394" s="7">
        <v>50</v>
      </c>
      <c r="D1394" s="39" t="s">
        <v>6275</v>
      </c>
      <c r="E1394" s="7">
        <v>5077</v>
      </c>
      <c r="F1394" s="7">
        <v>24</v>
      </c>
      <c r="G1394" s="23">
        <v>21.8</v>
      </c>
      <c r="H1394" s="34">
        <f>Tabela1[[#This Row],[PESO UNI]]*Tabela1[[#This Row],[QTE]]</f>
        <v>1090</v>
      </c>
      <c r="I1394" s="7" t="s">
        <v>6135</v>
      </c>
      <c r="J1394" s="8" t="s">
        <v>5983</v>
      </c>
      <c r="K1394" s="8" t="s">
        <v>33</v>
      </c>
      <c r="L1394" s="9" t="s">
        <v>5251</v>
      </c>
      <c r="M1394" s="10">
        <v>46308</v>
      </c>
      <c r="N1394" s="8" t="s">
        <v>38</v>
      </c>
      <c r="O1394" s="12"/>
      <c r="P1394" s="13"/>
      <c r="Q1394" s="14">
        <f>Tabela1[[#This Row],[QTDE/ Fabricação]]-Tabela1[[#This Row],[QTE]]</f>
        <v>-50</v>
      </c>
      <c r="R1394" s="18">
        <f t="shared" si="462"/>
        <v>427.82499999999999</v>
      </c>
      <c r="S1394" s="18">
        <f t="shared" si="463"/>
        <v>0</v>
      </c>
      <c r="T1394" s="19">
        <f t="shared" si="464"/>
        <v>-1090</v>
      </c>
      <c r="U1394" s="16">
        <f>IFERROR(SUMIF('LISTA DE EMBARQUE'!B:B,MICRO!E:E,'LISTA DE EMBARQUE'!G:G),"")</f>
        <v>0</v>
      </c>
      <c r="V1394" s="12"/>
      <c r="W1394" s="13"/>
      <c r="X1394" s="14"/>
      <c r="Y1394" s="14"/>
      <c r="Z1394" s="20"/>
      <c r="AA1394" s="17">
        <v>0.8</v>
      </c>
      <c r="AB1394" s="33"/>
      <c r="AC1394" s="33">
        <v>0.5</v>
      </c>
      <c r="AD1394" s="33">
        <v>0.3</v>
      </c>
      <c r="AE1394" s="33"/>
      <c r="AF1394" s="33"/>
      <c r="AG1394" s="33"/>
      <c r="AH1394" s="33"/>
      <c r="AI1394" s="33"/>
      <c r="AJ1394" s="5"/>
      <c r="AK1394"/>
      <c r="AL1394"/>
      <c r="AM1394"/>
      <c r="AN1394"/>
      <c r="AO1394"/>
      <c r="AP1394"/>
      <c r="AQ1394" s="22"/>
      <c r="AR1394" s="24"/>
      <c r="AS1394" s="37"/>
      <c r="AT1394" s="37"/>
      <c r="AU1394" s="37"/>
      <c r="AV1394" s="37"/>
      <c r="AW1394" s="37"/>
    </row>
    <row r="1395" spans="1:49" ht="15.75" hidden="1" customHeight="1" x14ac:dyDescent="0.25">
      <c r="A1395" s="6" t="s">
        <v>6123</v>
      </c>
      <c r="B1395" s="21"/>
      <c r="C1395" s="7">
        <v>70</v>
      </c>
      <c r="D1395" s="39" t="s">
        <v>6274</v>
      </c>
      <c r="E1395" s="7">
        <v>5078</v>
      </c>
      <c r="F1395" s="7">
        <v>24</v>
      </c>
      <c r="G1395" s="23">
        <v>22.2</v>
      </c>
      <c r="H1395" s="34">
        <f>Tabela1[[#This Row],[PESO UNI]]*Tabela1[[#This Row],[QTE]]</f>
        <v>1554</v>
      </c>
      <c r="I1395" s="7" t="s">
        <v>6135</v>
      </c>
      <c r="J1395" s="8" t="s">
        <v>5984</v>
      </c>
      <c r="K1395" s="8" t="s">
        <v>33</v>
      </c>
      <c r="L1395" s="9" t="s">
        <v>5251</v>
      </c>
      <c r="M1395" s="10">
        <v>46308</v>
      </c>
      <c r="N1395" s="8" t="s">
        <v>38</v>
      </c>
      <c r="O1395" s="12"/>
      <c r="P1395" s="13"/>
      <c r="Q1395" s="14">
        <f>Tabela1[[#This Row],[QTDE/ Fabricação]]-Tabela1[[#This Row],[QTE]]</f>
        <v>-70</v>
      </c>
      <c r="R1395" s="18">
        <f t="shared" si="462"/>
        <v>609.94500000000005</v>
      </c>
      <c r="S1395" s="18">
        <f t="shared" si="463"/>
        <v>0</v>
      </c>
      <c r="T1395" s="19">
        <f t="shared" si="464"/>
        <v>-1554</v>
      </c>
      <c r="U1395" s="16">
        <f>IFERROR(SUMIF('LISTA DE EMBARQUE'!B:B,MICRO!E:E,'LISTA DE EMBARQUE'!G:G),"")</f>
        <v>0</v>
      </c>
      <c r="V1395" s="12"/>
      <c r="W1395" s="13"/>
      <c r="X1395" s="14"/>
      <c r="Y1395" s="14"/>
      <c r="Z1395" s="20"/>
      <c r="AA1395" s="17">
        <v>0.8</v>
      </c>
      <c r="AB1395" s="33"/>
      <c r="AC1395" s="33">
        <v>0.5</v>
      </c>
      <c r="AD1395" s="33">
        <v>0.3</v>
      </c>
      <c r="AE1395" s="33"/>
      <c r="AF1395" s="33"/>
      <c r="AG1395" s="33"/>
      <c r="AH1395" s="33"/>
      <c r="AI1395" s="33"/>
      <c r="AJ1395" s="5"/>
      <c r="AK1395"/>
      <c r="AL1395"/>
      <c r="AM1395"/>
      <c r="AN1395"/>
      <c r="AO1395"/>
      <c r="AP1395"/>
      <c r="AQ1395" s="22"/>
      <c r="AR1395" s="24"/>
      <c r="AS1395" s="37"/>
      <c r="AT1395" s="37"/>
      <c r="AU1395" s="37"/>
      <c r="AV1395" s="37"/>
      <c r="AW1395" s="37"/>
    </row>
    <row r="1396" spans="1:49" ht="15.75" hidden="1" customHeight="1" x14ac:dyDescent="0.25">
      <c r="A1396" s="6" t="s">
        <v>6123</v>
      </c>
      <c r="B1396" s="21"/>
      <c r="C1396" s="7">
        <v>140</v>
      </c>
      <c r="D1396" s="39" t="s">
        <v>6275</v>
      </c>
      <c r="E1396" s="7">
        <v>5079</v>
      </c>
      <c r="F1396" s="7">
        <v>24</v>
      </c>
      <c r="G1396" s="23">
        <v>21.8</v>
      </c>
      <c r="H1396" s="34">
        <f>Tabela1[[#This Row],[PESO UNI]]*Tabela1[[#This Row],[QTE]]</f>
        <v>3052</v>
      </c>
      <c r="I1396" s="7" t="s">
        <v>6135</v>
      </c>
      <c r="J1396" s="8" t="s">
        <v>5984</v>
      </c>
      <c r="K1396" s="8" t="s">
        <v>33</v>
      </c>
      <c r="L1396" s="9" t="s">
        <v>5251</v>
      </c>
      <c r="M1396" s="10">
        <v>46308</v>
      </c>
      <c r="N1396" s="8" t="s">
        <v>38</v>
      </c>
      <c r="O1396" s="12"/>
      <c r="P1396" s="13"/>
      <c r="Q1396" s="14">
        <f>Tabela1[[#This Row],[QTDE/ Fabricação]]-Tabela1[[#This Row],[QTE]]</f>
        <v>-140</v>
      </c>
      <c r="R1396" s="18">
        <f t="shared" si="462"/>
        <v>1197.9100000000001</v>
      </c>
      <c r="S1396" s="18">
        <f t="shared" si="463"/>
        <v>0</v>
      </c>
      <c r="T1396" s="19">
        <f t="shared" si="464"/>
        <v>-3052</v>
      </c>
      <c r="U1396" s="16">
        <f>IFERROR(SUMIF('LISTA DE EMBARQUE'!B:B,MICRO!E:E,'LISTA DE EMBARQUE'!G:G),"")</f>
        <v>0</v>
      </c>
      <c r="V1396" s="12"/>
      <c r="W1396" s="13"/>
      <c r="X1396" s="14"/>
      <c r="Y1396" s="14"/>
      <c r="Z1396" s="20"/>
      <c r="AA1396" s="17">
        <v>0.8</v>
      </c>
      <c r="AB1396" s="33"/>
      <c r="AC1396" s="33">
        <v>0.5</v>
      </c>
      <c r="AD1396" s="33">
        <v>0.3</v>
      </c>
      <c r="AE1396" s="33"/>
      <c r="AF1396" s="33"/>
      <c r="AG1396" s="33"/>
      <c r="AH1396" s="33"/>
      <c r="AI1396" s="33"/>
      <c r="AJ1396" s="5"/>
      <c r="AK1396"/>
      <c r="AL1396"/>
      <c r="AM1396"/>
      <c r="AN1396"/>
      <c r="AO1396"/>
      <c r="AP1396"/>
      <c r="AQ1396" s="22"/>
      <c r="AR1396" s="24"/>
      <c r="AS1396" s="37"/>
      <c r="AT1396" s="37"/>
      <c r="AU1396" s="37"/>
      <c r="AV1396" s="37"/>
      <c r="AW1396" s="37"/>
    </row>
    <row r="1397" spans="1:49" ht="15.75" hidden="1" customHeight="1" x14ac:dyDescent="0.25">
      <c r="A1397" s="6" t="s">
        <v>6123</v>
      </c>
      <c r="B1397" s="21"/>
      <c r="C1397" s="7">
        <v>8</v>
      </c>
      <c r="D1397" s="39" t="s">
        <v>6274</v>
      </c>
      <c r="E1397" s="7">
        <v>5080</v>
      </c>
      <c r="F1397" s="7">
        <v>24</v>
      </c>
      <c r="G1397" s="23">
        <v>22.2</v>
      </c>
      <c r="H1397" s="34">
        <f>Tabela1[[#This Row],[PESO UNI]]*Tabela1[[#This Row],[QTE]]</f>
        <v>177.6</v>
      </c>
      <c r="I1397" s="7" t="s">
        <v>6135</v>
      </c>
      <c r="J1397" s="8" t="s">
        <v>5996</v>
      </c>
      <c r="K1397" s="8" t="s">
        <v>33</v>
      </c>
      <c r="L1397" s="9" t="s">
        <v>5251</v>
      </c>
      <c r="M1397" s="10">
        <v>46308</v>
      </c>
      <c r="N1397" s="8" t="s">
        <v>38</v>
      </c>
      <c r="O1397" s="12"/>
      <c r="P1397" s="13"/>
      <c r="Q1397" s="14">
        <f>Tabela1[[#This Row],[QTDE/ Fabricação]]-Tabela1[[#This Row],[QTE]]</f>
        <v>-8</v>
      </c>
      <c r="R1397" s="18">
        <f t="shared" si="462"/>
        <v>69.707999999999998</v>
      </c>
      <c r="S1397" s="18">
        <f t="shared" si="463"/>
        <v>0</v>
      </c>
      <c r="T1397" s="19">
        <f t="shared" si="464"/>
        <v>-177.6</v>
      </c>
      <c r="U1397" s="16">
        <f>IFERROR(SUMIF('LISTA DE EMBARQUE'!B:B,MICRO!E:E,'LISTA DE EMBARQUE'!G:G),"")</f>
        <v>0</v>
      </c>
      <c r="V1397" s="12"/>
      <c r="W1397" s="13"/>
      <c r="X1397" s="14"/>
      <c r="Y1397" s="14"/>
      <c r="Z1397" s="20"/>
      <c r="AA1397" s="17">
        <v>0.8</v>
      </c>
      <c r="AB1397" s="33"/>
      <c r="AC1397" s="33">
        <v>0.5</v>
      </c>
      <c r="AD1397" s="33">
        <v>0.3</v>
      </c>
      <c r="AE1397" s="33"/>
      <c r="AF1397" s="33"/>
      <c r="AG1397" s="33"/>
      <c r="AH1397" s="33"/>
      <c r="AI1397" s="33"/>
      <c r="AJ1397" s="5"/>
      <c r="AK1397"/>
      <c r="AL1397"/>
      <c r="AM1397"/>
      <c r="AN1397"/>
      <c r="AO1397"/>
      <c r="AP1397"/>
      <c r="AQ1397" s="22"/>
      <c r="AR1397" s="24"/>
      <c r="AS1397" s="37"/>
      <c r="AT1397" s="37"/>
      <c r="AU1397" s="37"/>
      <c r="AV1397" s="37"/>
      <c r="AW1397" s="37"/>
    </row>
    <row r="1398" spans="1:49" ht="15.75" hidden="1" customHeight="1" x14ac:dyDescent="0.25">
      <c r="A1398" s="6" t="s">
        <v>6123</v>
      </c>
      <c r="B1398" s="21"/>
      <c r="C1398" s="7">
        <v>16</v>
      </c>
      <c r="D1398" s="39" t="s">
        <v>6273</v>
      </c>
      <c r="E1398" s="7">
        <v>5081</v>
      </c>
      <c r="F1398" s="7">
        <v>24</v>
      </c>
      <c r="G1398" s="23">
        <v>21.8</v>
      </c>
      <c r="H1398" s="34">
        <f>Tabela1[[#This Row],[PESO UNI]]*Tabela1[[#This Row],[QTE]]</f>
        <v>348.8</v>
      </c>
      <c r="I1398" s="7" t="s">
        <v>6135</v>
      </c>
      <c r="J1398" s="8" t="s">
        <v>5996</v>
      </c>
      <c r="K1398" s="8" t="s">
        <v>33</v>
      </c>
      <c r="L1398" s="9" t="s">
        <v>5251</v>
      </c>
      <c r="M1398" s="10">
        <v>46308</v>
      </c>
      <c r="N1398" s="8" t="s">
        <v>38</v>
      </c>
      <c r="O1398" s="12"/>
      <c r="P1398" s="13"/>
      <c r="Q1398" s="14">
        <f>Tabela1[[#This Row],[QTDE/ Fabricação]]-Tabela1[[#This Row],[QTE]]</f>
        <v>-16</v>
      </c>
      <c r="R1398" s="18">
        <f t="shared" si="462"/>
        <v>136.904</v>
      </c>
      <c r="S1398" s="18">
        <f t="shared" si="463"/>
        <v>0</v>
      </c>
      <c r="T1398" s="19">
        <f t="shared" si="464"/>
        <v>-348.8</v>
      </c>
      <c r="U1398" s="16">
        <f>IFERROR(SUMIF('LISTA DE EMBARQUE'!B:B,MICRO!E:E,'LISTA DE EMBARQUE'!G:G),"")</f>
        <v>0</v>
      </c>
      <c r="V1398" s="12"/>
      <c r="W1398" s="13"/>
      <c r="X1398" s="14"/>
      <c r="Y1398" s="14"/>
      <c r="Z1398" s="20"/>
      <c r="AA1398" s="17">
        <v>0.8</v>
      </c>
      <c r="AB1398" s="33"/>
      <c r="AC1398" s="33">
        <v>0.5</v>
      </c>
      <c r="AD1398" s="33">
        <v>0.3</v>
      </c>
      <c r="AE1398" s="33"/>
      <c r="AF1398" s="33"/>
      <c r="AG1398" s="33"/>
      <c r="AH1398" s="33"/>
      <c r="AI1398" s="33"/>
      <c r="AJ1398" s="5"/>
      <c r="AK1398"/>
      <c r="AL1398"/>
      <c r="AM1398"/>
      <c r="AN1398"/>
      <c r="AO1398"/>
      <c r="AP1398"/>
      <c r="AQ1398" s="22"/>
      <c r="AR1398" s="24"/>
      <c r="AS1398" s="37"/>
      <c r="AT1398" s="37"/>
      <c r="AU1398" s="37"/>
      <c r="AV1398" s="37"/>
      <c r="AW1398" s="37"/>
    </row>
    <row r="1399" spans="1:49" ht="15.75" hidden="1" customHeight="1" x14ac:dyDescent="0.25">
      <c r="A1399" s="6" t="s">
        <v>6124</v>
      </c>
      <c r="B1399" s="21"/>
      <c r="C1399" s="7">
        <v>2</v>
      </c>
      <c r="D1399" s="39" t="s">
        <v>6272</v>
      </c>
      <c r="E1399" s="7">
        <v>5082</v>
      </c>
      <c r="F1399" s="7">
        <v>24</v>
      </c>
      <c r="G1399" s="23">
        <v>22.2</v>
      </c>
      <c r="H1399" s="34">
        <f>Tabela1[[#This Row],[PESO UNI]]*Tabela1[[#This Row],[QTE]]</f>
        <v>44.4</v>
      </c>
      <c r="I1399" s="7">
        <v>0</v>
      </c>
      <c r="J1399" s="8" t="s">
        <v>5983</v>
      </c>
      <c r="K1399" s="8" t="s">
        <v>33</v>
      </c>
      <c r="L1399" s="9" t="s">
        <v>5251</v>
      </c>
      <c r="M1399" s="10">
        <v>46308</v>
      </c>
      <c r="N1399" s="8" t="s">
        <v>38</v>
      </c>
      <c r="O1399" s="12"/>
      <c r="P1399" s="13"/>
      <c r="Q1399" s="14">
        <f>Tabela1[[#This Row],[QTDE/ Fabricação]]-Tabela1[[#This Row],[QTE]]</f>
        <v>-2</v>
      </c>
      <c r="R1399" s="18">
        <f t="shared" si="462"/>
        <v>17.427</v>
      </c>
      <c r="S1399" s="18">
        <f t="shared" si="463"/>
        <v>0</v>
      </c>
      <c r="T1399" s="19">
        <f t="shared" si="464"/>
        <v>-44.4</v>
      </c>
      <c r="U1399" s="16">
        <f>IFERROR(SUMIF('LISTA DE EMBARQUE'!B:B,MICRO!E:E,'LISTA DE EMBARQUE'!G:G),"")</f>
        <v>0</v>
      </c>
      <c r="V1399" s="12"/>
      <c r="W1399" s="13"/>
      <c r="X1399" s="14"/>
      <c r="Y1399" s="14"/>
      <c r="Z1399" s="20"/>
      <c r="AA1399" s="17">
        <v>0.8</v>
      </c>
      <c r="AB1399" s="33"/>
      <c r="AC1399" s="33">
        <v>0.5</v>
      </c>
      <c r="AD1399" s="33">
        <v>0.3</v>
      </c>
      <c r="AE1399" s="33"/>
      <c r="AF1399" s="33"/>
      <c r="AG1399" s="33"/>
      <c r="AH1399" s="33"/>
      <c r="AI1399" s="33"/>
      <c r="AJ1399" s="5"/>
      <c r="AK1399"/>
      <c r="AL1399"/>
      <c r="AM1399"/>
      <c r="AN1399"/>
      <c r="AO1399"/>
      <c r="AP1399"/>
      <c r="AQ1399" s="22"/>
      <c r="AR1399" s="24"/>
      <c r="AS1399" s="37"/>
      <c r="AT1399" s="37"/>
      <c r="AU1399" s="37"/>
      <c r="AV1399" s="37"/>
      <c r="AW1399" s="37"/>
    </row>
    <row r="1400" spans="1:49" ht="15.75" hidden="1" customHeight="1" x14ac:dyDescent="0.25">
      <c r="A1400" s="6" t="s">
        <v>6124</v>
      </c>
      <c r="B1400" s="21"/>
      <c r="C1400" s="7">
        <v>4</v>
      </c>
      <c r="D1400" s="39" t="s">
        <v>6271</v>
      </c>
      <c r="E1400" s="7">
        <v>5083</v>
      </c>
      <c r="F1400" s="7">
        <v>24</v>
      </c>
      <c r="G1400" s="23">
        <v>21.8</v>
      </c>
      <c r="H1400" s="34">
        <f>Tabela1[[#This Row],[PESO UNI]]*Tabela1[[#This Row],[QTE]]</f>
        <v>87.2</v>
      </c>
      <c r="I1400" s="7">
        <v>0</v>
      </c>
      <c r="J1400" s="8" t="s">
        <v>5983</v>
      </c>
      <c r="K1400" s="8" t="s">
        <v>33</v>
      </c>
      <c r="L1400" s="9" t="s">
        <v>5251</v>
      </c>
      <c r="M1400" s="10">
        <v>46308</v>
      </c>
      <c r="N1400" s="8" t="s">
        <v>38</v>
      </c>
      <c r="O1400" s="12"/>
      <c r="P1400" s="13"/>
      <c r="Q1400" s="14">
        <f>Tabela1[[#This Row],[QTDE/ Fabricação]]-Tabela1[[#This Row],[QTE]]</f>
        <v>-4</v>
      </c>
      <c r="R1400" s="18">
        <f t="shared" si="462"/>
        <v>34.225999999999999</v>
      </c>
      <c r="S1400" s="18">
        <f t="shared" si="463"/>
        <v>0</v>
      </c>
      <c r="T1400" s="19">
        <f t="shared" si="464"/>
        <v>-87.2</v>
      </c>
      <c r="U1400" s="16">
        <f>IFERROR(SUMIF('LISTA DE EMBARQUE'!B:B,MICRO!E:E,'LISTA DE EMBARQUE'!G:G),"")</f>
        <v>0</v>
      </c>
      <c r="V1400" s="12"/>
      <c r="W1400" s="13"/>
      <c r="X1400" s="14"/>
      <c r="Y1400" s="14"/>
      <c r="Z1400" s="20"/>
      <c r="AA1400" s="17">
        <v>0.8</v>
      </c>
      <c r="AB1400" s="33"/>
      <c r="AC1400" s="33">
        <v>0.5</v>
      </c>
      <c r="AD1400" s="33">
        <v>0.3</v>
      </c>
      <c r="AE1400" s="33"/>
      <c r="AF1400" s="33"/>
      <c r="AG1400" s="33"/>
      <c r="AH1400" s="33"/>
      <c r="AI1400" s="33"/>
      <c r="AJ1400" s="5"/>
      <c r="AK1400"/>
      <c r="AL1400"/>
      <c r="AM1400"/>
      <c r="AN1400"/>
      <c r="AO1400"/>
      <c r="AP1400"/>
      <c r="AQ1400" s="22"/>
      <c r="AR1400" s="24"/>
      <c r="AS1400" s="37"/>
      <c r="AT1400" s="37"/>
      <c r="AU1400" s="37"/>
      <c r="AV1400" s="37"/>
      <c r="AW1400" s="37"/>
    </row>
    <row r="1401" spans="1:49" ht="15.75" hidden="1" customHeight="1" x14ac:dyDescent="0.25">
      <c r="A1401" s="6" t="s">
        <v>6124</v>
      </c>
      <c r="B1401" s="21"/>
      <c r="C1401" s="7">
        <v>2</v>
      </c>
      <c r="D1401" s="39" t="s">
        <v>6272</v>
      </c>
      <c r="E1401" s="7">
        <v>5084</v>
      </c>
      <c r="F1401" s="7">
        <v>24</v>
      </c>
      <c r="G1401" s="23">
        <v>22.2</v>
      </c>
      <c r="H1401" s="34">
        <f>Tabela1[[#This Row],[PESO UNI]]*Tabela1[[#This Row],[QTE]]</f>
        <v>44.4</v>
      </c>
      <c r="I1401" s="7">
        <v>0</v>
      </c>
      <c r="J1401" s="8" t="s">
        <v>5984</v>
      </c>
      <c r="K1401" s="8" t="s">
        <v>33</v>
      </c>
      <c r="L1401" s="9" t="s">
        <v>5251</v>
      </c>
      <c r="M1401" s="10">
        <v>46308</v>
      </c>
      <c r="N1401" s="8" t="s">
        <v>38</v>
      </c>
      <c r="O1401" s="12"/>
      <c r="P1401" s="13"/>
      <c r="Q1401" s="14">
        <f>Tabela1[[#This Row],[QTDE/ Fabricação]]-Tabela1[[#This Row],[QTE]]</f>
        <v>-2</v>
      </c>
      <c r="R1401" s="18">
        <f t="shared" si="462"/>
        <v>17.427</v>
      </c>
      <c r="S1401" s="18">
        <f t="shared" si="463"/>
        <v>0</v>
      </c>
      <c r="T1401" s="19">
        <f t="shared" si="464"/>
        <v>-44.4</v>
      </c>
      <c r="U1401" s="16">
        <f>IFERROR(SUMIF('LISTA DE EMBARQUE'!B:B,MICRO!E:E,'LISTA DE EMBARQUE'!G:G),"")</f>
        <v>0</v>
      </c>
      <c r="V1401" s="12"/>
      <c r="W1401" s="13"/>
      <c r="X1401" s="14"/>
      <c r="Y1401" s="14"/>
      <c r="Z1401" s="20"/>
      <c r="AA1401" s="17">
        <v>0.8</v>
      </c>
      <c r="AB1401" s="33"/>
      <c r="AC1401" s="33">
        <v>0.5</v>
      </c>
      <c r="AD1401" s="33">
        <v>0.3</v>
      </c>
      <c r="AE1401" s="33"/>
      <c r="AF1401" s="33"/>
      <c r="AG1401" s="33"/>
      <c r="AH1401" s="33"/>
      <c r="AI1401" s="33"/>
      <c r="AJ1401" s="5"/>
      <c r="AK1401"/>
      <c r="AL1401"/>
      <c r="AM1401"/>
      <c r="AN1401"/>
      <c r="AO1401"/>
      <c r="AP1401"/>
      <c r="AQ1401" s="22"/>
      <c r="AR1401" s="24"/>
      <c r="AS1401" s="37"/>
      <c r="AT1401" s="37"/>
      <c r="AU1401" s="37"/>
      <c r="AV1401" s="37"/>
      <c r="AW1401" s="37"/>
    </row>
    <row r="1402" spans="1:49" ht="15.75" hidden="1" customHeight="1" x14ac:dyDescent="0.25">
      <c r="A1402" s="6" t="s">
        <v>6124</v>
      </c>
      <c r="B1402" s="21"/>
      <c r="C1402" s="7">
        <v>4</v>
      </c>
      <c r="D1402" s="39" t="s">
        <v>6271</v>
      </c>
      <c r="E1402" s="7">
        <v>5085</v>
      </c>
      <c r="F1402" s="7">
        <v>24</v>
      </c>
      <c r="G1402" s="23">
        <v>21.8</v>
      </c>
      <c r="H1402" s="34">
        <f>Tabela1[[#This Row],[PESO UNI]]*Tabela1[[#This Row],[QTE]]</f>
        <v>87.2</v>
      </c>
      <c r="I1402" s="7">
        <v>0</v>
      </c>
      <c r="J1402" s="8" t="s">
        <v>5984</v>
      </c>
      <c r="K1402" s="8" t="s">
        <v>33</v>
      </c>
      <c r="L1402" s="9" t="s">
        <v>5251</v>
      </c>
      <c r="M1402" s="10">
        <v>46308</v>
      </c>
      <c r="N1402" s="8" t="s">
        <v>38</v>
      </c>
      <c r="O1402" s="12"/>
      <c r="P1402" s="13"/>
      <c r="Q1402" s="14">
        <f>Tabela1[[#This Row],[QTDE/ Fabricação]]-Tabela1[[#This Row],[QTE]]</f>
        <v>-4</v>
      </c>
      <c r="R1402" s="18">
        <f t="shared" si="462"/>
        <v>34.225999999999999</v>
      </c>
      <c r="S1402" s="18">
        <f t="shared" si="463"/>
        <v>0</v>
      </c>
      <c r="T1402" s="19">
        <f t="shared" si="464"/>
        <v>-87.2</v>
      </c>
      <c r="U1402" s="16">
        <f>IFERROR(SUMIF('LISTA DE EMBARQUE'!B:B,MICRO!E:E,'LISTA DE EMBARQUE'!G:G),"")</f>
        <v>0</v>
      </c>
      <c r="V1402" s="12"/>
      <c r="W1402" s="13"/>
      <c r="X1402" s="14"/>
      <c r="Y1402" s="14"/>
      <c r="Z1402" s="20"/>
      <c r="AA1402" s="17">
        <v>0.8</v>
      </c>
      <c r="AB1402" s="33"/>
      <c r="AC1402" s="33">
        <v>0.5</v>
      </c>
      <c r="AD1402" s="33">
        <v>0.3</v>
      </c>
      <c r="AE1402" s="33"/>
      <c r="AF1402" s="33"/>
      <c r="AG1402" s="33"/>
      <c r="AH1402" s="33"/>
      <c r="AI1402" s="33"/>
      <c r="AJ1402" s="5"/>
      <c r="AK1402"/>
      <c r="AL1402"/>
      <c r="AM1402"/>
      <c r="AN1402"/>
      <c r="AO1402"/>
      <c r="AP1402"/>
      <c r="AQ1402" s="22"/>
      <c r="AR1402" s="24"/>
      <c r="AS1402" s="37"/>
      <c r="AT1402" s="37"/>
      <c r="AU1402" s="37"/>
      <c r="AV1402" s="37"/>
      <c r="AW1402" s="37"/>
    </row>
    <row r="1403" spans="1:49" ht="15.75" hidden="1" customHeight="1" x14ac:dyDescent="0.25">
      <c r="A1403" s="6" t="s">
        <v>6124</v>
      </c>
      <c r="B1403" s="21"/>
      <c r="C1403" s="7">
        <v>2</v>
      </c>
      <c r="D1403" s="39" t="s">
        <v>6272</v>
      </c>
      <c r="E1403" s="7">
        <v>5086</v>
      </c>
      <c r="F1403" s="7">
        <v>24</v>
      </c>
      <c r="G1403" s="23">
        <v>22.2</v>
      </c>
      <c r="H1403" s="34">
        <f>Tabela1[[#This Row],[PESO UNI]]*Tabela1[[#This Row],[QTE]]</f>
        <v>44.4</v>
      </c>
      <c r="I1403" s="7">
        <v>0</v>
      </c>
      <c r="J1403" s="8" t="s">
        <v>5996</v>
      </c>
      <c r="K1403" s="8" t="s">
        <v>33</v>
      </c>
      <c r="L1403" s="9" t="s">
        <v>5251</v>
      </c>
      <c r="M1403" s="10">
        <v>46308</v>
      </c>
      <c r="N1403" s="8" t="s">
        <v>38</v>
      </c>
      <c r="O1403" s="12"/>
      <c r="P1403" s="13"/>
      <c r="Q1403" s="14">
        <f>Tabela1[[#This Row],[QTDE/ Fabricação]]-Tabela1[[#This Row],[QTE]]</f>
        <v>-2</v>
      </c>
      <c r="R1403" s="18">
        <f t="shared" si="462"/>
        <v>17.427</v>
      </c>
      <c r="S1403" s="18">
        <f t="shared" si="463"/>
        <v>0</v>
      </c>
      <c r="T1403" s="19">
        <f t="shared" si="464"/>
        <v>-44.4</v>
      </c>
      <c r="U1403" s="16">
        <f>IFERROR(SUMIF('LISTA DE EMBARQUE'!B:B,MICRO!E:E,'LISTA DE EMBARQUE'!G:G),"")</f>
        <v>0</v>
      </c>
      <c r="V1403" s="12"/>
      <c r="W1403" s="13"/>
      <c r="X1403" s="14"/>
      <c r="Y1403" s="14"/>
      <c r="Z1403" s="20"/>
      <c r="AA1403" s="17">
        <v>0.8</v>
      </c>
      <c r="AB1403" s="33"/>
      <c r="AC1403" s="33">
        <v>0.5</v>
      </c>
      <c r="AD1403" s="33">
        <v>0.3</v>
      </c>
      <c r="AE1403" s="33"/>
      <c r="AF1403" s="33"/>
      <c r="AG1403" s="33"/>
      <c r="AH1403" s="33"/>
      <c r="AI1403" s="33"/>
      <c r="AJ1403" s="5"/>
      <c r="AK1403"/>
      <c r="AL1403"/>
      <c r="AM1403"/>
      <c r="AN1403"/>
      <c r="AO1403"/>
      <c r="AP1403"/>
      <c r="AQ1403" s="22"/>
      <c r="AR1403" s="24"/>
      <c r="AS1403" s="37"/>
      <c r="AT1403" s="37"/>
      <c r="AU1403" s="37"/>
      <c r="AV1403" s="37"/>
      <c r="AW1403" s="37"/>
    </row>
    <row r="1404" spans="1:49" ht="15.75" hidden="1" customHeight="1" x14ac:dyDescent="0.25">
      <c r="A1404" s="6" t="s">
        <v>6124</v>
      </c>
      <c r="B1404" s="21"/>
      <c r="C1404" s="7">
        <v>4</v>
      </c>
      <c r="D1404" s="39" t="s">
        <v>6271</v>
      </c>
      <c r="E1404" s="7">
        <v>5087</v>
      </c>
      <c r="F1404" s="7">
        <v>24</v>
      </c>
      <c r="G1404" s="23">
        <v>21.8</v>
      </c>
      <c r="H1404" s="34">
        <f>Tabela1[[#This Row],[PESO UNI]]*Tabela1[[#This Row],[QTE]]</f>
        <v>87.2</v>
      </c>
      <c r="I1404" s="7">
        <v>0</v>
      </c>
      <c r="J1404" s="8" t="s">
        <v>5996</v>
      </c>
      <c r="K1404" s="8" t="s">
        <v>33</v>
      </c>
      <c r="L1404" s="9" t="s">
        <v>5251</v>
      </c>
      <c r="M1404" s="10">
        <v>46308</v>
      </c>
      <c r="N1404" s="8" t="s">
        <v>38</v>
      </c>
      <c r="O1404" s="12"/>
      <c r="P1404" s="13"/>
      <c r="Q1404" s="14">
        <f>Tabela1[[#This Row],[QTDE/ Fabricação]]-Tabela1[[#This Row],[QTE]]</f>
        <v>-4</v>
      </c>
      <c r="R1404" s="18">
        <f t="shared" si="462"/>
        <v>34.225999999999999</v>
      </c>
      <c r="S1404" s="18">
        <f t="shared" si="463"/>
        <v>0</v>
      </c>
      <c r="T1404" s="19">
        <f t="shared" si="464"/>
        <v>-87.2</v>
      </c>
      <c r="U1404" s="16">
        <f>IFERROR(SUMIF('LISTA DE EMBARQUE'!B:B,MICRO!E:E,'LISTA DE EMBARQUE'!G:G),"")</f>
        <v>0</v>
      </c>
      <c r="V1404" s="12"/>
      <c r="W1404" s="13"/>
      <c r="X1404" s="14"/>
      <c r="Y1404" s="14"/>
      <c r="Z1404" s="20"/>
      <c r="AA1404" s="17">
        <v>0.8</v>
      </c>
      <c r="AB1404" s="33"/>
      <c r="AC1404" s="33">
        <v>0.5</v>
      </c>
      <c r="AD1404" s="33">
        <v>0.3</v>
      </c>
      <c r="AE1404" s="33"/>
      <c r="AF1404" s="33"/>
      <c r="AG1404" s="33"/>
      <c r="AH1404" s="33"/>
      <c r="AI1404" s="33"/>
      <c r="AJ1404" s="5"/>
      <c r="AK1404"/>
      <c r="AL1404"/>
      <c r="AM1404"/>
      <c r="AN1404"/>
      <c r="AO1404"/>
      <c r="AP1404"/>
      <c r="AQ1404" s="22"/>
      <c r="AR1404" s="24"/>
      <c r="AS1404" s="37"/>
      <c r="AT1404" s="37"/>
      <c r="AU1404" s="37"/>
      <c r="AV1404" s="37"/>
      <c r="AW1404" s="37"/>
    </row>
    <row r="1405" spans="1:49" ht="15.75" hidden="1" customHeight="1" x14ac:dyDescent="0.25">
      <c r="A1405" s="6" t="s">
        <v>6125</v>
      </c>
      <c r="B1405" s="21"/>
      <c r="C1405" s="7">
        <v>1</v>
      </c>
      <c r="D1405" s="39" t="s">
        <v>6270</v>
      </c>
      <c r="E1405" s="7">
        <v>5088</v>
      </c>
      <c r="F1405" s="7">
        <v>24</v>
      </c>
      <c r="G1405" s="23">
        <v>22.2</v>
      </c>
      <c r="H1405" s="34">
        <f>Tabela1[[#This Row],[PESO UNI]]*Tabela1[[#This Row],[QTE]]</f>
        <v>22.2</v>
      </c>
      <c r="I1405" s="7">
        <v>0</v>
      </c>
      <c r="J1405" s="8" t="s">
        <v>5984</v>
      </c>
      <c r="K1405" s="8" t="s">
        <v>33</v>
      </c>
      <c r="L1405" s="9" t="s">
        <v>5251</v>
      </c>
      <c r="M1405" s="10">
        <v>46308</v>
      </c>
      <c r="N1405" s="8" t="s">
        <v>38</v>
      </c>
      <c r="O1405" s="12"/>
      <c r="P1405" s="13"/>
      <c r="Q1405" s="14">
        <f>Tabela1[[#This Row],[QTDE/ Fabricação]]-Tabela1[[#This Row],[QTE]]</f>
        <v>-1</v>
      </c>
      <c r="R1405" s="18">
        <f t="shared" ref="R1405:R1428" si="465">IFERROR(H1405*((AA1405*0.25)+(AC1405*0.25)+(AD1405*0.225)+(AE1405*0.225)+(AF1405*0.05)),"")</f>
        <v>8.7134999999999998</v>
      </c>
      <c r="S1405" s="18">
        <f t="shared" ref="S1405:S1428" si="466">IFERROR(H1405*AG1405,"")</f>
        <v>0</v>
      </c>
      <c r="T1405" s="19">
        <f t="shared" ref="T1405:T1428" si="467">IFERROR(S1405-H1405,"")</f>
        <v>-22.2</v>
      </c>
      <c r="U1405" s="16">
        <f>IFERROR(SUMIF('LISTA DE EMBARQUE'!B:B,MICRO!E:E,'LISTA DE EMBARQUE'!G:G),"")</f>
        <v>0</v>
      </c>
      <c r="V1405" s="12"/>
      <c r="W1405" s="13"/>
      <c r="X1405" s="14"/>
      <c r="Y1405" s="14"/>
      <c r="Z1405" s="20"/>
      <c r="AA1405" s="17">
        <v>0.8</v>
      </c>
      <c r="AB1405" s="33"/>
      <c r="AC1405" s="33">
        <v>0.5</v>
      </c>
      <c r="AD1405" s="33">
        <v>0.3</v>
      </c>
      <c r="AE1405" s="33"/>
      <c r="AF1405" s="33"/>
      <c r="AG1405" s="33"/>
      <c r="AH1405" s="33"/>
      <c r="AI1405" s="33"/>
      <c r="AJ1405" s="5"/>
      <c r="AK1405"/>
      <c r="AL1405"/>
      <c r="AM1405"/>
      <c r="AN1405"/>
      <c r="AO1405"/>
      <c r="AP1405"/>
      <c r="AQ1405" s="22"/>
      <c r="AR1405" s="24"/>
      <c r="AS1405" s="37"/>
      <c r="AT1405" s="37"/>
      <c r="AU1405" s="37"/>
      <c r="AV1405" s="37"/>
      <c r="AW1405" s="37"/>
    </row>
    <row r="1406" spans="1:49" ht="15.75" hidden="1" customHeight="1" x14ac:dyDescent="0.25">
      <c r="A1406" s="6" t="s">
        <v>6125</v>
      </c>
      <c r="B1406" s="21"/>
      <c r="C1406" s="7">
        <v>2</v>
      </c>
      <c r="D1406" s="39" t="s">
        <v>6269</v>
      </c>
      <c r="E1406" s="7">
        <v>5089</v>
      </c>
      <c r="F1406" s="7">
        <v>24</v>
      </c>
      <c r="G1406" s="23">
        <v>21.8</v>
      </c>
      <c r="H1406" s="34">
        <f>Tabela1[[#This Row],[PESO UNI]]*Tabela1[[#This Row],[QTE]]</f>
        <v>43.6</v>
      </c>
      <c r="I1406" s="7">
        <v>0</v>
      </c>
      <c r="J1406" s="8" t="s">
        <v>5984</v>
      </c>
      <c r="K1406" s="8" t="s">
        <v>33</v>
      </c>
      <c r="L1406" s="9" t="s">
        <v>5251</v>
      </c>
      <c r="M1406" s="10">
        <v>46308</v>
      </c>
      <c r="N1406" s="8" t="s">
        <v>38</v>
      </c>
      <c r="O1406" s="12"/>
      <c r="P1406" s="13"/>
      <c r="Q1406" s="14">
        <f>Tabela1[[#This Row],[QTDE/ Fabricação]]-Tabela1[[#This Row],[QTE]]</f>
        <v>-2</v>
      </c>
      <c r="R1406" s="18">
        <f t="shared" si="465"/>
        <v>17.113</v>
      </c>
      <c r="S1406" s="18">
        <f t="shared" si="466"/>
        <v>0</v>
      </c>
      <c r="T1406" s="19">
        <f t="shared" si="467"/>
        <v>-43.6</v>
      </c>
      <c r="U1406" s="16">
        <f>IFERROR(SUMIF('LISTA DE EMBARQUE'!B:B,MICRO!E:E,'LISTA DE EMBARQUE'!G:G),"")</f>
        <v>0</v>
      </c>
      <c r="V1406" s="12"/>
      <c r="W1406" s="13"/>
      <c r="X1406" s="14"/>
      <c r="Y1406" s="14"/>
      <c r="Z1406" s="20"/>
      <c r="AA1406" s="17">
        <v>0.8</v>
      </c>
      <c r="AB1406" s="33"/>
      <c r="AC1406" s="33">
        <v>0.5</v>
      </c>
      <c r="AD1406" s="33">
        <v>0.3</v>
      </c>
      <c r="AE1406" s="33"/>
      <c r="AF1406" s="33"/>
      <c r="AG1406" s="33"/>
      <c r="AH1406" s="33"/>
      <c r="AI1406" s="33"/>
      <c r="AJ1406" s="5"/>
      <c r="AK1406"/>
      <c r="AL1406"/>
      <c r="AM1406"/>
      <c r="AN1406"/>
      <c r="AO1406"/>
      <c r="AP1406"/>
      <c r="AQ1406" s="22"/>
      <c r="AR1406" s="24"/>
      <c r="AS1406" s="37"/>
      <c r="AT1406" s="37"/>
      <c r="AU1406" s="37"/>
      <c r="AV1406" s="37"/>
      <c r="AW1406" s="37"/>
    </row>
    <row r="1407" spans="1:49" ht="15.75" hidden="1" customHeight="1" x14ac:dyDescent="0.25">
      <c r="A1407" s="6" t="s">
        <v>6126</v>
      </c>
      <c r="B1407" s="21"/>
      <c r="C1407" s="7">
        <v>2</v>
      </c>
      <c r="D1407" s="39" t="s">
        <v>6268</v>
      </c>
      <c r="E1407" s="7">
        <v>5090</v>
      </c>
      <c r="F1407" s="7">
        <v>24</v>
      </c>
      <c r="G1407" s="23">
        <v>49.51</v>
      </c>
      <c r="H1407" s="34">
        <f>Tabela1[[#This Row],[PESO UNI]]*Tabela1[[#This Row],[QTE]]</f>
        <v>99.02</v>
      </c>
      <c r="I1407" s="7">
        <v>0</v>
      </c>
      <c r="J1407" s="8" t="s">
        <v>5983</v>
      </c>
      <c r="K1407" s="8" t="s">
        <v>33</v>
      </c>
      <c r="L1407" s="9" t="s">
        <v>5251</v>
      </c>
      <c r="M1407" s="10">
        <v>46308</v>
      </c>
      <c r="N1407" s="8" t="s">
        <v>38</v>
      </c>
      <c r="O1407" s="12"/>
      <c r="P1407" s="13"/>
      <c r="Q1407" s="14">
        <f>Tabela1[[#This Row],[QTDE/ Fabricação]]-Tabela1[[#This Row],[QTE]]</f>
        <v>-2</v>
      </c>
      <c r="R1407" s="18">
        <f t="shared" si="465"/>
        <v>38.865349999999999</v>
      </c>
      <c r="S1407" s="18">
        <f t="shared" si="466"/>
        <v>0</v>
      </c>
      <c r="T1407" s="19">
        <f t="shared" si="467"/>
        <v>-99.02</v>
      </c>
      <c r="U1407" s="16">
        <f>IFERROR(SUMIF('LISTA DE EMBARQUE'!B:B,MICRO!E:E,'LISTA DE EMBARQUE'!G:G),"")</f>
        <v>0</v>
      </c>
      <c r="V1407" s="12"/>
      <c r="W1407" s="13"/>
      <c r="X1407" s="14"/>
      <c r="Y1407" s="14"/>
      <c r="Z1407" s="20"/>
      <c r="AA1407" s="17">
        <v>0.8</v>
      </c>
      <c r="AB1407" s="33"/>
      <c r="AC1407" s="33">
        <v>0.5</v>
      </c>
      <c r="AD1407" s="33">
        <v>0.3</v>
      </c>
      <c r="AE1407" s="33"/>
      <c r="AF1407" s="33"/>
      <c r="AG1407" s="33"/>
      <c r="AH1407" s="33"/>
      <c r="AI1407" s="33"/>
      <c r="AJ1407" s="5"/>
      <c r="AK1407"/>
      <c r="AL1407"/>
      <c r="AM1407"/>
      <c r="AN1407"/>
      <c r="AO1407"/>
      <c r="AP1407"/>
      <c r="AQ1407" s="22"/>
      <c r="AR1407" s="24"/>
      <c r="AS1407" s="37"/>
      <c r="AT1407" s="37"/>
      <c r="AU1407" s="37"/>
      <c r="AV1407" s="37"/>
      <c r="AW1407" s="37"/>
    </row>
    <row r="1408" spans="1:49" ht="15.75" hidden="1" customHeight="1" x14ac:dyDescent="0.25">
      <c r="A1408" s="6" t="s">
        <v>6126</v>
      </c>
      <c r="B1408" s="21"/>
      <c r="C1408" s="7">
        <v>3</v>
      </c>
      <c r="D1408" s="39" t="s">
        <v>6268</v>
      </c>
      <c r="E1408" s="7">
        <v>5091</v>
      </c>
      <c r="F1408" s="7">
        <v>24</v>
      </c>
      <c r="G1408" s="23">
        <v>49.51</v>
      </c>
      <c r="H1408" s="34">
        <f>Tabela1[[#This Row],[PESO UNI]]*Tabela1[[#This Row],[QTE]]</f>
        <v>148.53</v>
      </c>
      <c r="I1408" s="7">
        <v>0</v>
      </c>
      <c r="J1408" s="8" t="s">
        <v>5984</v>
      </c>
      <c r="K1408" s="8" t="s">
        <v>33</v>
      </c>
      <c r="L1408" s="9" t="s">
        <v>5251</v>
      </c>
      <c r="M1408" s="10">
        <v>46308</v>
      </c>
      <c r="N1408" s="8" t="s">
        <v>38</v>
      </c>
      <c r="O1408" s="12"/>
      <c r="P1408" s="13"/>
      <c r="Q1408" s="14">
        <f>Tabela1[[#This Row],[QTDE/ Fabricação]]-Tabela1[[#This Row],[QTE]]</f>
        <v>-3</v>
      </c>
      <c r="R1408" s="18">
        <f t="shared" si="465"/>
        <v>58.298025000000003</v>
      </c>
      <c r="S1408" s="18">
        <f t="shared" si="466"/>
        <v>0</v>
      </c>
      <c r="T1408" s="19">
        <f t="shared" si="467"/>
        <v>-148.53</v>
      </c>
      <c r="U1408" s="16">
        <f>IFERROR(SUMIF('LISTA DE EMBARQUE'!B:B,MICRO!E:E,'LISTA DE EMBARQUE'!G:G),"")</f>
        <v>0</v>
      </c>
      <c r="V1408" s="12"/>
      <c r="W1408" s="13"/>
      <c r="X1408" s="14"/>
      <c r="Y1408" s="14"/>
      <c r="Z1408" s="20"/>
      <c r="AA1408" s="17">
        <v>0.8</v>
      </c>
      <c r="AB1408" s="33"/>
      <c r="AC1408" s="33">
        <v>0.5</v>
      </c>
      <c r="AD1408" s="33">
        <v>0.3</v>
      </c>
      <c r="AE1408" s="33"/>
      <c r="AF1408" s="33"/>
      <c r="AG1408" s="33"/>
      <c r="AH1408" s="33"/>
      <c r="AI1408" s="33"/>
      <c r="AJ1408" s="5"/>
      <c r="AK1408"/>
      <c r="AL1408"/>
      <c r="AM1408"/>
      <c r="AN1408"/>
      <c r="AO1408"/>
      <c r="AP1408"/>
      <c r="AQ1408" s="22"/>
      <c r="AR1408" s="24"/>
      <c r="AS1408" s="37"/>
      <c r="AT1408" s="37"/>
      <c r="AU1408" s="37"/>
      <c r="AV1408" s="37"/>
      <c r="AW1408" s="37"/>
    </row>
    <row r="1409" spans="1:49" ht="15.75" hidden="1" customHeight="1" x14ac:dyDescent="0.25">
      <c r="A1409" s="6" t="s">
        <v>6127</v>
      </c>
      <c r="B1409" s="21"/>
      <c r="C1409" s="7">
        <v>12</v>
      </c>
      <c r="D1409" s="39" t="s">
        <v>6267</v>
      </c>
      <c r="E1409" s="7">
        <v>5092</v>
      </c>
      <c r="F1409" s="7">
        <v>24</v>
      </c>
      <c r="G1409" s="23">
        <v>4.4000000000000004</v>
      </c>
      <c r="H1409" s="34">
        <f>Tabela1[[#This Row],[PESO UNI]]*Tabela1[[#This Row],[QTE]]</f>
        <v>52.800000000000004</v>
      </c>
      <c r="I1409" s="7">
        <v>0</v>
      </c>
      <c r="J1409" s="8" t="s">
        <v>5983</v>
      </c>
      <c r="K1409" s="8" t="s">
        <v>33</v>
      </c>
      <c r="L1409" s="9" t="s">
        <v>5251</v>
      </c>
      <c r="M1409" s="10">
        <v>46308</v>
      </c>
      <c r="N1409" s="8" t="s">
        <v>38</v>
      </c>
      <c r="O1409" s="12"/>
      <c r="P1409" s="13"/>
      <c r="Q1409" s="14">
        <f>Tabela1[[#This Row],[QTDE/ Fabricação]]-Tabela1[[#This Row],[QTE]]</f>
        <v>-12</v>
      </c>
      <c r="R1409" s="18">
        <f t="shared" si="465"/>
        <v>20.724000000000004</v>
      </c>
      <c r="S1409" s="18">
        <f t="shared" si="466"/>
        <v>0</v>
      </c>
      <c r="T1409" s="19">
        <f t="shared" si="467"/>
        <v>-52.800000000000004</v>
      </c>
      <c r="U1409" s="16">
        <f>IFERROR(SUMIF('LISTA DE EMBARQUE'!B:B,MICRO!E:E,'LISTA DE EMBARQUE'!G:G),"")</f>
        <v>0</v>
      </c>
      <c r="V1409" s="12"/>
      <c r="W1409" s="13"/>
      <c r="X1409" s="14"/>
      <c r="Y1409" s="14"/>
      <c r="Z1409" s="20"/>
      <c r="AA1409" s="17">
        <v>0.8</v>
      </c>
      <c r="AB1409" s="33"/>
      <c r="AC1409" s="33">
        <v>0.5</v>
      </c>
      <c r="AD1409" s="33">
        <v>0.3</v>
      </c>
      <c r="AE1409" s="33"/>
      <c r="AF1409" s="33"/>
      <c r="AG1409" s="33"/>
      <c r="AH1409" s="33"/>
      <c r="AI1409" s="33"/>
      <c r="AJ1409" s="5"/>
      <c r="AK1409"/>
      <c r="AL1409"/>
      <c r="AM1409"/>
      <c r="AN1409"/>
      <c r="AO1409"/>
      <c r="AP1409"/>
      <c r="AQ1409" s="22"/>
      <c r="AR1409" s="24"/>
      <c r="AS1409" s="37"/>
      <c r="AT1409" s="37"/>
      <c r="AU1409" s="37"/>
      <c r="AV1409" s="37"/>
      <c r="AW1409" s="37"/>
    </row>
    <row r="1410" spans="1:49" ht="15.75" hidden="1" customHeight="1" x14ac:dyDescent="0.25">
      <c r="A1410" s="6" t="s">
        <v>6127</v>
      </c>
      <c r="B1410" s="21"/>
      <c r="C1410" s="7">
        <v>31</v>
      </c>
      <c r="D1410" s="39" t="s">
        <v>6267</v>
      </c>
      <c r="E1410" s="7">
        <v>5093</v>
      </c>
      <c r="F1410" s="7">
        <v>24</v>
      </c>
      <c r="G1410" s="23">
        <v>4.4000000000000004</v>
      </c>
      <c r="H1410" s="34">
        <f>Tabela1[[#This Row],[PESO UNI]]*Tabela1[[#This Row],[QTE]]</f>
        <v>136.4</v>
      </c>
      <c r="I1410" s="7">
        <v>0</v>
      </c>
      <c r="J1410" s="8" t="s">
        <v>5984</v>
      </c>
      <c r="K1410" s="8" t="s">
        <v>33</v>
      </c>
      <c r="L1410" s="9" t="s">
        <v>5251</v>
      </c>
      <c r="M1410" s="10">
        <v>46308</v>
      </c>
      <c r="N1410" s="8" t="s">
        <v>38</v>
      </c>
      <c r="O1410" s="12"/>
      <c r="P1410" s="13"/>
      <c r="Q1410" s="14">
        <f>Tabela1[[#This Row],[QTDE/ Fabricação]]-Tabela1[[#This Row],[QTE]]</f>
        <v>-31</v>
      </c>
      <c r="R1410" s="18">
        <f t="shared" si="465"/>
        <v>53.537000000000006</v>
      </c>
      <c r="S1410" s="18">
        <f t="shared" si="466"/>
        <v>0</v>
      </c>
      <c r="T1410" s="19">
        <f t="shared" si="467"/>
        <v>-136.4</v>
      </c>
      <c r="U1410" s="16">
        <f>IFERROR(SUMIF('LISTA DE EMBARQUE'!B:B,MICRO!E:E,'LISTA DE EMBARQUE'!G:G),"")</f>
        <v>0</v>
      </c>
      <c r="V1410" s="12"/>
      <c r="W1410" s="13"/>
      <c r="X1410" s="14"/>
      <c r="Y1410" s="14"/>
      <c r="Z1410" s="20"/>
      <c r="AA1410" s="17">
        <v>0.8</v>
      </c>
      <c r="AB1410" s="33"/>
      <c r="AC1410" s="33">
        <v>0.5</v>
      </c>
      <c r="AD1410" s="33">
        <v>0.3</v>
      </c>
      <c r="AE1410" s="33"/>
      <c r="AF1410" s="33"/>
      <c r="AG1410" s="33"/>
      <c r="AH1410" s="33"/>
      <c r="AI1410" s="33"/>
      <c r="AJ1410" s="5"/>
      <c r="AK1410"/>
      <c r="AL1410"/>
      <c r="AM1410"/>
      <c r="AN1410"/>
      <c r="AO1410"/>
      <c r="AP1410"/>
      <c r="AQ1410" s="22"/>
      <c r="AR1410" s="24"/>
      <c r="AS1410" s="37"/>
      <c r="AT1410" s="37"/>
      <c r="AU1410" s="37"/>
      <c r="AV1410" s="37"/>
      <c r="AW1410" s="37"/>
    </row>
    <row r="1411" spans="1:49" ht="15.75" hidden="1" customHeight="1" x14ac:dyDescent="0.25">
      <c r="A1411" s="6" t="s">
        <v>6128</v>
      </c>
      <c r="B1411" s="21"/>
      <c r="C1411" s="7">
        <v>2</v>
      </c>
      <c r="D1411" s="39" t="s">
        <v>6266</v>
      </c>
      <c r="E1411" s="7">
        <v>5094</v>
      </c>
      <c r="F1411" s="7">
        <v>24</v>
      </c>
      <c r="G1411" s="23">
        <v>171.2</v>
      </c>
      <c r="H1411" s="34">
        <f>Tabela1[[#This Row],[PESO UNI]]*Tabela1[[#This Row],[QTE]]</f>
        <v>342.4</v>
      </c>
      <c r="I1411" s="7">
        <v>0</v>
      </c>
      <c r="J1411" s="8" t="s">
        <v>5983</v>
      </c>
      <c r="K1411" s="8" t="s">
        <v>33</v>
      </c>
      <c r="L1411" s="9" t="s">
        <v>5251</v>
      </c>
      <c r="M1411" s="10">
        <v>46308</v>
      </c>
      <c r="N1411" s="8" t="s">
        <v>38</v>
      </c>
      <c r="O1411" s="12"/>
      <c r="P1411" s="13"/>
      <c r="Q1411" s="14">
        <f>Tabela1[[#This Row],[QTDE/ Fabricação]]-Tabela1[[#This Row],[QTE]]</f>
        <v>-2</v>
      </c>
      <c r="R1411" s="18">
        <f t="shared" si="465"/>
        <v>134.392</v>
      </c>
      <c r="S1411" s="18">
        <f t="shared" si="466"/>
        <v>0</v>
      </c>
      <c r="T1411" s="19">
        <f t="shared" si="467"/>
        <v>-342.4</v>
      </c>
      <c r="U1411" s="16">
        <f>IFERROR(SUMIF('LISTA DE EMBARQUE'!B:B,MICRO!E:E,'LISTA DE EMBARQUE'!G:G),"")</f>
        <v>0</v>
      </c>
      <c r="V1411" s="12"/>
      <c r="W1411" s="13"/>
      <c r="X1411" s="14"/>
      <c r="Y1411" s="14"/>
      <c r="Z1411" s="20"/>
      <c r="AA1411" s="17">
        <v>0.8</v>
      </c>
      <c r="AB1411" s="33"/>
      <c r="AC1411" s="33">
        <v>0.5</v>
      </c>
      <c r="AD1411" s="33">
        <v>0.3</v>
      </c>
      <c r="AE1411" s="33"/>
      <c r="AF1411" s="33"/>
      <c r="AG1411" s="33"/>
      <c r="AH1411" s="33"/>
      <c r="AI1411" s="33"/>
      <c r="AJ1411" s="5"/>
      <c r="AK1411"/>
      <c r="AL1411"/>
      <c r="AM1411"/>
      <c r="AN1411"/>
      <c r="AO1411"/>
      <c r="AP1411"/>
      <c r="AQ1411" s="22"/>
      <c r="AR1411" s="24"/>
      <c r="AS1411" s="37"/>
      <c r="AT1411" s="37"/>
      <c r="AU1411" s="37"/>
      <c r="AV1411" s="37"/>
      <c r="AW1411" s="37"/>
    </row>
    <row r="1412" spans="1:49" ht="15.75" hidden="1" customHeight="1" x14ac:dyDescent="0.25">
      <c r="A1412" s="6" t="s">
        <v>6128</v>
      </c>
      <c r="B1412" s="21"/>
      <c r="C1412" s="7">
        <v>2</v>
      </c>
      <c r="D1412" s="39" t="s">
        <v>6265</v>
      </c>
      <c r="E1412" s="7">
        <v>5095</v>
      </c>
      <c r="F1412" s="7">
        <v>24</v>
      </c>
      <c r="G1412" s="23">
        <v>171.2</v>
      </c>
      <c r="H1412" s="34">
        <f>Tabela1[[#This Row],[PESO UNI]]*Tabela1[[#This Row],[QTE]]</f>
        <v>342.4</v>
      </c>
      <c r="I1412" s="7">
        <v>0</v>
      </c>
      <c r="J1412" s="8" t="s">
        <v>5983</v>
      </c>
      <c r="K1412" s="8" t="s">
        <v>33</v>
      </c>
      <c r="L1412" s="9" t="s">
        <v>5251</v>
      </c>
      <c r="M1412" s="10">
        <v>46308</v>
      </c>
      <c r="N1412" s="8" t="s">
        <v>38</v>
      </c>
      <c r="O1412" s="12"/>
      <c r="P1412" s="13"/>
      <c r="Q1412" s="14">
        <f>Tabela1[[#This Row],[QTDE/ Fabricação]]-Tabela1[[#This Row],[QTE]]</f>
        <v>-2</v>
      </c>
      <c r="R1412" s="18">
        <f t="shared" si="465"/>
        <v>134.392</v>
      </c>
      <c r="S1412" s="18">
        <f t="shared" si="466"/>
        <v>0</v>
      </c>
      <c r="T1412" s="19">
        <f t="shared" si="467"/>
        <v>-342.4</v>
      </c>
      <c r="U1412" s="16">
        <f>IFERROR(SUMIF('LISTA DE EMBARQUE'!B:B,MICRO!E:E,'LISTA DE EMBARQUE'!G:G),"")</f>
        <v>0</v>
      </c>
      <c r="V1412" s="12"/>
      <c r="W1412" s="13"/>
      <c r="X1412" s="14"/>
      <c r="Y1412" s="14"/>
      <c r="Z1412" s="20"/>
      <c r="AA1412" s="17">
        <v>0.8</v>
      </c>
      <c r="AB1412" s="33"/>
      <c r="AC1412" s="33">
        <v>0.5</v>
      </c>
      <c r="AD1412" s="33">
        <v>0.3</v>
      </c>
      <c r="AE1412" s="33"/>
      <c r="AF1412" s="33"/>
      <c r="AG1412" s="33"/>
      <c r="AH1412" s="33"/>
      <c r="AI1412" s="33"/>
      <c r="AJ1412" s="5"/>
      <c r="AK1412"/>
      <c r="AL1412"/>
      <c r="AM1412"/>
      <c r="AN1412"/>
      <c r="AO1412"/>
      <c r="AP1412"/>
      <c r="AQ1412" s="22"/>
      <c r="AR1412" s="24"/>
      <c r="AS1412" s="37"/>
      <c r="AT1412" s="37"/>
      <c r="AU1412" s="37"/>
      <c r="AV1412" s="37"/>
      <c r="AW1412" s="37"/>
    </row>
    <row r="1413" spans="1:49" ht="15.75" hidden="1" customHeight="1" x14ac:dyDescent="0.25">
      <c r="A1413" s="6" t="s">
        <v>6128</v>
      </c>
      <c r="B1413" s="21"/>
      <c r="C1413" s="7">
        <v>20</v>
      </c>
      <c r="D1413" s="39" t="s">
        <v>6264</v>
      </c>
      <c r="E1413" s="7">
        <v>5096</v>
      </c>
      <c r="F1413" s="7">
        <v>24</v>
      </c>
      <c r="G1413" s="23">
        <v>5</v>
      </c>
      <c r="H1413" s="34">
        <f>Tabela1[[#This Row],[PESO UNI]]*Tabela1[[#This Row],[QTE]]</f>
        <v>100</v>
      </c>
      <c r="I1413" s="7">
        <v>0</v>
      </c>
      <c r="J1413" s="8" t="s">
        <v>5983</v>
      </c>
      <c r="K1413" s="8" t="s">
        <v>33</v>
      </c>
      <c r="L1413" s="9" t="s">
        <v>5251</v>
      </c>
      <c r="M1413" s="10">
        <v>46308</v>
      </c>
      <c r="N1413" s="8" t="s">
        <v>38</v>
      </c>
      <c r="O1413" s="12"/>
      <c r="P1413" s="13"/>
      <c r="Q1413" s="14">
        <f>Tabela1[[#This Row],[QTDE/ Fabricação]]-Tabela1[[#This Row],[QTE]]</f>
        <v>-20</v>
      </c>
      <c r="R1413" s="18">
        <f t="shared" si="465"/>
        <v>39.25</v>
      </c>
      <c r="S1413" s="18">
        <f t="shared" si="466"/>
        <v>0</v>
      </c>
      <c r="T1413" s="19">
        <f t="shared" si="467"/>
        <v>-100</v>
      </c>
      <c r="U1413" s="16">
        <f>IFERROR(SUMIF('LISTA DE EMBARQUE'!B:B,MICRO!E:E,'LISTA DE EMBARQUE'!G:G),"")</f>
        <v>0</v>
      </c>
      <c r="V1413" s="12"/>
      <c r="W1413" s="13"/>
      <c r="X1413" s="14"/>
      <c r="Y1413" s="14"/>
      <c r="Z1413" s="20"/>
      <c r="AA1413" s="17">
        <v>0.8</v>
      </c>
      <c r="AB1413" s="33"/>
      <c r="AC1413" s="33">
        <v>0.5</v>
      </c>
      <c r="AD1413" s="33">
        <v>0.3</v>
      </c>
      <c r="AE1413" s="33"/>
      <c r="AF1413" s="33"/>
      <c r="AG1413" s="33"/>
      <c r="AH1413" s="33"/>
      <c r="AI1413" s="33"/>
      <c r="AJ1413" s="5"/>
      <c r="AK1413"/>
      <c r="AL1413"/>
      <c r="AM1413"/>
      <c r="AN1413"/>
      <c r="AO1413"/>
      <c r="AP1413"/>
      <c r="AQ1413" s="22"/>
      <c r="AR1413" s="24"/>
      <c r="AS1413" s="37"/>
      <c r="AT1413" s="37"/>
      <c r="AU1413" s="37"/>
      <c r="AV1413" s="37"/>
      <c r="AW1413" s="37"/>
    </row>
    <row r="1414" spans="1:49" ht="15.75" hidden="1" customHeight="1" x14ac:dyDescent="0.25">
      <c r="A1414" s="6" t="s">
        <v>6128</v>
      </c>
      <c r="B1414" s="21"/>
      <c r="C1414" s="7">
        <v>1</v>
      </c>
      <c r="D1414" s="39" t="s">
        <v>6266</v>
      </c>
      <c r="E1414" s="7">
        <v>5095</v>
      </c>
      <c r="F1414" s="7">
        <v>24</v>
      </c>
      <c r="G1414" s="23">
        <v>171.2</v>
      </c>
      <c r="H1414" s="34">
        <f>Tabela1[[#This Row],[PESO UNI]]*Tabela1[[#This Row],[QTE]]</f>
        <v>171.2</v>
      </c>
      <c r="I1414" s="7">
        <v>0</v>
      </c>
      <c r="J1414" s="8" t="s">
        <v>5984</v>
      </c>
      <c r="K1414" s="8" t="s">
        <v>33</v>
      </c>
      <c r="L1414" s="9" t="s">
        <v>5251</v>
      </c>
      <c r="M1414" s="10">
        <v>46308</v>
      </c>
      <c r="N1414" s="8" t="s">
        <v>38</v>
      </c>
      <c r="O1414" s="12"/>
      <c r="P1414" s="13"/>
      <c r="Q1414" s="14">
        <f>Tabela1[[#This Row],[QTDE/ Fabricação]]-Tabela1[[#This Row],[QTE]]</f>
        <v>-1</v>
      </c>
      <c r="R1414" s="18">
        <f t="shared" si="465"/>
        <v>67.195999999999998</v>
      </c>
      <c r="S1414" s="18">
        <f t="shared" si="466"/>
        <v>0</v>
      </c>
      <c r="T1414" s="19">
        <f t="shared" si="467"/>
        <v>-171.2</v>
      </c>
      <c r="U1414" s="16">
        <f>IFERROR(SUMIF('LISTA DE EMBARQUE'!B:B,MICRO!E:E,'LISTA DE EMBARQUE'!G:G),"")</f>
        <v>0</v>
      </c>
      <c r="V1414" s="12"/>
      <c r="W1414" s="13"/>
      <c r="X1414" s="14"/>
      <c r="Y1414" s="14"/>
      <c r="Z1414" s="20"/>
      <c r="AA1414" s="17">
        <v>0.8</v>
      </c>
      <c r="AB1414" s="33"/>
      <c r="AC1414" s="33">
        <v>0.5</v>
      </c>
      <c r="AD1414" s="33">
        <v>0.3</v>
      </c>
      <c r="AE1414" s="33"/>
      <c r="AF1414" s="33"/>
      <c r="AG1414" s="33"/>
      <c r="AH1414" s="33"/>
      <c r="AI1414" s="33"/>
      <c r="AJ1414" s="5"/>
      <c r="AK1414"/>
      <c r="AL1414"/>
      <c r="AM1414"/>
      <c r="AN1414"/>
      <c r="AO1414"/>
      <c r="AP1414"/>
      <c r="AQ1414" s="22"/>
      <c r="AR1414" s="24"/>
      <c r="AS1414" s="37"/>
      <c r="AT1414" s="37"/>
      <c r="AU1414" s="37"/>
      <c r="AV1414" s="37"/>
      <c r="AW1414" s="37"/>
    </row>
    <row r="1415" spans="1:49" ht="15.75" hidden="1" customHeight="1" x14ac:dyDescent="0.25">
      <c r="A1415" s="6" t="s">
        <v>6128</v>
      </c>
      <c r="B1415" s="21"/>
      <c r="C1415" s="7">
        <v>1</v>
      </c>
      <c r="D1415" s="39" t="s">
        <v>6265</v>
      </c>
      <c r="E1415" s="7">
        <v>5096</v>
      </c>
      <c r="F1415" s="7">
        <v>24</v>
      </c>
      <c r="G1415" s="23">
        <v>171.2</v>
      </c>
      <c r="H1415" s="34">
        <f>Tabela1[[#This Row],[PESO UNI]]*Tabela1[[#This Row],[QTE]]</f>
        <v>171.2</v>
      </c>
      <c r="I1415" s="7">
        <v>0</v>
      </c>
      <c r="J1415" s="8" t="s">
        <v>5984</v>
      </c>
      <c r="K1415" s="8" t="s">
        <v>33</v>
      </c>
      <c r="L1415" s="9" t="s">
        <v>5251</v>
      </c>
      <c r="M1415" s="10">
        <v>46308</v>
      </c>
      <c r="N1415" s="8" t="s">
        <v>38</v>
      </c>
      <c r="O1415" s="12"/>
      <c r="P1415" s="13"/>
      <c r="Q1415" s="14">
        <f>Tabela1[[#This Row],[QTDE/ Fabricação]]-Tabela1[[#This Row],[QTE]]</f>
        <v>-1</v>
      </c>
      <c r="R1415" s="18">
        <f t="shared" si="465"/>
        <v>67.195999999999998</v>
      </c>
      <c r="S1415" s="18">
        <f t="shared" si="466"/>
        <v>0</v>
      </c>
      <c r="T1415" s="19">
        <f t="shared" si="467"/>
        <v>-171.2</v>
      </c>
      <c r="U1415" s="16">
        <f>IFERROR(SUMIF('LISTA DE EMBARQUE'!B:B,MICRO!E:E,'LISTA DE EMBARQUE'!G:G),"")</f>
        <v>0</v>
      </c>
      <c r="V1415" s="12"/>
      <c r="W1415" s="13"/>
      <c r="X1415" s="14"/>
      <c r="Y1415" s="14"/>
      <c r="Z1415" s="20"/>
      <c r="AA1415" s="17">
        <v>0.8</v>
      </c>
      <c r="AB1415" s="33"/>
      <c r="AC1415" s="33">
        <v>0.5</v>
      </c>
      <c r="AD1415" s="33">
        <v>0.3</v>
      </c>
      <c r="AE1415" s="33"/>
      <c r="AF1415" s="33"/>
      <c r="AG1415" s="33"/>
      <c r="AH1415" s="33"/>
      <c r="AI1415" s="33"/>
      <c r="AJ1415" s="5"/>
      <c r="AK1415"/>
      <c r="AL1415"/>
      <c r="AM1415"/>
      <c r="AN1415"/>
      <c r="AO1415"/>
      <c r="AP1415"/>
      <c r="AQ1415" s="22"/>
      <c r="AR1415" s="24"/>
      <c r="AS1415" s="37"/>
      <c r="AT1415" s="37"/>
      <c r="AU1415" s="37"/>
      <c r="AV1415" s="37"/>
      <c r="AW1415" s="37"/>
    </row>
    <row r="1416" spans="1:49" ht="15.75" hidden="1" customHeight="1" x14ac:dyDescent="0.25">
      <c r="A1416" s="6" t="s">
        <v>6128</v>
      </c>
      <c r="B1416" s="21"/>
      <c r="C1416" s="7">
        <v>10</v>
      </c>
      <c r="D1416" s="39" t="s">
        <v>6264</v>
      </c>
      <c r="E1416" s="7">
        <v>5097</v>
      </c>
      <c r="F1416" s="7">
        <v>24</v>
      </c>
      <c r="G1416" s="23">
        <v>5</v>
      </c>
      <c r="H1416" s="34">
        <f>Tabela1[[#This Row],[PESO UNI]]*Tabela1[[#This Row],[QTE]]</f>
        <v>50</v>
      </c>
      <c r="I1416" s="7">
        <v>0</v>
      </c>
      <c r="J1416" s="8" t="s">
        <v>5984</v>
      </c>
      <c r="K1416" s="8" t="s">
        <v>33</v>
      </c>
      <c r="L1416" s="9" t="s">
        <v>5251</v>
      </c>
      <c r="M1416" s="10">
        <v>46308</v>
      </c>
      <c r="N1416" s="8" t="s">
        <v>38</v>
      </c>
      <c r="O1416" s="12"/>
      <c r="P1416" s="13"/>
      <c r="Q1416" s="14">
        <f>Tabela1[[#This Row],[QTDE/ Fabricação]]-Tabela1[[#This Row],[QTE]]</f>
        <v>-10</v>
      </c>
      <c r="R1416" s="18">
        <f t="shared" si="465"/>
        <v>19.625</v>
      </c>
      <c r="S1416" s="18">
        <f t="shared" si="466"/>
        <v>0</v>
      </c>
      <c r="T1416" s="19">
        <f t="shared" si="467"/>
        <v>-50</v>
      </c>
      <c r="U1416" s="16">
        <f>IFERROR(SUMIF('LISTA DE EMBARQUE'!B:B,MICRO!E:E,'LISTA DE EMBARQUE'!G:G),"")</f>
        <v>0</v>
      </c>
      <c r="V1416" s="12"/>
      <c r="W1416" s="13"/>
      <c r="X1416" s="14"/>
      <c r="Y1416" s="14"/>
      <c r="Z1416" s="20"/>
      <c r="AA1416" s="17">
        <v>0.8</v>
      </c>
      <c r="AB1416" s="33"/>
      <c r="AC1416" s="33">
        <v>0.5</v>
      </c>
      <c r="AD1416" s="33">
        <v>0.3</v>
      </c>
      <c r="AE1416" s="33"/>
      <c r="AF1416" s="33"/>
      <c r="AG1416" s="33"/>
      <c r="AH1416" s="33"/>
      <c r="AI1416" s="33"/>
      <c r="AJ1416" s="5"/>
      <c r="AK1416"/>
      <c r="AL1416"/>
      <c r="AM1416"/>
      <c r="AN1416"/>
      <c r="AO1416"/>
      <c r="AP1416"/>
      <c r="AQ1416" s="22"/>
      <c r="AR1416" s="24"/>
      <c r="AS1416" s="37"/>
      <c r="AT1416" s="37"/>
      <c r="AU1416" s="37"/>
      <c r="AV1416" s="37"/>
      <c r="AW1416" s="37"/>
    </row>
    <row r="1417" spans="1:49" ht="15.75" hidden="1" customHeight="1" x14ac:dyDescent="0.25">
      <c r="A1417" s="6" t="s">
        <v>2277</v>
      </c>
      <c r="B1417" s="21"/>
      <c r="C1417" s="7">
        <v>4</v>
      </c>
      <c r="D1417" s="39" t="s">
        <v>6263</v>
      </c>
      <c r="E1417" s="7">
        <v>5098</v>
      </c>
      <c r="F1417" s="7">
        <v>24</v>
      </c>
      <c r="G1417" s="23">
        <v>2.7</v>
      </c>
      <c r="H1417" s="34">
        <f>Tabela1[[#This Row],[PESO UNI]]*Tabela1[[#This Row],[QTE]]</f>
        <v>10.8</v>
      </c>
      <c r="I1417" s="7" t="s">
        <v>6134</v>
      </c>
      <c r="J1417" s="8" t="s">
        <v>5983</v>
      </c>
      <c r="K1417" s="8" t="s">
        <v>33</v>
      </c>
      <c r="L1417" s="9" t="s">
        <v>5251</v>
      </c>
      <c r="M1417" s="10">
        <v>46308</v>
      </c>
      <c r="N1417" s="8" t="s">
        <v>38</v>
      </c>
      <c r="O1417" s="12"/>
      <c r="P1417" s="13"/>
      <c r="Q1417" s="14">
        <f>Tabela1[[#This Row],[QTDE/ Fabricação]]-Tabela1[[#This Row],[QTE]]</f>
        <v>-4</v>
      </c>
      <c r="R1417" s="18">
        <f t="shared" si="465"/>
        <v>4.2390000000000008</v>
      </c>
      <c r="S1417" s="18">
        <f t="shared" si="466"/>
        <v>0</v>
      </c>
      <c r="T1417" s="19">
        <f t="shared" si="467"/>
        <v>-10.8</v>
      </c>
      <c r="U1417" s="16">
        <f>IFERROR(SUMIF('LISTA DE EMBARQUE'!B:B,MICRO!E:E,'LISTA DE EMBARQUE'!G:G),"")</f>
        <v>0</v>
      </c>
      <c r="V1417" s="12"/>
      <c r="W1417" s="13"/>
      <c r="X1417" s="14"/>
      <c r="Y1417" s="14"/>
      <c r="Z1417" s="20"/>
      <c r="AA1417" s="17">
        <v>0.8</v>
      </c>
      <c r="AB1417" s="33"/>
      <c r="AC1417" s="33">
        <v>0.5</v>
      </c>
      <c r="AD1417" s="33">
        <v>0.3</v>
      </c>
      <c r="AE1417" s="33"/>
      <c r="AF1417" s="33"/>
      <c r="AG1417" s="33"/>
      <c r="AH1417" s="33"/>
      <c r="AI1417" s="33"/>
      <c r="AJ1417" s="5"/>
      <c r="AK1417"/>
      <c r="AL1417"/>
      <c r="AM1417"/>
      <c r="AN1417"/>
      <c r="AO1417"/>
      <c r="AP1417"/>
      <c r="AQ1417" s="22"/>
      <c r="AR1417" s="24"/>
      <c r="AS1417" s="37"/>
      <c r="AT1417" s="37"/>
      <c r="AU1417" s="37"/>
      <c r="AV1417" s="37"/>
      <c r="AW1417" s="37"/>
    </row>
    <row r="1418" spans="1:49" ht="15.75" hidden="1" customHeight="1" x14ac:dyDescent="0.25">
      <c r="A1418" s="6" t="s">
        <v>2277</v>
      </c>
      <c r="B1418" s="21"/>
      <c r="C1418" s="7">
        <v>4</v>
      </c>
      <c r="D1418" s="39" t="s">
        <v>6263</v>
      </c>
      <c r="E1418" s="7">
        <v>5099</v>
      </c>
      <c r="F1418" s="7">
        <v>24</v>
      </c>
      <c r="G1418" s="23">
        <v>2.7</v>
      </c>
      <c r="H1418" s="34">
        <f>Tabela1[[#This Row],[PESO UNI]]*Tabela1[[#This Row],[QTE]]</f>
        <v>10.8</v>
      </c>
      <c r="I1418" s="7" t="s">
        <v>6134</v>
      </c>
      <c r="J1418" s="8" t="s">
        <v>5984</v>
      </c>
      <c r="K1418" s="8" t="s">
        <v>33</v>
      </c>
      <c r="L1418" s="9" t="s">
        <v>5251</v>
      </c>
      <c r="M1418" s="10">
        <v>46308</v>
      </c>
      <c r="N1418" s="8" t="s">
        <v>38</v>
      </c>
      <c r="O1418" s="12"/>
      <c r="P1418" s="13"/>
      <c r="Q1418" s="14">
        <f>Tabela1[[#This Row],[QTDE/ Fabricação]]-Tabela1[[#This Row],[QTE]]</f>
        <v>-4</v>
      </c>
      <c r="R1418" s="18">
        <f t="shared" si="465"/>
        <v>4.2390000000000008</v>
      </c>
      <c r="S1418" s="18">
        <f t="shared" si="466"/>
        <v>0</v>
      </c>
      <c r="T1418" s="19">
        <f t="shared" si="467"/>
        <v>-10.8</v>
      </c>
      <c r="U1418" s="16">
        <f>IFERROR(SUMIF('LISTA DE EMBARQUE'!B:B,MICRO!E:E,'LISTA DE EMBARQUE'!G:G),"")</f>
        <v>0</v>
      </c>
      <c r="V1418" s="12"/>
      <c r="W1418" s="13"/>
      <c r="X1418" s="14"/>
      <c r="Y1418" s="14"/>
      <c r="Z1418" s="20"/>
      <c r="AA1418" s="17">
        <v>0.8</v>
      </c>
      <c r="AB1418" s="33"/>
      <c r="AC1418" s="33">
        <v>0.5</v>
      </c>
      <c r="AD1418" s="33">
        <v>0.3</v>
      </c>
      <c r="AE1418" s="33"/>
      <c r="AF1418" s="33"/>
      <c r="AG1418" s="33"/>
      <c r="AH1418" s="33"/>
      <c r="AI1418" s="33"/>
      <c r="AJ1418" s="5"/>
      <c r="AK1418"/>
      <c r="AL1418"/>
      <c r="AM1418"/>
      <c r="AN1418"/>
      <c r="AO1418"/>
      <c r="AP1418"/>
      <c r="AQ1418" s="22"/>
      <c r="AR1418" s="24"/>
      <c r="AS1418" s="37"/>
      <c r="AT1418" s="37"/>
      <c r="AU1418" s="37"/>
      <c r="AV1418" s="37"/>
      <c r="AW1418" s="37"/>
    </row>
    <row r="1419" spans="1:49" ht="15.75" hidden="1" customHeight="1" x14ac:dyDescent="0.25">
      <c r="A1419" s="6" t="s">
        <v>6130</v>
      </c>
      <c r="B1419" s="21" t="s">
        <v>6131</v>
      </c>
      <c r="C1419" s="7">
        <v>4</v>
      </c>
      <c r="D1419" s="39" t="s">
        <v>6293</v>
      </c>
      <c r="E1419" s="7">
        <v>6000</v>
      </c>
      <c r="F1419" s="7">
        <v>95</v>
      </c>
      <c r="G1419" s="23">
        <v>1.5</v>
      </c>
      <c r="H1419" s="34">
        <f>Tabela1[[#This Row],[PESO UNI]]*Tabela1[[#This Row],[QTE]]</f>
        <v>6</v>
      </c>
      <c r="I1419" s="7" t="s">
        <v>6679</v>
      </c>
      <c r="J1419" s="8" t="s">
        <v>3093</v>
      </c>
      <c r="K1419" s="8" t="s">
        <v>4320</v>
      </c>
      <c r="L1419" s="9" t="s">
        <v>2984</v>
      </c>
      <c r="M1419" s="10">
        <v>46309</v>
      </c>
      <c r="N1419" s="8" t="s">
        <v>38</v>
      </c>
      <c r="O1419" s="12"/>
      <c r="P1419" s="13"/>
      <c r="Q1419" s="14">
        <f>Tabela1[[#This Row],[QTDE/ Fabricação]]-Tabela1[[#This Row],[QTE]]</f>
        <v>-4</v>
      </c>
      <c r="R1419" s="18">
        <f t="shared" si="465"/>
        <v>0</v>
      </c>
      <c r="S1419" s="18">
        <f t="shared" si="466"/>
        <v>0</v>
      </c>
      <c r="T1419" s="19">
        <f t="shared" si="467"/>
        <v>-6</v>
      </c>
      <c r="U1419" s="16">
        <f>IFERROR(SUMIF('LISTA DE EMBARQUE'!B:B,MICRO!E:E,'LISTA DE EMBARQUE'!G:G),"")</f>
        <v>0</v>
      </c>
      <c r="V1419" s="12"/>
      <c r="W1419" s="13"/>
      <c r="X1419" s="14"/>
      <c r="Y1419" s="14"/>
      <c r="Z1419" s="20"/>
      <c r="AA1419" s="17"/>
      <c r="AB1419" s="33"/>
      <c r="AC1419" s="33"/>
      <c r="AD1419" s="33"/>
      <c r="AE1419" s="33"/>
      <c r="AF1419" s="33"/>
      <c r="AG1419" s="33"/>
      <c r="AH1419" s="33"/>
      <c r="AI1419" s="33"/>
      <c r="AJ1419" s="5"/>
      <c r="AK1419"/>
      <c r="AL1419"/>
      <c r="AM1419"/>
      <c r="AN1419"/>
      <c r="AO1419"/>
      <c r="AP1419"/>
      <c r="AQ1419" s="22"/>
      <c r="AR1419" s="24"/>
      <c r="AS1419" s="37"/>
      <c r="AT1419" s="37"/>
      <c r="AU1419" s="37"/>
      <c r="AV1419" s="37"/>
      <c r="AW1419" s="37"/>
    </row>
    <row r="1420" spans="1:49" ht="15.75" hidden="1" customHeight="1" x14ac:dyDescent="0.25">
      <c r="A1420" s="6" t="s">
        <v>6130</v>
      </c>
      <c r="B1420" s="21" t="s">
        <v>6131</v>
      </c>
      <c r="C1420" s="7">
        <v>4</v>
      </c>
      <c r="D1420" s="39" t="s">
        <v>6294</v>
      </c>
      <c r="E1420" s="7">
        <v>6001</v>
      </c>
      <c r="F1420" s="7">
        <v>95</v>
      </c>
      <c r="G1420" s="23">
        <v>1.5</v>
      </c>
      <c r="H1420" s="34">
        <f>Tabela1[[#This Row],[PESO UNI]]*Tabela1[[#This Row],[QTE]]</f>
        <v>6</v>
      </c>
      <c r="I1420" s="7" t="s">
        <v>6679</v>
      </c>
      <c r="J1420" s="8" t="s">
        <v>3093</v>
      </c>
      <c r="K1420" s="8" t="s">
        <v>4320</v>
      </c>
      <c r="L1420" s="9" t="s">
        <v>2984</v>
      </c>
      <c r="M1420" s="10">
        <v>46309</v>
      </c>
      <c r="N1420" s="8" t="s">
        <v>38</v>
      </c>
      <c r="O1420" s="12"/>
      <c r="P1420" s="13"/>
      <c r="Q1420" s="14">
        <f>Tabela1[[#This Row],[QTDE/ Fabricação]]-Tabela1[[#This Row],[QTE]]</f>
        <v>-4</v>
      </c>
      <c r="R1420" s="18">
        <f t="shared" si="465"/>
        <v>0</v>
      </c>
      <c r="S1420" s="18">
        <f t="shared" si="466"/>
        <v>0</v>
      </c>
      <c r="T1420" s="19">
        <f t="shared" si="467"/>
        <v>-6</v>
      </c>
      <c r="U1420" s="16">
        <f>IFERROR(SUMIF('LISTA DE EMBARQUE'!B:B,MICRO!E:E,'LISTA DE EMBARQUE'!G:G),"")</f>
        <v>0</v>
      </c>
      <c r="V1420" s="12"/>
      <c r="W1420" s="13"/>
      <c r="X1420" s="14"/>
      <c r="Y1420" s="14"/>
      <c r="Z1420" s="20"/>
      <c r="AA1420" s="17"/>
      <c r="AB1420" s="33"/>
      <c r="AC1420" s="33"/>
      <c r="AD1420" s="33"/>
      <c r="AE1420" s="33"/>
      <c r="AF1420" s="33"/>
      <c r="AG1420" s="33"/>
      <c r="AH1420" s="33"/>
      <c r="AI1420" s="33"/>
      <c r="AJ1420" s="5"/>
      <c r="AK1420"/>
      <c r="AL1420"/>
      <c r="AM1420"/>
      <c r="AN1420"/>
      <c r="AO1420"/>
      <c r="AP1420"/>
      <c r="AQ1420" s="22"/>
      <c r="AR1420" s="24"/>
      <c r="AS1420" s="37"/>
      <c r="AT1420" s="37"/>
      <c r="AU1420" s="37"/>
      <c r="AV1420" s="37"/>
      <c r="AW1420" s="37"/>
    </row>
    <row r="1421" spans="1:49" ht="15.75" hidden="1" customHeight="1" x14ac:dyDescent="0.25">
      <c r="A1421" s="6" t="s">
        <v>6130</v>
      </c>
      <c r="B1421" s="21" t="s">
        <v>6131</v>
      </c>
      <c r="C1421" s="7">
        <v>24</v>
      </c>
      <c r="D1421" s="39" t="s">
        <v>6295</v>
      </c>
      <c r="E1421" s="7">
        <v>6002</v>
      </c>
      <c r="F1421" s="7">
        <v>95</v>
      </c>
      <c r="G1421" s="23">
        <v>1.8</v>
      </c>
      <c r="H1421" s="34">
        <f>Tabela1[[#This Row],[PESO UNI]]*Tabela1[[#This Row],[QTE]]</f>
        <v>43.2</v>
      </c>
      <c r="I1421" s="7" t="s">
        <v>6679</v>
      </c>
      <c r="J1421" s="8" t="s">
        <v>3093</v>
      </c>
      <c r="K1421" s="8" t="s">
        <v>4320</v>
      </c>
      <c r="L1421" s="9" t="s">
        <v>2984</v>
      </c>
      <c r="M1421" s="10">
        <v>46309</v>
      </c>
      <c r="N1421" s="8" t="s">
        <v>38</v>
      </c>
      <c r="O1421" s="12"/>
      <c r="P1421" s="13"/>
      <c r="Q1421" s="14">
        <f>Tabela1[[#This Row],[QTDE/ Fabricação]]-Tabela1[[#This Row],[QTE]]</f>
        <v>-24</v>
      </c>
      <c r="R1421" s="18">
        <f t="shared" si="465"/>
        <v>0</v>
      </c>
      <c r="S1421" s="18">
        <f t="shared" si="466"/>
        <v>0</v>
      </c>
      <c r="T1421" s="19">
        <f t="shared" si="467"/>
        <v>-43.2</v>
      </c>
      <c r="U1421" s="16">
        <f>IFERROR(SUMIF('LISTA DE EMBARQUE'!B:B,MICRO!E:E,'LISTA DE EMBARQUE'!G:G),"")</f>
        <v>0</v>
      </c>
      <c r="V1421" s="12"/>
      <c r="W1421" s="13"/>
      <c r="X1421" s="14"/>
      <c r="Y1421" s="14"/>
      <c r="Z1421" s="20"/>
      <c r="AA1421" s="17"/>
      <c r="AB1421" s="33"/>
      <c r="AC1421" s="33"/>
      <c r="AD1421" s="33"/>
      <c r="AE1421" s="33"/>
      <c r="AF1421" s="33"/>
      <c r="AG1421" s="33"/>
      <c r="AH1421" s="33"/>
      <c r="AI1421" s="33"/>
      <c r="AJ1421" s="5"/>
      <c r="AK1421"/>
      <c r="AL1421"/>
      <c r="AM1421"/>
      <c r="AN1421"/>
      <c r="AO1421"/>
      <c r="AP1421"/>
      <c r="AQ1421" s="22"/>
      <c r="AR1421" s="24"/>
      <c r="AS1421" s="37"/>
      <c r="AT1421" s="37"/>
      <c r="AU1421" s="37"/>
      <c r="AV1421" s="37"/>
      <c r="AW1421" s="37"/>
    </row>
    <row r="1422" spans="1:49" ht="15.75" hidden="1" customHeight="1" x14ac:dyDescent="0.25">
      <c r="A1422" s="6" t="s">
        <v>6130</v>
      </c>
      <c r="B1422" s="21" t="s">
        <v>6131</v>
      </c>
      <c r="C1422" s="7">
        <v>4</v>
      </c>
      <c r="D1422" s="39" t="s">
        <v>6296</v>
      </c>
      <c r="E1422" s="7">
        <v>6003</v>
      </c>
      <c r="F1422" s="7">
        <v>95</v>
      </c>
      <c r="G1422" s="23">
        <v>3.1</v>
      </c>
      <c r="H1422" s="34">
        <f>Tabela1[[#This Row],[PESO UNI]]*Tabela1[[#This Row],[QTE]]</f>
        <v>12.4</v>
      </c>
      <c r="I1422" s="7" t="s">
        <v>6679</v>
      </c>
      <c r="J1422" s="8" t="s">
        <v>3093</v>
      </c>
      <c r="K1422" s="8" t="s">
        <v>4320</v>
      </c>
      <c r="L1422" s="9" t="s">
        <v>2984</v>
      </c>
      <c r="M1422" s="10">
        <v>46309</v>
      </c>
      <c r="N1422" s="8" t="s">
        <v>38</v>
      </c>
      <c r="O1422" s="12"/>
      <c r="P1422" s="13"/>
      <c r="Q1422" s="14">
        <f>Tabela1[[#This Row],[QTDE/ Fabricação]]-Tabela1[[#This Row],[QTE]]</f>
        <v>-4</v>
      </c>
      <c r="R1422" s="18">
        <f t="shared" si="465"/>
        <v>0</v>
      </c>
      <c r="S1422" s="18">
        <f t="shared" si="466"/>
        <v>0</v>
      </c>
      <c r="T1422" s="19">
        <f t="shared" si="467"/>
        <v>-12.4</v>
      </c>
      <c r="U1422" s="16">
        <f>IFERROR(SUMIF('LISTA DE EMBARQUE'!B:B,MICRO!E:E,'LISTA DE EMBARQUE'!G:G),"")</f>
        <v>0</v>
      </c>
      <c r="V1422" s="12"/>
      <c r="W1422" s="13"/>
      <c r="X1422" s="14"/>
      <c r="Y1422" s="14"/>
      <c r="Z1422" s="20"/>
      <c r="AA1422" s="17"/>
      <c r="AB1422" s="33"/>
      <c r="AC1422" s="33"/>
      <c r="AD1422" s="33"/>
      <c r="AE1422" s="33"/>
      <c r="AF1422" s="33"/>
      <c r="AG1422" s="33"/>
      <c r="AH1422" s="33"/>
      <c r="AI1422" s="33"/>
      <c r="AJ1422" s="5"/>
      <c r="AK1422"/>
      <c r="AL1422"/>
      <c r="AM1422"/>
      <c r="AN1422"/>
      <c r="AO1422"/>
      <c r="AP1422"/>
      <c r="AQ1422" s="22"/>
      <c r="AR1422" s="24"/>
      <c r="AS1422" s="37"/>
      <c r="AT1422" s="37"/>
      <c r="AU1422" s="37"/>
      <c r="AV1422" s="37"/>
      <c r="AW1422" s="37"/>
    </row>
    <row r="1423" spans="1:49" ht="15.75" hidden="1" customHeight="1" x14ac:dyDescent="0.25">
      <c r="A1423" s="6" t="s">
        <v>6130</v>
      </c>
      <c r="B1423" s="21" t="s">
        <v>6131</v>
      </c>
      <c r="C1423" s="7">
        <v>32</v>
      </c>
      <c r="D1423" s="39" t="s">
        <v>6297</v>
      </c>
      <c r="E1423" s="7">
        <v>6004</v>
      </c>
      <c r="F1423" s="7">
        <v>95</v>
      </c>
      <c r="G1423" s="23">
        <v>2.2000000000000002</v>
      </c>
      <c r="H1423" s="34">
        <f>Tabela1[[#This Row],[PESO UNI]]*Tabela1[[#This Row],[QTE]]</f>
        <v>70.400000000000006</v>
      </c>
      <c r="I1423" s="7" t="s">
        <v>6679</v>
      </c>
      <c r="J1423" s="8" t="s">
        <v>3093</v>
      </c>
      <c r="K1423" s="8" t="s">
        <v>4320</v>
      </c>
      <c r="L1423" s="9" t="s">
        <v>2984</v>
      </c>
      <c r="M1423" s="10">
        <v>46309</v>
      </c>
      <c r="N1423" s="8" t="s">
        <v>38</v>
      </c>
      <c r="O1423" s="12"/>
      <c r="P1423" s="13"/>
      <c r="Q1423" s="14">
        <f>Tabela1[[#This Row],[QTDE/ Fabricação]]-Tabela1[[#This Row],[QTE]]</f>
        <v>-32</v>
      </c>
      <c r="R1423" s="18">
        <f t="shared" si="465"/>
        <v>0</v>
      </c>
      <c r="S1423" s="18">
        <f t="shared" si="466"/>
        <v>0</v>
      </c>
      <c r="T1423" s="19">
        <f t="shared" si="467"/>
        <v>-70.400000000000006</v>
      </c>
      <c r="U1423" s="16">
        <f>IFERROR(SUMIF('LISTA DE EMBARQUE'!B:B,MICRO!E:E,'LISTA DE EMBARQUE'!G:G),"")</f>
        <v>0</v>
      </c>
      <c r="V1423" s="12"/>
      <c r="W1423" s="13"/>
      <c r="X1423" s="14"/>
      <c r="Y1423" s="14"/>
      <c r="Z1423" s="20"/>
      <c r="AA1423" s="17"/>
      <c r="AB1423" s="33"/>
      <c r="AC1423" s="33"/>
      <c r="AD1423" s="33"/>
      <c r="AE1423" s="33"/>
      <c r="AF1423" s="33"/>
      <c r="AG1423" s="33"/>
      <c r="AH1423" s="33"/>
      <c r="AI1423" s="33"/>
      <c r="AJ1423" s="5"/>
      <c r="AK1423"/>
      <c r="AL1423"/>
      <c r="AM1423"/>
      <c r="AN1423"/>
      <c r="AO1423"/>
      <c r="AP1423"/>
      <c r="AQ1423" s="22"/>
      <c r="AR1423" s="24"/>
      <c r="AS1423" s="37"/>
      <c r="AT1423" s="37"/>
      <c r="AU1423" s="37"/>
      <c r="AV1423" s="37"/>
      <c r="AW1423" s="37"/>
    </row>
    <row r="1424" spans="1:49" ht="15.75" hidden="1" customHeight="1" x14ac:dyDescent="0.25">
      <c r="A1424" s="6" t="s">
        <v>6132</v>
      </c>
      <c r="B1424" s="21" t="s">
        <v>6133</v>
      </c>
      <c r="C1424" s="7">
        <v>2</v>
      </c>
      <c r="D1424" s="39" t="s">
        <v>6298</v>
      </c>
      <c r="E1424" s="7">
        <v>6005</v>
      </c>
      <c r="F1424" s="7">
        <v>95</v>
      </c>
      <c r="G1424" s="23">
        <v>16.399999999999999</v>
      </c>
      <c r="H1424" s="34">
        <f>Tabela1[[#This Row],[PESO UNI]]*Tabela1[[#This Row],[QTE]]</f>
        <v>32.799999999999997</v>
      </c>
      <c r="I1424" s="7">
        <v>0</v>
      </c>
      <c r="J1424" s="8" t="s">
        <v>3093</v>
      </c>
      <c r="K1424" s="8" t="s">
        <v>4320</v>
      </c>
      <c r="L1424" s="9" t="s">
        <v>2984</v>
      </c>
      <c r="M1424" s="10">
        <v>46309</v>
      </c>
      <c r="N1424" s="8" t="s">
        <v>38</v>
      </c>
      <c r="O1424" s="12"/>
      <c r="P1424" s="13"/>
      <c r="Q1424" s="14">
        <f>Tabela1[[#This Row],[QTDE/ Fabricação]]-Tabela1[[#This Row],[QTE]]</f>
        <v>-2</v>
      </c>
      <c r="R1424" s="18">
        <f t="shared" si="465"/>
        <v>0</v>
      </c>
      <c r="S1424" s="18">
        <f t="shared" si="466"/>
        <v>0</v>
      </c>
      <c r="T1424" s="19">
        <f t="shared" si="467"/>
        <v>-32.799999999999997</v>
      </c>
      <c r="U1424" s="16">
        <f>IFERROR(SUMIF('LISTA DE EMBARQUE'!B:B,MICRO!E:E,'LISTA DE EMBARQUE'!G:G),"")</f>
        <v>0</v>
      </c>
      <c r="V1424" s="12"/>
      <c r="W1424" s="13"/>
      <c r="X1424" s="14"/>
      <c r="Y1424" s="14"/>
      <c r="Z1424" s="20"/>
      <c r="AA1424" s="17"/>
      <c r="AB1424" s="33"/>
      <c r="AC1424" s="33"/>
      <c r="AD1424" s="33"/>
      <c r="AE1424" s="33"/>
      <c r="AF1424" s="33"/>
      <c r="AG1424" s="33"/>
      <c r="AH1424" s="33"/>
      <c r="AI1424" s="33"/>
      <c r="AJ1424" s="5"/>
      <c r="AK1424"/>
      <c r="AL1424"/>
      <c r="AM1424"/>
      <c r="AN1424"/>
      <c r="AO1424"/>
      <c r="AP1424"/>
      <c r="AQ1424" s="22"/>
      <c r="AR1424" s="24"/>
      <c r="AS1424" s="37"/>
      <c r="AT1424" s="37"/>
      <c r="AU1424" s="37"/>
      <c r="AV1424" s="37"/>
      <c r="AW1424" s="37"/>
    </row>
    <row r="1425" spans="1:49" ht="15.75" hidden="1" customHeight="1" x14ac:dyDescent="0.25">
      <c r="A1425" s="6" t="s">
        <v>6132</v>
      </c>
      <c r="B1425" s="21" t="s">
        <v>6133</v>
      </c>
      <c r="C1425" s="7">
        <v>1</v>
      </c>
      <c r="D1425" s="39" t="s">
        <v>6299</v>
      </c>
      <c r="E1425" s="7">
        <v>6006</v>
      </c>
      <c r="F1425" s="7">
        <v>95</v>
      </c>
      <c r="G1425" s="23">
        <v>15.7</v>
      </c>
      <c r="H1425" s="34">
        <f>Tabela1[[#This Row],[PESO UNI]]*Tabela1[[#This Row],[QTE]]</f>
        <v>15.7</v>
      </c>
      <c r="I1425" s="7">
        <v>0</v>
      </c>
      <c r="J1425" s="8" t="s">
        <v>3093</v>
      </c>
      <c r="K1425" s="8" t="s">
        <v>4320</v>
      </c>
      <c r="L1425" s="9" t="s">
        <v>2984</v>
      </c>
      <c r="M1425" s="10">
        <v>46309</v>
      </c>
      <c r="N1425" s="8" t="s">
        <v>38</v>
      </c>
      <c r="O1425" s="12"/>
      <c r="P1425" s="13"/>
      <c r="Q1425" s="14">
        <f>Tabela1[[#This Row],[QTDE/ Fabricação]]-Tabela1[[#This Row],[QTE]]</f>
        <v>-1</v>
      </c>
      <c r="R1425" s="18">
        <f t="shared" si="465"/>
        <v>0</v>
      </c>
      <c r="S1425" s="18">
        <f t="shared" si="466"/>
        <v>0</v>
      </c>
      <c r="T1425" s="19">
        <f t="shared" si="467"/>
        <v>-15.7</v>
      </c>
      <c r="U1425" s="16">
        <f>IFERROR(SUMIF('LISTA DE EMBARQUE'!B:B,MICRO!E:E,'LISTA DE EMBARQUE'!G:G),"")</f>
        <v>0</v>
      </c>
      <c r="V1425" s="12"/>
      <c r="W1425" s="13"/>
      <c r="X1425" s="14"/>
      <c r="Y1425" s="14"/>
      <c r="Z1425" s="20"/>
      <c r="AA1425" s="17"/>
      <c r="AB1425" s="33"/>
      <c r="AC1425" s="33"/>
      <c r="AD1425" s="33"/>
      <c r="AE1425" s="33"/>
      <c r="AF1425" s="33"/>
      <c r="AG1425" s="33"/>
      <c r="AH1425" s="33"/>
      <c r="AI1425" s="33"/>
      <c r="AJ1425" s="5"/>
      <c r="AK1425"/>
      <c r="AL1425"/>
      <c r="AM1425"/>
      <c r="AN1425"/>
      <c r="AO1425"/>
      <c r="AP1425"/>
      <c r="AQ1425" s="22"/>
      <c r="AR1425" s="24"/>
      <c r="AS1425" s="37"/>
      <c r="AT1425" s="37"/>
      <c r="AU1425" s="37"/>
      <c r="AV1425" s="37"/>
      <c r="AW1425" s="37"/>
    </row>
    <row r="1426" spans="1:49" ht="15.75" hidden="1" customHeight="1" x14ac:dyDescent="0.25">
      <c r="A1426" s="6" t="s">
        <v>6132</v>
      </c>
      <c r="B1426" s="21" t="s">
        <v>6133</v>
      </c>
      <c r="C1426" s="7">
        <v>4</v>
      </c>
      <c r="D1426" s="39" t="s">
        <v>6300</v>
      </c>
      <c r="E1426" s="7">
        <v>6007</v>
      </c>
      <c r="F1426" s="7">
        <v>95</v>
      </c>
      <c r="G1426" s="23">
        <v>19.3</v>
      </c>
      <c r="H1426" s="34">
        <f>Tabela1[[#This Row],[PESO UNI]]*Tabela1[[#This Row],[QTE]]</f>
        <v>77.2</v>
      </c>
      <c r="I1426" s="7">
        <v>0</v>
      </c>
      <c r="J1426" s="8" t="s">
        <v>3093</v>
      </c>
      <c r="K1426" s="8" t="s">
        <v>4320</v>
      </c>
      <c r="L1426" s="9" t="s">
        <v>2984</v>
      </c>
      <c r="M1426" s="10">
        <v>46309</v>
      </c>
      <c r="N1426" s="8" t="s">
        <v>38</v>
      </c>
      <c r="O1426" s="12"/>
      <c r="P1426" s="13"/>
      <c r="Q1426" s="14">
        <f>Tabela1[[#This Row],[QTDE/ Fabricação]]-Tabela1[[#This Row],[QTE]]</f>
        <v>-4</v>
      </c>
      <c r="R1426" s="18">
        <f t="shared" si="465"/>
        <v>0</v>
      </c>
      <c r="S1426" s="18">
        <f t="shared" si="466"/>
        <v>0</v>
      </c>
      <c r="T1426" s="19">
        <f t="shared" si="467"/>
        <v>-77.2</v>
      </c>
      <c r="U1426" s="16">
        <f>IFERROR(SUMIF('LISTA DE EMBARQUE'!B:B,MICRO!E:E,'LISTA DE EMBARQUE'!G:G),"")</f>
        <v>0</v>
      </c>
      <c r="V1426" s="12"/>
      <c r="W1426" s="13"/>
      <c r="X1426" s="14"/>
      <c r="Y1426" s="14"/>
      <c r="Z1426" s="20"/>
      <c r="AA1426" s="17"/>
      <c r="AB1426" s="33"/>
      <c r="AC1426" s="33"/>
      <c r="AD1426" s="33"/>
      <c r="AE1426" s="33"/>
      <c r="AF1426" s="33"/>
      <c r="AG1426" s="33"/>
      <c r="AH1426" s="33"/>
      <c r="AI1426" s="33"/>
      <c r="AJ1426" s="5"/>
      <c r="AK1426"/>
      <c r="AL1426"/>
      <c r="AM1426"/>
      <c r="AN1426"/>
      <c r="AO1426"/>
      <c r="AP1426"/>
      <c r="AQ1426" s="22"/>
      <c r="AR1426" s="24"/>
      <c r="AS1426" s="37"/>
      <c r="AT1426" s="37"/>
      <c r="AU1426" s="37"/>
      <c r="AV1426" s="37"/>
      <c r="AW1426" s="37"/>
    </row>
    <row r="1427" spans="1:49" ht="15.75" hidden="1" customHeight="1" x14ac:dyDescent="0.25">
      <c r="A1427" s="6" t="s">
        <v>6132</v>
      </c>
      <c r="B1427" s="21" t="s">
        <v>6133</v>
      </c>
      <c r="C1427" s="7">
        <v>2</v>
      </c>
      <c r="D1427" s="39" t="s">
        <v>6301</v>
      </c>
      <c r="E1427" s="7">
        <v>6008</v>
      </c>
      <c r="F1427" s="7">
        <v>95</v>
      </c>
      <c r="G1427" s="23">
        <v>15.8</v>
      </c>
      <c r="H1427" s="34">
        <f>Tabela1[[#This Row],[PESO UNI]]*Tabela1[[#This Row],[QTE]]</f>
        <v>31.6</v>
      </c>
      <c r="I1427" s="7">
        <v>0</v>
      </c>
      <c r="J1427" s="8" t="s">
        <v>3093</v>
      </c>
      <c r="K1427" s="8" t="s">
        <v>4320</v>
      </c>
      <c r="L1427" s="9" t="s">
        <v>2984</v>
      </c>
      <c r="M1427" s="10">
        <v>46309</v>
      </c>
      <c r="N1427" s="8" t="s">
        <v>38</v>
      </c>
      <c r="O1427" s="12"/>
      <c r="P1427" s="13"/>
      <c r="Q1427" s="14">
        <f>Tabela1[[#This Row],[QTDE/ Fabricação]]-Tabela1[[#This Row],[QTE]]</f>
        <v>-2</v>
      </c>
      <c r="R1427" s="18">
        <f t="shared" si="465"/>
        <v>0</v>
      </c>
      <c r="S1427" s="18">
        <f t="shared" si="466"/>
        <v>0</v>
      </c>
      <c r="T1427" s="19">
        <f t="shared" si="467"/>
        <v>-31.6</v>
      </c>
      <c r="U1427" s="16">
        <f>IFERROR(SUMIF('LISTA DE EMBARQUE'!B:B,MICRO!E:E,'LISTA DE EMBARQUE'!G:G),"")</f>
        <v>0</v>
      </c>
      <c r="V1427" s="12"/>
      <c r="W1427" s="13"/>
      <c r="X1427" s="14"/>
      <c r="Y1427" s="14"/>
      <c r="Z1427" s="20"/>
      <c r="AA1427" s="17"/>
      <c r="AB1427" s="33"/>
      <c r="AC1427" s="33"/>
      <c r="AD1427" s="33"/>
      <c r="AE1427" s="33"/>
      <c r="AF1427" s="33"/>
      <c r="AG1427" s="33"/>
      <c r="AH1427" s="33"/>
      <c r="AI1427" s="33"/>
      <c r="AJ1427" s="5"/>
      <c r="AK1427"/>
      <c r="AL1427"/>
      <c r="AM1427"/>
      <c r="AN1427"/>
      <c r="AO1427"/>
      <c r="AP1427"/>
      <c r="AQ1427" s="22"/>
      <c r="AR1427" s="24"/>
      <c r="AS1427" s="37"/>
      <c r="AT1427" s="37"/>
      <c r="AU1427" s="37"/>
      <c r="AV1427" s="37"/>
      <c r="AW1427" s="37"/>
    </row>
    <row r="1428" spans="1:49" ht="15.75" hidden="1" customHeight="1" x14ac:dyDescent="0.25">
      <c r="A1428" s="6" t="s">
        <v>6132</v>
      </c>
      <c r="B1428" s="21" t="s">
        <v>6133</v>
      </c>
      <c r="C1428" s="7">
        <v>2</v>
      </c>
      <c r="D1428" s="39" t="s">
        <v>6302</v>
      </c>
      <c r="E1428" s="7">
        <v>6009</v>
      </c>
      <c r="F1428" s="7">
        <v>95</v>
      </c>
      <c r="G1428" s="23">
        <v>16.2</v>
      </c>
      <c r="H1428" s="34">
        <f>Tabela1[[#This Row],[PESO UNI]]*Tabela1[[#This Row],[QTE]]</f>
        <v>32.4</v>
      </c>
      <c r="I1428" s="7">
        <v>0</v>
      </c>
      <c r="J1428" s="8" t="s">
        <v>3093</v>
      </c>
      <c r="K1428" s="8" t="s">
        <v>4320</v>
      </c>
      <c r="L1428" s="9" t="s">
        <v>2984</v>
      </c>
      <c r="M1428" s="10">
        <v>46309</v>
      </c>
      <c r="N1428" s="8" t="s">
        <v>38</v>
      </c>
      <c r="O1428" s="12"/>
      <c r="P1428" s="13"/>
      <c r="Q1428" s="14">
        <f>Tabela1[[#This Row],[QTDE/ Fabricação]]-Tabela1[[#This Row],[QTE]]</f>
        <v>-2</v>
      </c>
      <c r="R1428" s="18">
        <f t="shared" si="465"/>
        <v>0</v>
      </c>
      <c r="S1428" s="18">
        <f t="shared" si="466"/>
        <v>0</v>
      </c>
      <c r="T1428" s="19">
        <f t="shared" si="467"/>
        <v>-32.4</v>
      </c>
      <c r="U1428" s="16">
        <f>IFERROR(SUMIF('LISTA DE EMBARQUE'!B:B,MICRO!E:E,'LISTA DE EMBARQUE'!G:G),"")</f>
        <v>0</v>
      </c>
      <c r="V1428" s="12"/>
      <c r="W1428" s="13"/>
      <c r="X1428" s="14"/>
      <c r="Y1428" s="14"/>
      <c r="Z1428" s="20"/>
      <c r="AA1428" s="17"/>
      <c r="AB1428" s="33"/>
      <c r="AC1428" s="33"/>
      <c r="AD1428" s="33"/>
      <c r="AE1428" s="33"/>
      <c r="AF1428" s="33"/>
      <c r="AG1428" s="33"/>
      <c r="AH1428" s="33"/>
      <c r="AI1428" s="33"/>
      <c r="AJ1428" s="5"/>
      <c r="AK1428"/>
      <c r="AL1428"/>
      <c r="AM1428"/>
      <c r="AN1428"/>
      <c r="AO1428"/>
      <c r="AP1428"/>
      <c r="AQ1428" s="22"/>
      <c r="AR1428" s="24"/>
      <c r="AS1428" s="37"/>
      <c r="AT1428" s="37"/>
      <c r="AU1428" s="37"/>
      <c r="AV1428" s="37"/>
      <c r="AW1428" s="37"/>
    </row>
    <row r="1429" spans="1:49" ht="15.75" hidden="1" customHeight="1" x14ac:dyDescent="0.25">
      <c r="A1429" s="6" t="s">
        <v>6132</v>
      </c>
      <c r="B1429" s="21" t="s">
        <v>6133</v>
      </c>
      <c r="C1429" s="7">
        <v>2</v>
      </c>
      <c r="D1429" s="39" t="s">
        <v>6303</v>
      </c>
      <c r="E1429" s="7">
        <v>6010</v>
      </c>
      <c r="F1429" s="7">
        <v>95</v>
      </c>
      <c r="G1429" s="23">
        <v>12.1</v>
      </c>
      <c r="H1429" s="34">
        <f>Tabela1[[#This Row],[PESO UNI]]*Tabela1[[#This Row],[QTE]]</f>
        <v>24.2</v>
      </c>
      <c r="I1429" s="7">
        <v>0</v>
      </c>
      <c r="J1429" s="8" t="s">
        <v>3093</v>
      </c>
      <c r="K1429" s="8" t="s">
        <v>4320</v>
      </c>
      <c r="L1429" s="9" t="s">
        <v>2984</v>
      </c>
      <c r="M1429" s="10">
        <v>46309</v>
      </c>
      <c r="N1429" s="8" t="s">
        <v>38</v>
      </c>
      <c r="O1429" s="12"/>
      <c r="P1429" s="13"/>
      <c r="Q1429" s="14">
        <f>Tabela1[[#This Row],[QTDE/ Fabricação]]-Tabela1[[#This Row],[QTE]]</f>
        <v>-2</v>
      </c>
      <c r="R1429" s="18">
        <f t="shared" ref="R1429:R1471" si="468">IFERROR(H1429*((AA1429*0.25)+(AC1429*0.25)+(AD1429*0.225)+(AE1429*0.225)+(AF1429*0.05)),"")</f>
        <v>0</v>
      </c>
      <c r="S1429" s="18">
        <f t="shared" ref="S1429:S1471" si="469">IFERROR(H1429*AG1429,"")</f>
        <v>0</v>
      </c>
      <c r="T1429" s="19">
        <f t="shared" ref="T1429:T1471" si="470">IFERROR(S1429-H1429,"")</f>
        <v>-24.2</v>
      </c>
      <c r="U1429" s="16">
        <f>IFERROR(SUMIF('LISTA DE EMBARQUE'!B:B,MICRO!E:E,'LISTA DE EMBARQUE'!G:G),"")</f>
        <v>0</v>
      </c>
      <c r="V1429" s="12"/>
      <c r="W1429" s="13"/>
      <c r="X1429" s="14"/>
      <c r="Y1429" s="14"/>
      <c r="Z1429" s="20"/>
      <c r="AA1429" s="17"/>
      <c r="AB1429" s="33"/>
      <c r="AC1429" s="33"/>
      <c r="AD1429" s="33"/>
      <c r="AE1429" s="33"/>
      <c r="AF1429" s="33"/>
      <c r="AG1429" s="33"/>
      <c r="AH1429" s="33"/>
      <c r="AI1429" s="33"/>
      <c r="AJ1429" s="5"/>
      <c r="AK1429"/>
      <c r="AL1429"/>
      <c r="AM1429"/>
      <c r="AN1429"/>
      <c r="AO1429"/>
      <c r="AP1429"/>
      <c r="AQ1429" s="22"/>
      <c r="AR1429" s="24"/>
      <c r="AS1429" s="37"/>
      <c r="AT1429" s="37"/>
      <c r="AU1429" s="37"/>
      <c r="AV1429" s="37"/>
      <c r="AW1429" s="37"/>
    </row>
    <row r="1430" spans="1:49" ht="15.75" hidden="1" customHeight="1" x14ac:dyDescent="0.25">
      <c r="A1430" s="6" t="s">
        <v>6380</v>
      </c>
      <c r="B1430" s="21" t="s">
        <v>6381</v>
      </c>
      <c r="C1430" s="7">
        <v>1</v>
      </c>
      <c r="D1430" s="39" t="s">
        <v>6382</v>
      </c>
      <c r="E1430" s="7">
        <v>6011</v>
      </c>
      <c r="F1430" s="7">
        <v>96</v>
      </c>
      <c r="G1430" s="23">
        <v>277.2</v>
      </c>
      <c r="H1430" s="34">
        <f>Tabela1[[#This Row],[PESO UNI]]*Tabela1[[#This Row],[QTE]]</f>
        <v>277.2</v>
      </c>
      <c r="I1430" s="7">
        <v>0</v>
      </c>
      <c r="J1430" s="8" t="s">
        <v>3045</v>
      </c>
      <c r="K1430" s="8" t="s">
        <v>4320</v>
      </c>
      <c r="L1430" s="9" t="s">
        <v>2984</v>
      </c>
      <c r="M1430" s="10">
        <v>46311</v>
      </c>
      <c r="N1430" s="8" t="s">
        <v>38</v>
      </c>
      <c r="O1430" s="12"/>
      <c r="P1430" s="13"/>
      <c r="Q1430" s="14">
        <f>Tabela1[[#This Row],[QTDE/ Fabricação]]-Tabela1[[#This Row],[QTE]]</f>
        <v>-1</v>
      </c>
      <c r="R1430" s="18">
        <f t="shared" si="468"/>
        <v>0</v>
      </c>
      <c r="S1430" s="18">
        <f t="shared" si="469"/>
        <v>0</v>
      </c>
      <c r="T1430" s="19">
        <f t="shared" si="470"/>
        <v>-277.2</v>
      </c>
      <c r="U1430" s="16">
        <f>IFERROR(SUMIF('LISTA DE EMBARQUE'!B:B,MICRO!E:E,'LISTA DE EMBARQUE'!G:G),"")</f>
        <v>0</v>
      </c>
      <c r="V1430" s="12"/>
      <c r="W1430" s="13"/>
      <c r="X1430" s="14"/>
      <c r="Y1430" s="14"/>
      <c r="Z1430" s="20"/>
      <c r="AA1430" s="17"/>
      <c r="AB1430" s="33"/>
      <c r="AC1430" s="33"/>
      <c r="AD1430" s="33"/>
      <c r="AE1430" s="33"/>
      <c r="AF1430" s="33"/>
      <c r="AG1430" s="33"/>
      <c r="AH1430" s="33"/>
      <c r="AI1430" s="33"/>
      <c r="AJ1430" s="5"/>
      <c r="AK1430"/>
      <c r="AL1430"/>
      <c r="AM1430"/>
      <c r="AN1430"/>
      <c r="AO1430"/>
      <c r="AP1430"/>
      <c r="AQ1430" s="22"/>
      <c r="AR1430" s="24"/>
      <c r="AS1430" s="37"/>
      <c r="AT1430" s="37"/>
      <c r="AU1430" s="37"/>
      <c r="AV1430" s="37"/>
      <c r="AW1430" s="37"/>
    </row>
    <row r="1431" spans="1:49" ht="15.75" hidden="1" customHeight="1" x14ac:dyDescent="0.25">
      <c r="A1431" s="6" t="s">
        <v>6380</v>
      </c>
      <c r="B1431" s="21" t="s">
        <v>6381</v>
      </c>
      <c r="C1431" s="7">
        <v>2</v>
      </c>
      <c r="D1431" s="39" t="s">
        <v>6383</v>
      </c>
      <c r="E1431" s="7">
        <v>6012</v>
      </c>
      <c r="F1431" s="7">
        <v>96</v>
      </c>
      <c r="G1431" s="23">
        <v>402.2</v>
      </c>
      <c r="H1431" s="34">
        <f>Tabela1[[#This Row],[PESO UNI]]*Tabela1[[#This Row],[QTE]]</f>
        <v>804.4</v>
      </c>
      <c r="I1431" s="7">
        <v>0</v>
      </c>
      <c r="J1431" s="8" t="s">
        <v>3045</v>
      </c>
      <c r="K1431" s="8" t="s">
        <v>4320</v>
      </c>
      <c r="L1431" s="9" t="s">
        <v>2984</v>
      </c>
      <c r="M1431" s="10">
        <v>46311</v>
      </c>
      <c r="N1431" s="8" t="s">
        <v>38</v>
      </c>
      <c r="O1431" s="12"/>
      <c r="P1431" s="13"/>
      <c r="Q1431" s="14">
        <f>Tabela1[[#This Row],[QTDE/ Fabricação]]-Tabela1[[#This Row],[QTE]]</f>
        <v>-2</v>
      </c>
      <c r="R1431" s="18">
        <f t="shared" si="468"/>
        <v>0</v>
      </c>
      <c r="S1431" s="18">
        <f t="shared" si="469"/>
        <v>0</v>
      </c>
      <c r="T1431" s="19">
        <f t="shared" si="470"/>
        <v>-804.4</v>
      </c>
      <c r="U1431" s="16">
        <f>IFERROR(SUMIF('LISTA DE EMBARQUE'!B:B,MICRO!E:E,'LISTA DE EMBARQUE'!G:G),"")</f>
        <v>0</v>
      </c>
      <c r="V1431" s="12"/>
      <c r="W1431" s="13"/>
      <c r="X1431" s="14"/>
      <c r="Y1431" s="14"/>
      <c r="Z1431" s="20"/>
      <c r="AA1431" s="17"/>
      <c r="AB1431" s="33"/>
      <c r="AC1431" s="33"/>
      <c r="AD1431" s="33"/>
      <c r="AE1431" s="33"/>
      <c r="AF1431" s="33"/>
      <c r="AG1431" s="33"/>
      <c r="AH1431" s="33"/>
      <c r="AI1431" s="33"/>
      <c r="AJ1431" s="5"/>
      <c r="AK1431"/>
      <c r="AL1431"/>
      <c r="AM1431"/>
      <c r="AN1431"/>
      <c r="AO1431"/>
      <c r="AP1431"/>
      <c r="AQ1431" s="22"/>
      <c r="AR1431" s="24"/>
      <c r="AS1431" s="37"/>
      <c r="AT1431" s="37"/>
      <c r="AU1431" s="37"/>
      <c r="AV1431" s="37"/>
      <c r="AW1431" s="37"/>
    </row>
    <row r="1432" spans="1:49" ht="15.75" hidden="1" customHeight="1" x14ac:dyDescent="0.25">
      <c r="A1432" s="6" t="s">
        <v>6380</v>
      </c>
      <c r="B1432" s="21" t="s">
        <v>6381</v>
      </c>
      <c r="C1432" s="7">
        <v>2</v>
      </c>
      <c r="D1432" s="39" t="s">
        <v>6384</v>
      </c>
      <c r="E1432" s="7">
        <v>6013</v>
      </c>
      <c r="F1432" s="7">
        <v>96</v>
      </c>
      <c r="G1432" s="23">
        <v>35.4</v>
      </c>
      <c r="H1432" s="34">
        <f>Tabela1[[#This Row],[PESO UNI]]*Tabela1[[#This Row],[QTE]]</f>
        <v>70.8</v>
      </c>
      <c r="I1432" s="7">
        <v>0</v>
      </c>
      <c r="J1432" s="8" t="s">
        <v>3045</v>
      </c>
      <c r="K1432" s="8" t="s">
        <v>4320</v>
      </c>
      <c r="L1432" s="9" t="s">
        <v>2984</v>
      </c>
      <c r="M1432" s="10">
        <v>46311</v>
      </c>
      <c r="N1432" s="8" t="s">
        <v>38</v>
      </c>
      <c r="O1432" s="12"/>
      <c r="P1432" s="13"/>
      <c r="Q1432" s="14">
        <f>Tabela1[[#This Row],[QTDE/ Fabricação]]-Tabela1[[#This Row],[QTE]]</f>
        <v>-2</v>
      </c>
      <c r="R1432" s="18">
        <f t="shared" si="468"/>
        <v>0</v>
      </c>
      <c r="S1432" s="18">
        <f t="shared" si="469"/>
        <v>0</v>
      </c>
      <c r="T1432" s="19">
        <f t="shared" si="470"/>
        <v>-70.8</v>
      </c>
      <c r="U1432" s="16">
        <f>IFERROR(SUMIF('LISTA DE EMBARQUE'!B:B,MICRO!E:E,'LISTA DE EMBARQUE'!G:G),"")</f>
        <v>0</v>
      </c>
      <c r="V1432" s="12"/>
      <c r="W1432" s="13"/>
      <c r="X1432" s="14"/>
      <c r="Y1432" s="14"/>
      <c r="Z1432" s="20"/>
      <c r="AA1432" s="17"/>
      <c r="AB1432" s="33"/>
      <c r="AC1432" s="33"/>
      <c r="AD1432" s="33"/>
      <c r="AE1432" s="33"/>
      <c r="AF1432" s="33"/>
      <c r="AG1432" s="33"/>
      <c r="AH1432" s="33"/>
      <c r="AI1432" s="33"/>
      <c r="AJ1432" s="5"/>
      <c r="AK1432"/>
      <c r="AL1432"/>
      <c r="AM1432"/>
      <c r="AN1432"/>
      <c r="AO1432"/>
      <c r="AP1432"/>
      <c r="AQ1432" s="22"/>
      <c r="AR1432" s="24"/>
      <c r="AS1432" s="37"/>
      <c r="AT1432" s="37"/>
      <c r="AU1432" s="37"/>
      <c r="AV1432" s="37"/>
      <c r="AW1432" s="37"/>
    </row>
    <row r="1433" spans="1:49" ht="15.75" hidden="1" customHeight="1" x14ac:dyDescent="0.25">
      <c r="A1433" s="6" t="s">
        <v>6380</v>
      </c>
      <c r="B1433" s="21" t="s">
        <v>6381</v>
      </c>
      <c r="C1433" s="7">
        <v>2</v>
      </c>
      <c r="D1433" s="39" t="s">
        <v>6385</v>
      </c>
      <c r="E1433" s="7">
        <v>6014</v>
      </c>
      <c r="F1433" s="7">
        <v>96</v>
      </c>
      <c r="G1433" s="23">
        <v>10.199999999999999</v>
      </c>
      <c r="H1433" s="34">
        <f>Tabela1[[#This Row],[PESO UNI]]*Tabela1[[#This Row],[QTE]]</f>
        <v>20.399999999999999</v>
      </c>
      <c r="I1433" s="7">
        <v>0</v>
      </c>
      <c r="J1433" s="8" t="s">
        <v>3045</v>
      </c>
      <c r="K1433" s="8" t="s">
        <v>4320</v>
      </c>
      <c r="L1433" s="9" t="s">
        <v>2984</v>
      </c>
      <c r="M1433" s="10">
        <v>46311</v>
      </c>
      <c r="N1433" s="8" t="s">
        <v>38</v>
      </c>
      <c r="O1433" s="12"/>
      <c r="P1433" s="13"/>
      <c r="Q1433" s="14">
        <f>Tabela1[[#This Row],[QTDE/ Fabricação]]-Tabela1[[#This Row],[QTE]]</f>
        <v>-2</v>
      </c>
      <c r="R1433" s="18">
        <f t="shared" si="468"/>
        <v>0</v>
      </c>
      <c r="S1433" s="18">
        <f t="shared" si="469"/>
        <v>0</v>
      </c>
      <c r="T1433" s="19">
        <f t="shared" si="470"/>
        <v>-20.399999999999999</v>
      </c>
      <c r="U1433" s="16">
        <f>IFERROR(SUMIF('LISTA DE EMBARQUE'!B:B,MICRO!E:E,'LISTA DE EMBARQUE'!G:G),"")</f>
        <v>0</v>
      </c>
      <c r="V1433" s="12"/>
      <c r="W1433" s="13"/>
      <c r="X1433" s="14"/>
      <c r="Y1433" s="14"/>
      <c r="Z1433" s="20"/>
      <c r="AA1433" s="17"/>
      <c r="AB1433" s="33"/>
      <c r="AC1433" s="33"/>
      <c r="AD1433" s="33"/>
      <c r="AE1433" s="33"/>
      <c r="AF1433" s="33"/>
      <c r="AG1433" s="33"/>
      <c r="AH1433" s="33"/>
      <c r="AI1433" s="33"/>
      <c r="AJ1433" s="5"/>
      <c r="AK1433"/>
      <c r="AL1433"/>
      <c r="AM1433"/>
      <c r="AN1433"/>
      <c r="AO1433"/>
      <c r="AP1433"/>
      <c r="AQ1433" s="22"/>
      <c r="AR1433" s="24"/>
      <c r="AS1433" s="37"/>
      <c r="AT1433" s="37"/>
      <c r="AU1433" s="37"/>
      <c r="AV1433" s="37"/>
      <c r="AW1433" s="37"/>
    </row>
    <row r="1434" spans="1:49" ht="15.75" hidden="1" customHeight="1" x14ac:dyDescent="0.25">
      <c r="A1434" s="6" t="s">
        <v>6380</v>
      </c>
      <c r="B1434" s="21" t="s">
        <v>6381</v>
      </c>
      <c r="C1434" s="7">
        <v>4</v>
      </c>
      <c r="D1434" s="39" t="s">
        <v>6386</v>
      </c>
      <c r="E1434" s="7">
        <v>6015</v>
      </c>
      <c r="F1434" s="7">
        <v>96</v>
      </c>
      <c r="G1434" s="23">
        <v>11.2</v>
      </c>
      <c r="H1434" s="34">
        <f>Tabela1[[#This Row],[PESO UNI]]*Tabela1[[#This Row],[QTE]]</f>
        <v>44.8</v>
      </c>
      <c r="I1434" s="7">
        <v>0</v>
      </c>
      <c r="J1434" s="8" t="s">
        <v>3045</v>
      </c>
      <c r="K1434" s="8" t="s">
        <v>4320</v>
      </c>
      <c r="L1434" s="9" t="s">
        <v>2984</v>
      </c>
      <c r="M1434" s="10">
        <v>46311</v>
      </c>
      <c r="N1434" s="8" t="s">
        <v>38</v>
      </c>
      <c r="O1434" s="12"/>
      <c r="P1434" s="13"/>
      <c r="Q1434" s="14">
        <f>Tabela1[[#This Row],[QTDE/ Fabricação]]-Tabela1[[#This Row],[QTE]]</f>
        <v>-4</v>
      </c>
      <c r="R1434" s="18">
        <f t="shared" si="468"/>
        <v>0</v>
      </c>
      <c r="S1434" s="18">
        <f t="shared" si="469"/>
        <v>0</v>
      </c>
      <c r="T1434" s="19">
        <f t="shared" si="470"/>
        <v>-44.8</v>
      </c>
      <c r="U1434" s="16">
        <f>IFERROR(SUMIF('LISTA DE EMBARQUE'!B:B,MICRO!E:E,'LISTA DE EMBARQUE'!G:G),"")</f>
        <v>0</v>
      </c>
      <c r="V1434" s="12"/>
      <c r="W1434" s="13"/>
      <c r="X1434" s="14"/>
      <c r="Y1434" s="14"/>
      <c r="Z1434" s="20"/>
      <c r="AA1434" s="17"/>
      <c r="AB1434" s="33"/>
      <c r="AC1434" s="33"/>
      <c r="AD1434" s="33"/>
      <c r="AE1434" s="33"/>
      <c r="AF1434" s="33"/>
      <c r="AG1434" s="33"/>
      <c r="AH1434" s="33"/>
      <c r="AI1434" s="33"/>
      <c r="AJ1434" s="5"/>
      <c r="AK1434"/>
      <c r="AL1434"/>
      <c r="AM1434"/>
      <c r="AN1434"/>
      <c r="AO1434"/>
      <c r="AP1434"/>
      <c r="AQ1434" s="22"/>
      <c r="AR1434" s="24"/>
      <c r="AS1434" s="37"/>
      <c r="AT1434" s="37"/>
      <c r="AU1434" s="37"/>
      <c r="AV1434" s="37"/>
      <c r="AW1434" s="37"/>
    </row>
    <row r="1435" spans="1:49" ht="15.75" hidden="1" customHeight="1" x14ac:dyDescent="0.25">
      <c r="A1435" s="6" t="s">
        <v>6380</v>
      </c>
      <c r="B1435" s="21" t="s">
        <v>6381</v>
      </c>
      <c r="C1435" s="7">
        <v>8</v>
      </c>
      <c r="D1435" s="39" t="s">
        <v>6387</v>
      </c>
      <c r="E1435" s="7">
        <v>6016</v>
      </c>
      <c r="F1435" s="7">
        <v>96</v>
      </c>
      <c r="G1435" s="23">
        <v>4.4000000000000004</v>
      </c>
      <c r="H1435" s="34">
        <f>Tabela1[[#This Row],[PESO UNI]]*Tabela1[[#This Row],[QTE]]</f>
        <v>35.200000000000003</v>
      </c>
      <c r="I1435" s="7">
        <v>0</v>
      </c>
      <c r="J1435" s="8" t="s">
        <v>3045</v>
      </c>
      <c r="K1435" s="8" t="s">
        <v>4320</v>
      </c>
      <c r="L1435" s="9" t="s">
        <v>2984</v>
      </c>
      <c r="M1435" s="10">
        <v>46311</v>
      </c>
      <c r="N1435" s="8" t="s">
        <v>38</v>
      </c>
      <c r="O1435" s="12"/>
      <c r="P1435" s="13"/>
      <c r="Q1435" s="14">
        <f>Tabela1[[#This Row],[QTDE/ Fabricação]]-Tabela1[[#This Row],[QTE]]</f>
        <v>-8</v>
      </c>
      <c r="R1435" s="18">
        <f t="shared" si="468"/>
        <v>0</v>
      </c>
      <c r="S1435" s="18">
        <f t="shared" si="469"/>
        <v>0</v>
      </c>
      <c r="T1435" s="19">
        <f t="shared" si="470"/>
        <v>-35.200000000000003</v>
      </c>
      <c r="U1435" s="16">
        <f>IFERROR(SUMIF('LISTA DE EMBARQUE'!B:B,MICRO!E:E,'LISTA DE EMBARQUE'!G:G),"")</f>
        <v>0</v>
      </c>
      <c r="V1435" s="12"/>
      <c r="W1435" s="13"/>
      <c r="X1435" s="14"/>
      <c r="Y1435" s="14"/>
      <c r="Z1435" s="20"/>
      <c r="AA1435" s="17"/>
      <c r="AB1435" s="33"/>
      <c r="AC1435" s="33"/>
      <c r="AD1435" s="33"/>
      <c r="AE1435" s="33"/>
      <c r="AF1435" s="33"/>
      <c r="AG1435" s="33"/>
      <c r="AH1435" s="33"/>
      <c r="AI1435" s="33"/>
      <c r="AJ1435" s="5"/>
      <c r="AK1435"/>
      <c r="AL1435"/>
      <c r="AM1435"/>
      <c r="AN1435"/>
      <c r="AO1435"/>
      <c r="AP1435"/>
      <c r="AQ1435" s="22"/>
      <c r="AR1435" s="24"/>
      <c r="AS1435" s="37"/>
      <c r="AT1435" s="37"/>
      <c r="AU1435" s="37"/>
      <c r="AV1435" s="37"/>
      <c r="AW1435" s="37"/>
    </row>
    <row r="1436" spans="1:49" ht="15.75" hidden="1" customHeight="1" x14ac:dyDescent="0.25">
      <c r="A1436" s="6" t="s">
        <v>6380</v>
      </c>
      <c r="B1436" s="21" t="s">
        <v>6381</v>
      </c>
      <c r="C1436" s="7">
        <v>4</v>
      </c>
      <c r="D1436" s="39" t="s">
        <v>6388</v>
      </c>
      <c r="E1436" s="7">
        <v>6017</v>
      </c>
      <c r="F1436" s="7">
        <v>96</v>
      </c>
      <c r="G1436" s="23">
        <v>22.4</v>
      </c>
      <c r="H1436" s="34">
        <f>Tabela1[[#This Row],[PESO UNI]]*Tabela1[[#This Row],[QTE]]</f>
        <v>89.6</v>
      </c>
      <c r="I1436" s="7">
        <v>0</v>
      </c>
      <c r="J1436" s="8" t="s">
        <v>3045</v>
      </c>
      <c r="K1436" s="8" t="s">
        <v>4320</v>
      </c>
      <c r="L1436" s="9" t="s">
        <v>2984</v>
      </c>
      <c r="M1436" s="10">
        <v>46311</v>
      </c>
      <c r="N1436" s="8" t="s">
        <v>38</v>
      </c>
      <c r="O1436" s="12"/>
      <c r="P1436" s="13"/>
      <c r="Q1436" s="14">
        <f>Tabela1[[#This Row],[QTDE/ Fabricação]]-Tabela1[[#This Row],[QTE]]</f>
        <v>-4</v>
      </c>
      <c r="R1436" s="18">
        <f t="shared" si="468"/>
        <v>0</v>
      </c>
      <c r="S1436" s="18">
        <f t="shared" si="469"/>
        <v>0</v>
      </c>
      <c r="T1436" s="19">
        <f t="shared" si="470"/>
        <v>-89.6</v>
      </c>
      <c r="U1436" s="16">
        <f>IFERROR(SUMIF('LISTA DE EMBARQUE'!B:B,MICRO!E:E,'LISTA DE EMBARQUE'!G:G),"")</f>
        <v>0</v>
      </c>
      <c r="V1436" s="12"/>
      <c r="W1436" s="13"/>
      <c r="X1436" s="14"/>
      <c r="Y1436" s="14"/>
      <c r="Z1436" s="20"/>
      <c r="AA1436" s="17"/>
      <c r="AB1436" s="33"/>
      <c r="AC1436" s="33"/>
      <c r="AD1436" s="33"/>
      <c r="AE1436" s="33"/>
      <c r="AF1436" s="33"/>
      <c r="AG1436" s="33"/>
      <c r="AH1436" s="33"/>
      <c r="AI1436" s="33"/>
      <c r="AJ1436" s="5"/>
      <c r="AK1436"/>
      <c r="AL1436"/>
      <c r="AM1436"/>
      <c r="AN1436"/>
      <c r="AO1436"/>
      <c r="AP1436"/>
      <c r="AQ1436" s="22"/>
      <c r="AR1436" s="24"/>
      <c r="AS1436" s="37"/>
      <c r="AT1436" s="37"/>
      <c r="AU1436" s="37"/>
      <c r="AV1436" s="37"/>
      <c r="AW1436" s="37"/>
    </row>
    <row r="1437" spans="1:49" ht="15.75" hidden="1" customHeight="1" x14ac:dyDescent="0.25">
      <c r="A1437" s="6" t="s">
        <v>6380</v>
      </c>
      <c r="B1437" s="21" t="s">
        <v>6381</v>
      </c>
      <c r="C1437" s="7">
        <v>4</v>
      </c>
      <c r="D1437" s="39" t="s">
        <v>6389</v>
      </c>
      <c r="E1437" s="7">
        <v>6018</v>
      </c>
      <c r="F1437" s="7">
        <v>96</v>
      </c>
      <c r="G1437" s="23">
        <v>2.7</v>
      </c>
      <c r="H1437" s="34">
        <f>Tabela1[[#This Row],[PESO UNI]]*Tabela1[[#This Row],[QTE]]</f>
        <v>10.8</v>
      </c>
      <c r="I1437" s="7">
        <v>0</v>
      </c>
      <c r="J1437" s="8" t="s">
        <v>3045</v>
      </c>
      <c r="K1437" s="8" t="s">
        <v>4320</v>
      </c>
      <c r="L1437" s="9" t="s">
        <v>2984</v>
      </c>
      <c r="M1437" s="10">
        <v>46311</v>
      </c>
      <c r="N1437" s="8" t="s">
        <v>38</v>
      </c>
      <c r="O1437" s="12"/>
      <c r="P1437" s="13"/>
      <c r="Q1437" s="14">
        <f>Tabela1[[#This Row],[QTDE/ Fabricação]]-Tabela1[[#This Row],[QTE]]</f>
        <v>-4</v>
      </c>
      <c r="R1437" s="18">
        <f t="shared" si="468"/>
        <v>0</v>
      </c>
      <c r="S1437" s="18">
        <f t="shared" si="469"/>
        <v>0</v>
      </c>
      <c r="T1437" s="19">
        <f t="shared" si="470"/>
        <v>-10.8</v>
      </c>
      <c r="U1437" s="16">
        <f>IFERROR(SUMIF('LISTA DE EMBARQUE'!B:B,MICRO!E:E,'LISTA DE EMBARQUE'!G:G),"")</f>
        <v>0</v>
      </c>
      <c r="V1437" s="12"/>
      <c r="W1437" s="13"/>
      <c r="X1437" s="14"/>
      <c r="Y1437" s="14"/>
      <c r="Z1437" s="20"/>
      <c r="AA1437" s="17"/>
      <c r="AB1437" s="33"/>
      <c r="AC1437" s="33"/>
      <c r="AD1437" s="33"/>
      <c r="AE1437" s="33"/>
      <c r="AF1437" s="33"/>
      <c r="AG1437" s="33"/>
      <c r="AH1437" s="33"/>
      <c r="AI1437" s="33"/>
      <c r="AJ1437" s="5"/>
      <c r="AK1437"/>
      <c r="AL1437"/>
      <c r="AM1437"/>
      <c r="AN1437"/>
      <c r="AO1437"/>
      <c r="AP1437"/>
      <c r="AQ1437" s="22"/>
      <c r="AR1437" s="24"/>
      <c r="AS1437" s="37"/>
      <c r="AT1437" s="37"/>
      <c r="AU1437" s="37"/>
      <c r="AV1437" s="37"/>
      <c r="AW1437" s="37"/>
    </row>
    <row r="1438" spans="1:49" ht="15.75" hidden="1" customHeight="1" x14ac:dyDescent="0.25">
      <c r="A1438" s="6" t="s">
        <v>6380</v>
      </c>
      <c r="B1438" s="21" t="s">
        <v>6381</v>
      </c>
      <c r="C1438" s="7">
        <v>8</v>
      </c>
      <c r="D1438" s="39" t="s">
        <v>6390</v>
      </c>
      <c r="E1438" s="7">
        <v>6019</v>
      </c>
      <c r="F1438" s="7">
        <v>96</v>
      </c>
      <c r="G1438" s="23">
        <v>1.6</v>
      </c>
      <c r="H1438" s="34">
        <f>Tabela1[[#This Row],[PESO UNI]]*Tabela1[[#This Row],[QTE]]</f>
        <v>12.8</v>
      </c>
      <c r="I1438" s="7">
        <v>0</v>
      </c>
      <c r="J1438" s="8" t="s">
        <v>3045</v>
      </c>
      <c r="K1438" s="8" t="s">
        <v>4320</v>
      </c>
      <c r="L1438" s="9" t="s">
        <v>2984</v>
      </c>
      <c r="M1438" s="10">
        <v>46311</v>
      </c>
      <c r="N1438" s="8" t="s">
        <v>38</v>
      </c>
      <c r="O1438" s="12"/>
      <c r="P1438" s="13"/>
      <c r="Q1438" s="14">
        <f>Tabela1[[#This Row],[QTDE/ Fabricação]]-Tabela1[[#This Row],[QTE]]</f>
        <v>-8</v>
      </c>
      <c r="R1438" s="18">
        <f t="shared" si="468"/>
        <v>0</v>
      </c>
      <c r="S1438" s="18">
        <f t="shared" si="469"/>
        <v>0</v>
      </c>
      <c r="T1438" s="19">
        <f t="shared" si="470"/>
        <v>-12.8</v>
      </c>
      <c r="U1438" s="16">
        <f>IFERROR(SUMIF('LISTA DE EMBARQUE'!B:B,MICRO!E:E,'LISTA DE EMBARQUE'!G:G),"")</f>
        <v>0</v>
      </c>
      <c r="V1438" s="12"/>
      <c r="W1438" s="13"/>
      <c r="X1438" s="14"/>
      <c r="Y1438" s="14"/>
      <c r="Z1438" s="20"/>
      <c r="AA1438" s="17"/>
      <c r="AB1438" s="33"/>
      <c r="AC1438" s="33"/>
      <c r="AD1438" s="33"/>
      <c r="AE1438" s="33"/>
      <c r="AF1438" s="33"/>
      <c r="AG1438" s="33"/>
      <c r="AH1438" s="33"/>
      <c r="AI1438" s="33"/>
      <c r="AJ1438" s="5"/>
      <c r="AK1438"/>
      <c r="AL1438"/>
      <c r="AM1438"/>
      <c r="AN1438"/>
      <c r="AO1438"/>
      <c r="AP1438"/>
      <c r="AQ1438" s="22"/>
      <c r="AR1438" s="24"/>
      <c r="AS1438" s="37"/>
      <c r="AT1438" s="37"/>
      <c r="AU1438" s="37"/>
      <c r="AV1438" s="37"/>
      <c r="AW1438" s="37"/>
    </row>
    <row r="1439" spans="1:49" ht="15.75" hidden="1" customHeight="1" x14ac:dyDescent="0.25">
      <c r="A1439" s="6" t="s">
        <v>6380</v>
      </c>
      <c r="B1439" s="21" t="s">
        <v>6381</v>
      </c>
      <c r="C1439" s="7">
        <v>4</v>
      </c>
      <c r="D1439" s="39" t="s">
        <v>6391</v>
      </c>
      <c r="E1439" s="7">
        <v>6020</v>
      </c>
      <c r="F1439" s="7">
        <v>96</v>
      </c>
      <c r="G1439" s="23">
        <v>1.3</v>
      </c>
      <c r="H1439" s="34">
        <f>Tabela1[[#This Row],[PESO UNI]]*Tabela1[[#This Row],[QTE]]</f>
        <v>5.2</v>
      </c>
      <c r="I1439" s="7">
        <v>0</v>
      </c>
      <c r="J1439" s="8" t="s">
        <v>3045</v>
      </c>
      <c r="K1439" s="8" t="s">
        <v>4320</v>
      </c>
      <c r="L1439" s="9" t="s">
        <v>2984</v>
      </c>
      <c r="M1439" s="10">
        <v>46311</v>
      </c>
      <c r="N1439" s="8" t="s">
        <v>38</v>
      </c>
      <c r="O1439" s="12"/>
      <c r="P1439" s="13"/>
      <c r="Q1439" s="14">
        <f>Tabela1[[#This Row],[QTDE/ Fabricação]]-Tabela1[[#This Row],[QTE]]</f>
        <v>-4</v>
      </c>
      <c r="R1439" s="18">
        <f t="shared" si="468"/>
        <v>0</v>
      </c>
      <c r="S1439" s="18">
        <f t="shared" si="469"/>
        <v>0</v>
      </c>
      <c r="T1439" s="19">
        <f t="shared" si="470"/>
        <v>-5.2</v>
      </c>
      <c r="U1439" s="16">
        <f>IFERROR(SUMIF('LISTA DE EMBARQUE'!B:B,MICRO!E:E,'LISTA DE EMBARQUE'!G:G),"")</f>
        <v>0</v>
      </c>
      <c r="V1439" s="12"/>
      <c r="W1439" s="13"/>
      <c r="X1439" s="14"/>
      <c r="Y1439" s="14"/>
      <c r="Z1439" s="20"/>
      <c r="AA1439" s="17"/>
      <c r="AB1439" s="33"/>
      <c r="AC1439" s="33"/>
      <c r="AD1439" s="33"/>
      <c r="AE1439" s="33"/>
      <c r="AF1439" s="33"/>
      <c r="AG1439" s="33"/>
      <c r="AH1439" s="33"/>
      <c r="AI1439" s="33"/>
      <c r="AJ1439" s="5"/>
      <c r="AK1439"/>
      <c r="AL1439"/>
      <c r="AM1439"/>
      <c r="AN1439"/>
      <c r="AO1439"/>
      <c r="AP1439"/>
      <c r="AQ1439" s="22"/>
      <c r="AR1439" s="24"/>
      <c r="AS1439" s="37"/>
      <c r="AT1439" s="37"/>
      <c r="AU1439" s="37"/>
      <c r="AV1439" s="37"/>
      <c r="AW1439" s="37"/>
    </row>
    <row r="1440" spans="1:49" ht="15.75" hidden="1" customHeight="1" x14ac:dyDescent="0.25">
      <c r="A1440" s="6" t="s">
        <v>6380</v>
      </c>
      <c r="B1440" s="21" t="s">
        <v>6381</v>
      </c>
      <c r="C1440" s="7">
        <v>2</v>
      </c>
      <c r="D1440" s="39" t="s">
        <v>6392</v>
      </c>
      <c r="E1440" s="7">
        <v>6021</v>
      </c>
      <c r="F1440" s="7">
        <v>96</v>
      </c>
      <c r="G1440" s="23">
        <v>12.3</v>
      </c>
      <c r="H1440" s="34">
        <f>Tabela1[[#This Row],[PESO UNI]]*Tabela1[[#This Row],[QTE]]</f>
        <v>24.6</v>
      </c>
      <c r="I1440" s="7">
        <v>0</v>
      </c>
      <c r="J1440" s="8" t="s">
        <v>3045</v>
      </c>
      <c r="K1440" s="8" t="s">
        <v>4320</v>
      </c>
      <c r="L1440" s="9" t="s">
        <v>2984</v>
      </c>
      <c r="M1440" s="10">
        <v>46311</v>
      </c>
      <c r="N1440" s="8" t="s">
        <v>38</v>
      </c>
      <c r="O1440" s="12"/>
      <c r="P1440" s="13"/>
      <c r="Q1440" s="14">
        <f>Tabela1[[#This Row],[QTDE/ Fabricação]]-Tabela1[[#This Row],[QTE]]</f>
        <v>-2</v>
      </c>
      <c r="R1440" s="18">
        <f t="shared" si="468"/>
        <v>0</v>
      </c>
      <c r="S1440" s="18">
        <f t="shared" si="469"/>
        <v>0</v>
      </c>
      <c r="T1440" s="19">
        <f t="shared" si="470"/>
        <v>-24.6</v>
      </c>
      <c r="U1440" s="16">
        <f>IFERROR(SUMIF('LISTA DE EMBARQUE'!B:B,MICRO!E:E,'LISTA DE EMBARQUE'!G:G),"")</f>
        <v>0</v>
      </c>
      <c r="V1440" s="12"/>
      <c r="W1440" s="13"/>
      <c r="X1440" s="14"/>
      <c r="Y1440" s="14"/>
      <c r="Z1440" s="20"/>
      <c r="AA1440" s="17"/>
      <c r="AB1440" s="33"/>
      <c r="AC1440" s="33"/>
      <c r="AD1440" s="33"/>
      <c r="AE1440" s="33"/>
      <c r="AF1440" s="33"/>
      <c r="AG1440" s="33"/>
      <c r="AH1440" s="33"/>
      <c r="AI1440" s="33"/>
      <c r="AJ1440" s="5"/>
      <c r="AK1440"/>
      <c r="AL1440"/>
      <c r="AM1440"/>
      <c r="AN1440"/>
      <c r="AO1440"/>
      <c r="AP1440"/>
      <c r="AQ1440" s="22"/>
      <c r="AR1440" s="24"/>
      <c r="AS1440" s="37"/>
      <c r="AT1440" s="37"/>
      <c r="AU1440" s="37"/>
      <c r="AV1440" s="37"/>
      <c r="AW1440" s="37"/>
    </row>
    <row r="1441" spans="1:49" ht="15.75" hidden="1" customHeight="1" x14ac:dyDescent="0.25">
      <c r="A1441" s="6" t="s">
        <v>6380</v>
      </c>
      <c r="B1441" s="21" t="s">
        <v>6381</v>
      </c>
      <c r="C1441" s="7">
        <v>2</v>
      </c>
      <c r="D1441" s="39" t="s">
        <v>6393</v>
      </c>
      <c r="E1441" s="7">
        <v>6022</v>
      </c>
      <c r="F1441" s="7">
        <v>96</v>
      </c>
      <c r="G1441" s="23">
        <v>11.9</v>
      </c>
      <c r="H1441" s="34">
        <f>Tabela1[[#This Row],[PESO UNI]]*Tabela1[[#This Row],[QTE]]</f>
        <v>23.8</v>
      </c>
      <c r="I1441" s="7">
        <v>0</v>
      </c>
      <c r="J1441" s="8" t="s">
        <v>3045</v>
      </c>
      <c r="K1441" s="8" t="s">
        <v>4320</v>
      </c>
      <c r="L1441" s="9" t="s">
        <v>2984</v>
      </c>
      <c r="M1441" s="10">
        <v>46311</v>
      </c>
      <c r="N1441" s="8" t="s">
        <v>38</v>
      </c>
      <c r="O1441" s="12"/>
      <c r="P1441" s="13"/>
      <c r="Q1441" s="14">
        <f>Tabela1[[#This Row],[QTDE/ Fabricação]]-Tabela1[[#This Row],[QTE]]</f>
        <v>-2</v>
      </c>
      <c r="R1441" s="18">
        <f t="shared" si="468"/>
        <v>0</v>
      </c>
      <c r="S1441" s="18">
        <f t="shared" si="469"/>
        <v>0</v>
      </c>
      <c r="T1441" s="19">
        <f t="shared" si="470"/>
        <v>-23.8</v>
      </c>
      <c r="U1441" s="16">
        <f>IFERROR(SUMIF('LISTA DE EMBARQUE'!B:B,MICRO!E:E,'LISTA DE EMBARQUE'!G:G),"")</f>
        <v>0</v>
      </c>
      <c r="V1441" s="12"/>
      <c r="W1441" s="13"/>
      <c r="X1441" s="14"/>
      <c r="Y1441" s="14"/>
      <c r="Z1441" s="20"/>
      <c r="AA1441" s="17"/>
      <c r="AB1441" s="33"/>
      <c r="AC1441" s="33"/>
      <c r="AD1441" s="33"/>
      <c r="AE1441" s="33"/>
      <c r="AF1441" s="33"/>
      <c r="AG1441" s="33"/>
      <c r="AH1441" s="33"/>
      <c r="AI1441" s="33"/>
      <c r="AJ1441" s="5"/>
      <c r="AK1441"/>
      <c r="AL1441"/>
      <c r="AM1441"/>
      <c r="AN1441"/>
      <c r="AO1441"/>
      <c r="AP1441"/>
      <c r="AQ1441" s="22"/>
      <c r="AR1441" s="24"/>
      <c r="AS1441" s="37"/>
      <c r="AT1441" s="37"/>
      <c r="AU1441" s="37"/>
      <c r="AV1441" s="37"/>
      <c r="AW1441" s="37"/>
    </row>
    <row r="1442" spans="1:49" ht="15.75" hidden="1" customHeight="1" x14ac:dyDescent="0.25">
      <c r="A1442" s="6" t="s">
        <v>6380</v>
      </c>
      <c r="B1442" s="21" t="s">
        <v>6381</v>
      </c>
      <c r="C1442" s="7">
        <v>2</v>
      </c>
      <c r="D1442" s="39" t="s">
        <v>6394</v>
      </c>
      <c r="E1442" s="7">
        <v>6023</v>
      </c>
      <c r="F1442" s="7">
        <v>96</v>
      </c>
      <c r="G1442" s="23">
        <v>0.4</v>
      </c>
      <c r="H1442" s="34">
        <f>Tabela1[[#This Row],[PESO UNI]]*Tabela1[[#This Row],[QTE]]</f>
        <v>0.8</v>
      </c>
      <c r="I1442" s="7">
        <v>0</v>
      </c>
      <c r="J1442" s="8" t="s">
        <v>3045</v>
      </c>
      <c r="K1442" s="8" t="s">
        <v>4320</v>
      </c>
      <c r="L1442" s="9" t="s">
        <v>2984</v>
      </c>
      <c r="M1442" s="10">
        <v>46311</v>
      </c>
      <c r="N1442" s="8" t="s">
        <v>38</v>
      </c>
      <c r="O1442" s="12"/>
      <c r="P1442" s="13"/>
      <c r="Q1442" s="14">
        <f>Tabela1[[#This Row],[QTDE/ Fabricação]]-Tabela1[[#This Row],[QTE]]</f>
        <v>-2</v>
      </c>
      <c r="R1442" s="18">
        <f t="shared" si="468"/>
        <v>0</v>
      </c>
      <c r="S1442" s="18">
        <f t="shared" si="469"/>
        <v>0</v>
      </c>
      <c r="T1442" s="19">
        <f t="shared" si="470"/>
        <v>-0.8</v>
      </c>
      <c r="U1442" s="16">
        <f>IFERROR(SUMIF('LISTA DE EMBARQUE'!B:B,MICRO!E:E,'LISTA DE EMBARQUE'!G:G),"")</f>
        <v>0</v>
      </c>
      <c r="V1442" s="12"/>
      <c r="W1442" s="13"/>
      <c r="X1442" s="14"/>
      <c r="Y1442" s="14"/>
      <c r="Z1442" s="20"/>
      <c r="AA1442" s="17"/>
      <c r="AB1442" s="33"/>
      <c r="AC1442" s="33"/>
      <c r="AD1442" s="33"/>
      <c r="AE1442" s="33"/>
      <c r="AF1442" s="33"/>
      <c r="AG1442" s="33"/>
      <c r="AH1442" s="33"/>
      <c r="AI1442" s="33"/>
      <c r="AJ1442" s="5"/>
      <c r="AK1442"/>
      <c r="AL1442"/>
      <c r="AM1442"/>
      <c r="AN1442"/>
      <c r="AO1442"/>
      <c r="AP1442"/>
      <c r="AQ1442" s="22"/>
      <c r="AR1442" s="24"/>
      <c r="AS1442" s="37"/>
      <c r="AT1442" s="37"/>
      <c r="AU1442" s="37"/>
      <c r="AV1442" s="37"/>
      <c r="AW1442" s="37"/>
    </row>
    <row r="1443" spans="1:49" ht="15.75" hidden="1" customHeight="1" x14ac:dyDescent="0.25">
      <c r="A1443" s="6" t="s">
        <v>6380</v>
      </c>
      <c r="B1443" s="21" t="s">
        <v>6381</v>
      </c>
      <c r="C1443" s="7">
        <v>2</v>
      </c>
      <c r="D1443" s="39" t="s">
        <v>6395</v>
      </c>
      <c r="E1443" s="7">
        <v>6024</v>
      </c>
      <c r="F1443" s="7">
        <v>96</v>
      </c>
      <c r="G1443" s="23">
        <v>0.2</v>
      </c>
      <c r="H1443" s="34">
        <f>Tabela1[[#This Row],[PESO UNI]]*Tabela1[[#This Row],[QTE]]</f>
        <v>0.4</v>
      </c>
      <c r="I1443" s="7">
        <v>0</v>
      </c>
      <c r="J1443" s="8" t="s">
        <v>3045</v>
      </c>
      <c r="K1443" s="8" t="s">
        <v>4320</v>
      </c>
      <c r="L1443" s="9" t="s">
        <v>2984</v>
      </c>
      <c r="M1443" s="10">
        <v>46311</v>
      </c>
      <c r="N1443" s="8" t="s">
        <v>38</v>
      </c>
      <c r="O1443" s="12"/>
      <c r="P1443" s="13"/>
      <c r="Q1443" s="14">
        <f>Tabela1[[#This Row],[QTDE/ Fabricação]]-Tabela1[[#This Row],[QTE]]</f>
        <v>-2</v>
      </c>
      <c r="R1443" s="18">
        <f t="shared" si="468"/>
        <v>0</v>
      </c>
      <c r="S1443" s="18">
        <f t="shared" si="469"/>
        <v>0</v>
      </c>
      <c r="T1443" s="19">
        <f t="shared" si="470"/>
        <v>-0.4</v>
      </c>
      <c r="U1443" s="16">
        <f>IFERROR(SUMIF('LISTA DE EMBARQUE'!B:B,MICRO!E:E,'LISTA DE EMBARQUE'!G:G),"")</f>
        <v>0</v>
      </c>
      <c r="V1443" s="12"/>
      <c r="W1443" s="13"/>
      <c r="X1443" s="14"/>
      <c r="Y1443" s="14"/>
      <c r="Z1443" s="20"/>
      <c r="AA1443" s="17"/>
      <c r="AB1443" s="33"/>
      <c r="AC1443" s="33"/>
      <c r="AD1443" s="33"/>
      <c r="AE1443" s="33"/>
      <c r="AF1443" s="33"/>
      <c r="AG1443" s="33"/>
      <c r="AH1443" s="33"/>
      <c r="AI1443" s="33"/>
      <c r="AJ1443" s="5"/>
      <c r="AK1443"/>
      <c r="AL1443"/>
      <c r="AM1443"/>
      <c r="AN1443"/>
      <c r="AO1443"/>
      <c r="AP1443"/>
      <c r="AQ1443" s="22"/>
      <c r="AR1443" s="24"/>
      <c r="AS1443" s="37"/>
      <c r="AT1443" s="37"/>
      <c r="AU1443" s="37"/>
      <c r="AV1443" s="37"/>
      <c r="AW1443" s="37"/>
    </row>
    <row r="1444" spans="1:49" ht="15.75" hidden="1" customHeight="1" x14ac:dyDescent="0.25">
      <c r="A1444" s="6" t="s">
        <v>6380</v>
      </c>
      <c r="B1444" s="21" t="s">
        <v>6381</v>
      </c>
      <c r="C1444" s="7">
        <v>2</v>
      </c>
      <c r="D1444" s="39" t="s">
        <v>6396</v>
      </c>
      <c r="E1444" s="7">
        <v>6025</v>
      </c>
      <c r="F1444" s="7">
        <v>96</v>
      </c>
      <c r="G1444" s="23">
        <v>0.5</v>
      </c>
      <c r="H1444" s="34">
        <f>Tabela1[[#This Row],[PESO UNI]]*Tabela1[[#This Row],[QTE]]</f>
        <v>1</v>
      </c>
      <c r="I1444" s="7">
        <v>0</v>
      </c>
      <c r="J1444" s="8" t="s">
        <v>3045</v>
      </c>
      <c r="K1444" s="8" t="s">
        <v>4320</v>
      </c>
      <c r="L1444" s="9" t="s">
        <v>2984</v>
      </c>
      <c r="M1444" s="10">
        <v>46311</v>
      </c>
      <c r="N1444" s="8" t="s">
        <v>38</v>
      </c>
      <c r="O1444" s="12"/>
      <c r="P1444" s="13"/>
      <c r="Q1444" s="14">
        <f>Tabela1[[#This Row],[QTDE/ Fabricação]]-Tabela1[[#This Row],[QTE]]</f>
        <v>-2</v>
      </c>
      <c r="R1444" s="18">
        <f t="shared" si="468"/>
        <v>0</v>
      </c>
      <c r="S1444" s="18">
        <f t="shared" si="469"/>
        <v>0</v>
      </c>
      <c r="T1444" s="19">
        <f t="shared" si="470"/>
        <v>-1</v>
      </c>
      <c r="U1444" s="16">
        <f>IFERROR(SUMIF('LISTA DE EMBARQUE'!B:B,MICRO!E:E,'LISTA DE EMBARQUE'!G:G),"")</f>
        <v>0</v>
      </c>
      <c r="V1444" s="12"/>
      <c r="W1444" s="13"/>
      <c r="X1444" s="14"/>
      <c r="Y1444" s="14"/>
      <c r="Z1444" s="20"/>
      <c r="AA1444" s="17"/>
      <c r="AB1444" s="33"/>
      <c r="AC1444" s="33"/>
      <c r="AD1444" s="33"/>
      <c r="AE1444" s="33"/>
      <c r="AF1444" s="33"/>
      <c r="AG1444" s="33"/>
      <c r="AH1444" s="33"/>
      <c r="AI1444" s="33"/>
      <c r="AJ1444" s="5"/>
      <c r="AK1444"/>
      <c r="AL1444"/>
      <c r="AM1444"/>
      <c r="AN1444"/>
      <c r="AO1444"/>
      <c r="AP1444"/>
      <c r="AQ1444" s="22"/>
      <c r="AR1444" s="24"/>
      <c r="AS1444" s="37"/>
      <c r="AT1444" s="37"/>
      <c r="AU1444" s="37"/>
      <c r="AV1444" s="37"/>
      <c r="AW1444" s="37"/>
    </row>
    <row r="1445" spans="1:49" ht="15.75" hidden="1" customHeight="1" x14ac:dyDescent="0.25">
      <c r="A1445" s="6" t="s">
        <v>6380</v>
      </c>
      <c r="B1445" s="21" t="s">
        <v>6381</v>
      </c>
      <c r="C1445" s="7">
        <v>2</v>
      </c>
      <c r="D1445" s="39" t="s">
        <v>6398</v>
      </c>
      <c r="E1445" s="7">
        <v>6026</v>
      </c>
      <c r="F1445" s="7">
        <v>96</v>
      </c>
      <c r="G1445" s="23">
        <v>37.799999999999997</v>
      </c>
      <c r="H1445" s="34">
        <f>Tabela1[[#This Row],[PESO UNI]]*Tabela1[[#This Row],[QTE]]</f>
        <v>75.599999999999994</v>
      </c>
      <c r="I1445" s="7">
        <v>0</v>
      </c>
      <c r="J1445" s="8" t="s">
        <v>3045</v>
      </c>
      <c r="K1445" s="8" t="s">
        <v>4320</v>
      </c>
      <c r="L1445" s="9" t="s">
        <v>2984</v>
      </c>
      <c r="M1445" s="10">
        <v>46311</v>
      </c>
      <c r="N1445" s="8" t="s">
        <v>38</v>
      </c>
      <c r="O1445" s="12"/>
      <c r="P1445" s="13"/>
      <c r="Q1445" s="14">
        <f>Tabela1[[#This Row],[QTDE/ Fabricação]]-Tabela1[[#This Row],[QTE]]</f>
        <v>-2</v>
      </c>
      <c r="R1445" s="18">
        <f t="shared" si="468"/>
        <v>0</v>
      </c>
      <c r="S1445" s="18">
        <f t="shared" si="469"/>
        <v>0</v>
      </c>
      <c r="T1445" s="19">
        <f t="shared" si="470"/>
        <v>-75.599999999999994</v>
      </c>
      <c r="U1445" s="16">
        <f>IFERROR(SUMIF('LISTA DE EMBARQUE'!B:B,MICRO!E:E,'LISTA DE EMBARQUE'!G:G),"")</f>
        <v>0</v>
      </c>
      <c r="V1445" s="12"/>
      <c r="W1445" s="13"/>
      <c r="X1445" s="14"/>
      <c r="Y1445" s="14"/>
      <c r="Z1445" s="20"/>
      <c r="AA1445" s="17"/>
      <c r="AB1445" s="33"/>
      <c r="AC1445" s="33"/>
      <c r="AD1445" s="33"/>
      <c r="AE1445" s="33"/>
      <c r="AF1445" s="33"/>
      <c r="AG1445" s="33"/>
      <c r="AH1445" s="33"/>
      <c r="AI1445" s="33"/>
      <c r="AJ1445" s="5"/>
      <c r="AK1445"/>
      <c r="AL1445"/>
      <c r="AM1445"/>
      <c r="AN1445"/>
      <c r="AO1445"/>
      <c r="AP1445"/>
      <c r="AQ1445" s="22"/>
      <c r="AR1445" s="24"/>
      <c r="AS1445" s="37"/>
      <c r="AT1445" s="37"/>
      <c r="AU1445" s="37"/>
      <c r="AV1445" s="37"/>
      <c r="AW1445" s="37"/>
    </row>
    <row r="1446" spans="1:49" ht="15.75" hidden="1" customHeight="1" x14ac:dyDescent="0.25">
      <c r="A1446" s="6" t="s">
        <v>6380</v>
      </c>
      <c r="B1446" s="21" t="s">
        <v>6381</v>
      </c>
      <c r="C1446" s="7">
        <v>2</v>
      </c>
      <c r="D1446" s="39" t="s">
        <v>6397</v>
      </c>
      <c r="E1446" s="7">
        <v>6027</v>
      </c>
      <c r="F1446" s="7">
        <v>96</v>
      </c>
      <c r="G1446" s="23">
        <v>88.4</v>
      </c>
      <c r="H1446" s="34">
        <f>Tabela1[[#This Row],[PESO UNI]]*Tabela1[[#This Row],[QTE]]</f>
        <v>176.8</v>
      </c>
      <c r="I1446" s="7">
        <v>0</v>
      </c>
      <c r="J1446" s="8" t="s">
        <v>3045</v>
      </c>
      <c r="K1446" s="8" t="s">
        <v>4320</v>
      </c>
      <c r="L1446" s="9" t="s">
        <v>2984</v>
      </c>
      <c r="M1446" s="10">
        <v>46311</v>
      </c>
      <c r="N1446" s="8" t="s">
        <v>38</v>
      </c>
      <c r="O1446" s="12"/>
      <c r="P1446" s="13"/>
      <c r="Q1446" s="14">
        <f>Tabela1[[#This Row],[QTDE/ Fabricação]]-Tabela1[[#This Row],[QTE]]</f>
        <v>-2</v>
      </c>
      <c r="R1446" s="18">
        <f t="shared" si="468"/>
        <v>0</v>
      </c>
      <c r="S1446" s="18">
        <f t="shared" si="469"/>
        <v>0</v>
      </c>
      <c r="T1446" s="19">
        <f t="shared" si="470"/>
        <v>-176.8</v>
      </c>
      <c r="U1446" s="16">
        <f>IFERROR(SUMIF('LISTA DE EMBARQUE'!B:B,MICRO!E:E,'LISTA DE EMBARQUE'!G:G),"")</f>
        <v>0</v>
      </c>
      <c r="V1446" s="12"/>
      <c r="W1446" s="13"/>
      <c r="X1446" s="14"/>
      <c r="Y1446" s="14"/>
      <c r="Z1446" s="20"/>
      <c r="AA1446" s="17"/>
      <c r="AB1446" s="33"/>
      <c r="AC1446" s="33"/>
      <c r="AD1446" s="33"/>
      <c r="AE1446" s="33"/>
      <c r="AF1446" s="33"/>
      <c r="AG1446" s="33"/>
      <c r="AH1446" s="33"/>
      <c r="AI1446" s="33"/>
      <c r="AJ1446" s="5"/>
      <c r="AK1446"/>
      <c r="AL1446"/>
      <c r="AM1446"/>
      <c r="AN1446"/>
      <c r="AO1446"/>
      <c r="AP1446"/>
      <c r="AQ1446" s="22"/>
      <c r="AR1446" s="24"/>
      <c r="AS1446" s="37"/>
      <c r="AT1446" s="37"/>
      <c r="AU1446" s="37"/>
      <c r="AV1446" s="37"/>
      <c r="AW1446" s="37"/>
    </row>
    <row r="1447" spans="1:49" ht="15.75" hidden="1" customHeight="1" x14ac:dyDescent="0.25">
      <c r="A1447" s="6" t="s">
        <v>6380</v>
      </c>
      <c r="B1447" s="21" t="s">
        <v>6381</v>
      </c>
      <c r="C1447" s="7">
        <v>2</v>
      </c>
      <c r="D1447" s="39" t="s">
        <v>6399</v>
      </c>
      <c r="E1447" s="7">
        <v>6028</v>
      </c>
      <c r="F1447" s="7">
        <v>96</v>
      </c>
      <c r="G1447" s="23">
        <v>2.2999999999999998</v>
      </c>
      <c r="H1447" s="34">
        <f>Tabela1[[#This Row],[PESO UNI]]*Tabela1[[#This Row],[QTE]]</f>
        <v>4.5999999999999996</v>
      </c>
      <c r="I1447" s="7">
        <v>0</v>
      </c>
      <c r="J1447" s="8" t="s">
        <v>3045</v>
      </c>
      <c r="K1447" s="8" t="s">
        <v>4320</v>
      </c>
      <c r="L1447" s="9" t="s">
        <v>2984</v>
      </c>
      <c r="M1447" s="10">
        <v>46311</v>
      </c>
      <c r="N1447" s="8" t="s">
        <v>38</v>
      </c>
      <c r="O1447" s="12"/>
      <c r="P1447" s="13"/>
      <c r="Q1447" s="14">
        <f>Tabela1[[#This Row],[QTDE/ Fabricação]]-Tabela1[[#This Row],[QTE]]</f>
        <v>-2</v>
      </c>
      <c r="R1447" s="18">
        <f t="shared" si="468"/>
        <v>0</v>
      </c>
      <c r="S1447" s="18">
        <f t="shared" si="469"/>
        <v>0</v>
      </c>
      <c r="T1447" s="19">
        <f t="shared" si="470"/>
        <v>-4.5999999999999996</v>
      </c>
      <c r="U1447" s="16">
        <f>IFERROR(SUMIF('LISTA DE EMBARQUE'!B:B,MICRO!E:E,'LISTA DE EMBARQUE'!G:G),"")</f>
        <v>0</v>
      </c>
      <c r="V1447" s="12"/>
      <c r="W1447" s="13"/>
      <c r="X1447" s="14"/>
      <c r="Y1447" s="14"/>
      <c r="Z1447" s="20"/>
      <c r="AA1447" s="17"/>
      <c r="AB1447" s="33"/>
      <c r="AC1447" s="33"/>
      <c r="AD1447" s="33"/>
      <c r="AE1447" s="33"/>
      <c r="AF1447" s="33"/>
      <c r="AG1447" s="33"/>
      <c r="AH1447" s="33"/>
      <c r="AI1447" s="33"/>
      <c r="AJ1447" s="5"/>
      <c r="AK1447"/>
      <c r="AL1447"/>
      <c r="AM1447"/>
      <c r="AN1447"/>
      <c r="AO1447"/>
      <c r="AP1447"/>
      <c r="AQ1447" s="22"/>
      <c r="AR1447" s="24"/>
      <c r="AS1447" s="37"/>
      <c r="AT1447" s="37"/>
      <c r="AU1447" s="37"/>
      <c r="AV1447" s="37"/>
      <c r="AW1447" s="37"/>
    </row>
    <row r="1448" spans="1:49" ht="15.75" hidden="1" customHeight="1" x14ac:dyDescent="0.25">
      <c r="A1448" s="6" t="s">
        <v>6400</v>
      </c>
      <c r="B1448" s="21" t="s">
        <v>6401</v>
      </c>
      <c r="C1448" s="7">
        <v>1</v>
      </c>
      <c r="D1448" s="39" t="s">
        <v>6402</v>
      </c>
      <c r="E1448" s="7">
        <v>6029</v>
      </c>
      <c r="F1448" s="7">
        <v>97</v>
      </c>
      <c r="G1448" s="23">
        <v>1037.8</v>
      </c>
      <c r="H1448" s="34">
        <f>Tabela1[[#This Row],[PESO UNI]]*Tabela1[[#This Row],[QTE]]</f>
        <v>1037.8</v>
      </c>
      <c r="I1448" s="7">
        <v>0</v>
      </c>
      <c r="J1448" s="8" t="s">
        <v>3045</v>
      </c>
      <c r="K1448" s="8" t="s">
        <v>4320</v>
      </c>
      <c r="L1448" s="9" t="s">
        <v>2984</v>
      </c>
      <c r="M1448" s="10">
        <v>46311</v>
      </c>
      <c r="N1448" s="8" t="s">
        <v>38</v>
      </c>
      <c r="O1448" s="12"/>
      <c r="P1448" s="13"/>
      <c r="Q1448" s="14">
        <f>Tabela1[[#This Row],[QTDE/ Fabricação]]-Tabela1[[#This Row],[QTE]]</f>
        <v>-1</v>
      </c>
      <c r="R1448" s="18">
        <f t="shared" si="468"/>
        <v>0</v>
      </c>
      <c r="S1448" s="18">
        <f t="shared" si="469"/>
        <v>0</v>
      </c>
      <c r="T1448" s="19">
        <f t="shared" si="470"/>
        <v>-1037.8</v>
      </c>
      <c r="U1448" s="16">
        <f>IFERROR(SUMIF('LISTA DE EMBARQUE'!B:B,MICRO!E:E,'LISTA DE EMBARQUE'!G:G),"")</f>
        <v>0</v>
      </c>
      <c r="V1448" s="12"/>
      <c r="W1448" s="13"/>
      <c r="X1448" s="14"/>
      <c r="Y1448" s="14"/>
      <c r="Z1448" s="20"/>
      <c r="AA1448" s="17"/>
      <c r="AB1448" s="33"/>
      <c r="AC1448" s="33"/>
      <c r="AD1448" s="33"/>
      <c r="AE1448" s="33"/>
      <c r="AF1448" s="33"/>
      <c r="AG1448" s="33"/>
      <c r="AH1448" s="33"/>
      <c r="AI1448" s="33"/>
      <c r="AJ1448" s="5"/>
      <c r="AK1448"/>
      <c r="AL1448"/>
      <c r="AM1448"/>
      <c r="AN1448"/>
      <c r="AO1448"/>
      <c r="AP1448"/>
      <c r="AQ1448" s="22"/>
      <c r="AR1448" s="24"/>
      <c r="AS1448" s="37"/>
      <c r="AT1448" s="37"/>
      <c r="AU1448" s="37"/>
      <c r="AV1448" s="37"/>
      <c r="AW1448" s="37"/>
    </row>
    <row r="1449" spans="1:49" ht="15.75" hidden="1" customHeight="1" x14ac:dyDescent="0.25">
      <c r="A1449" s="6" t="s">
        <v>6400</v>
      </c>
      <c r="B1449" s="21" t="s">
        <v>6401</v>
      </c>
      <c r="C1449" s="7">
        <v>1</v>
      </c>
      <c r="D1449" s="39" t="s">
        <v>6403</v>
      </c>
      <c r="E1449" s="7">
        <v>6030</v>
      </c>
      <c r="F1449" s="7">
        <v>97</v>
      </c>
      <c r="G1449" s="23">
        <v>21.6</v>
      </c>
      <c r="H1449" s="34">
        <f>Tabela1[[#This Row],[PESO UNI]]*Tabela1[[#This Row],[QTE]]</f>
        <v>21.6</v>
      </c>
      <c r="I1449" s="7">
        <v>0</v>
      </c>
      <c r="J1449" s="8" t="s">
        <v>3045</v>
      </c>
      <c r="K1449" s="8" t="s">
        <v>4320</v>
      </c>
      <c r="L1449" s="9" t="s">
        <v>2984</v>
      </c>
      <c r="M1449" s="10">
        <v>46311</v>
      </c>
      <c r="N1449" s="8" t="s">
        <v>38</v>
      </c>
      <c r="O1449" s="12"/>
      <c r="P1449" s="13"/>
      <c r="Q1449" s="14">
        <f>Tabela1[[#This Row],[QTDE/ Fabricação]]-Tabela1[[#This Row],[QTE]]</f>
        <v>-1</v>
      </c>
      <c r="R1449" s="18">
        <f t="shared" si="468"/>
        <v>0</v>
      </c>
      <c r="S1449" s="18">
        <f t="shared" si="469"/>
        <v>0</v>
      </c>
      <c r="T1449" s="19">
        <f t="shared" si="470"/>
        <v>-21.6</v>
      </c>
      <c r="U1449" s="16">
        <f>IFERROR(SUMIF('LISTA DE EMBARQUE'!B:B,MICRO!E:E,'LISTA DE EMBARQUE'!G:G),"")</f>
        <v>0</v>
      </c>
      <c r="V1449" s="12"/>
      <c r="W1449" s="13"/>
      <c r="X1449" s="14"/>
      <c r="Y1449" s="14"/>
      <c r="Z1449" s="20"/>
      <c r="AA1449" s="17"/>
      <c r="AB1449" s="33"/>
      <c r="AC1449" s="33"/>
      <c r="AD1449" s="33"/>
      <c r="AE1449" s="33"/>
      <c r="AF1449" s="33"/>
      <c r="AG1449" s="33"/>
      <c r="AH1449" s="33"/>
      <c r="AI1449" s="33"/>
      <c r="AJ1449" s="5"/>
      <c r="AK1449"/>
      <c r="AL1449"/>
      <c r="AM1449"/>
      <c r="AN1449"/>
      <c r="AO1449"/>
      <c r="AP1449"/>
      <c r="AQ1449" s="22"/>
      <c r="AR1449" s="24"/>
      <c r="AS1449" s="37"/>
      <c r="AT1449" s="37"/>
      <c r="AU1449" s="37"/>
      <c r="AV1449" s="37"/>
      <c r="AW1449" s="37"/>
    </row>
    <row r="1450" spans="1:49" ht="15.75" hidden="1" customHeight="1" x14ac:dyDescent="0.25">
      <c r="A1450" s="6" t="s">
        <v>6400</v>
      </c>
      <c r="B1450" s="21" t="s">
        <v>6401</v>
      </c>
      <c r="C1450" s="7">
        <v>31</v>
      </c>
      <c r="D1450" s="39" t="s">
        <v>6404</v>
      </c>
      <c r="E1450" s="7">
        <v>6031</v>
      </c>
      <c r="F1450" s="7">
        <v>97</v>
      </c>
      <c r="G1450" s="23">
        <v>15.3</v>
      </c>
      <c r="H1450" s="34">
        <f>Tabela1[[#This Row],[PESO UNI]]*Tabela1[[#This Row],[QTE]]</f>
        <v>474.3</v>
      </c>
      <c r="I1450" s="7">
        <v>0</v>
      </c>
      <c r="J1450" s="8" t="s">
        <v>3045</v>
      </c>
      <c r="K1450" s="8" t="s">
        <v>4320</v>
      </c>
      <c r="L1450" s="9" t="s">
        <v>2984</v>
      </c>
      <c r="M1450" s="10">
        <v>46311</v>
      </c>
      <c r="N1450" s="8" t="s">
        <v>38</v>
      </c>
      <c r="O1450" s="12"/>
      <c r="P1450" s="13"/>
      <c r="Q1450" s="14">
        <f>Tabela1[[#This Row],[QTDE/ Fabricação]]-Tabela1[[#This Row],[QTE]]</f>
        <v>-31</v>
      </c>
      <c r="R1450" s="18">
        <f t="shared" si="468"/>
        <v>0</v>
      </c>
      <c r="S1450" s="18">
        <f t="shared" si="469"/>
        <v>0</v>
      </c>
      <c r="T1450" s="19">
        <f t="shared" si="470"/>
        <v>-474.3</v>
      </c>
      <c r="U1450" s="16">
        <f>IFERROR(SUMIF('LISTA DE EMBARQUE'!B:B,MICRO!E:E,'LISTA DE EMBARQUE'!G:G),"")</f>
        <v>0</v>
      </c>
      <c r="V1450" s="12"/>
      <c r="W1450" s="13"/>
      <c r="X1450" s="14"/>
      <c r="Y1450" s="14"/>
      <c r="Z1450" s="20"/>
      <c r="AA1450" s="17"/>
      <c r="AB1450" s="33"/>
      <c r="AC1450" s="33"/>
      <c r="AD1450" s="33"/>
      <c r="AE1450" s="33"/>
      <c r="AF1450" s="33"/>
      <c r="AG1450" s="33"/>
      <c r="AH1450" s="33"/>
      <c r="AI1450" s="33"/>
      <c r="AJ1450" s="5"/>
      <c r="AK1450"/>
      <c r="AL1450"/>
      <c r="AM1450"/>
      <c r="AN1450"/>
      <c r="AO1450"/>
      <c r="AP1450"/>
      <c r="AQ1450" s="22"/>
      <c r="AR1450" s="24"/>
      <c r="AS1450" s="37"/>
      <c r="AT1450" s="37"/>
      <c r="AU1450" s="37"/>
      <c r="AV1450" s="37"/>
      <c r="AW1450" s="37"/>
    </row>
    <row r="1451" spans="1:49" ht="15.75" hidden="1" customHeight="1" x14ac:dyDescent="0.25">
      <c r="A1451" s="6" t="s">
        <v>6400</v>
      </c>
      <c r="B1451" s="21" t="s">
        <v>6401</v>
      </c>
      <c r="C1451" s="7">
        <v>4</v>
      </c>
      <c r="D1451" s="39" t="s">
        <v>6405</v>
      </c>
      <c r="E1451" s="7">
        <v>6032</v>
      </c>
      <c r="F1451" s="7">
        <v>97</v>
      </c>
      <c r="G1451" s="23">
        <v>7.6</v>
      </c>
      <c r="H1451" s="34">
        <f>Tabela1[[#This Row],[PESO UNI]]*Tabela1[[#This Row],[QTE]]</f>
        <v>30.4</v>
      </c>
      <c r="I1451" s="7">
        <v>0</v>
      </c>
      <c r="J1451" s="8" t="s">
        <v>3045</v>
      </c>
      <c r="K1451" s="8" t="s">
        <v>4320</v>
      </c>
      <c r="L1451" s="9" t="s">
        <v>2984</v>
      </c>
      <c r="M1451" s="10">
        <v>46311</v>
      </c>
      <c r="N1451" s="8" t="s">
        <v>38</v>
      </c>
      <c r="O1451" s="12"/>
      <c r="P1451" s="13"/>
      <c r="Q1451" s="14">
        <f>Tabela1[[#This Row],[QTDE/ Fabricação]]-Tabela1[[#This Row],[QTE]]</f>
        <v>-4</v>
      </c>
      <c r="R1451" s="18">
        <f t="shared" si="468"/>
        <v>0</v>
      </c>
      <c r="S1451" s="18">
        <f t="shared" si="469"/>
        <v>0</v>
      </c>
      <c r="T1451" s="19">
        <f t="shared" si="470"/>
        <v>-30.4</v>
      </c>
      <c r="U1451" s="16">
        <f>IFERROR(SUMIF('LISTA DE EMBARQUE'!B:B,MICRO!E:E,'LISTA DE EMBARQUE'!G:G),"")</f>
        <v>0</v>
      </c>
      <c r="V1451" s="12"/>
      <c r="W1451" s="13"/>
      <c r="X1451" s="14"/>
      <c r="Y1451" s="14"/>
      <c r="Z1451" s="20"/>
      <c r="AA1451" s="17"/>
      <c r="AB1451" s="33"/>
      <c r="AC1451" s="33"/>
      <c r="AD1451" s="33"/>
      <c r="AE1451" s="33"/>
      <c r="AF1451" s="33"/>
      <c r="AG1451" s="33"/>
      <c r="AH1451" s="33"/>
      <c r="AI1451" s="33"/>
      <c r="AJ1451" s="5"/>
      <c r="AK1451"/>
      <c r="AL1451"/>
      <c r="AM1451"/>
      <c r="AN1451"/>
      <c r="AO1451"/>
      <c r="AP1451"/>
      <c r="AQ1451" s="22"/>
      <c r="AR1451" s="24"/>
      <c r="AS1451" s="37"/>
      <c r="AT1451" s="37"/>
      <c r="AU1451" s="37"/>
      <c r="AV1451" s="37"/>
      <c r="AW1451" s="37"/>
    </row>
    <row r="1452" spans="1:49" ht="15.75" hidden="1" customHeight="1" x14ac:dyDescent="0.25">
      <c r="A1452" s="6" t="s">
        <v>6400</v>
      </c>
      <c r="B1452" s="21" t="s">
        <v>6401</v>
      </c>
      <c r="C1452" s="7">
        <v>4</v>
      </c>
      <c r="D1452" s="39" t="s">
        <v>6406</v>
      </c>
      <c r="E1452" s="7">
        <v>6033</v>
      </c>
      <c r="F1452" s="7">
        <v>97</v>
      </c>
      <c r="G1452" s="23">
        <v>6.7</v>
      </c>
      <c r="H1452" s="34">
        <f>Tabela1[[#This Row],[PESO UNI]]*Tabela1[[#This Row],[QTE]]</f>
        <v>26.8</v>
      </c>
      <c r="I1452" s="7">
        <v>0</v>
      </c>
      <c r="J1452" s="8" t="s">
        <v>3045</v>
      </c>
      <c r="K1452" s="8" t="s">
        <v>4320</v>
      </c>
      <c r="L1452" s="9" t="s">
        <v>2984</v>
      </c>
      <c r="M1452" s="10">
        <v>46311</v>
      </c>
      <c r="N1452" s="8" t="s">
        <v>38</v>
      </c>
      <c r="O1452" s="12"/>
      <c r="P1452" s="13"/>
      <c r="Q1452" s="14">
        <f>Tabela1[[#This Row],[QTDE/ Fabricação]]-Tabela1[[#This Row],[QTE]]</f>
        <v>-4</v>
      </c>
      <c r="R1452" s="18">
        <f t="shared" si="468"/>
        <v>0</v>
      </c>
      <c r="S1452" s="18">
        <f t="shared" si="469"/>
        <v>0</v>
      </c>
      <c r="T1452" s="19">
        <f t="shared" si="470"/>
        <v>-26.8</v>
      </c>
      <c r="U1452" s="16">
        <f>IFERROR(SUMIF('LISTA DE EMBARQUE'!B:B,MICRO!E:E,'LISTA DE EMBARQUE'!G:G),"")</f>
        <v>0</v>
      </c>
      <c r="V1452" s="12"/>
      <c r="W1452" s="13"/>
      <c r="X1452" s="14"/>
      <c r="Y1452" s="14"/>
      <c r="Z1452" s="20"/>
      <c r="AA1452" s="17"/>
      <c r="AB1452" s="33"/>
      <c r="AC1452" s="33"/>
      <c r="AD1452" s="33"/>
      <c r="AE1452" s="33"/>
      <c r="AF1452" s="33"/>
      <c r="AG1452" s="33"/>
      <c r="AH1452" s="33"/>
      <c r="AI1452" s="33"/>
      <c r="AJ1452" s="5"/>
      <c r="AK1452"/>
      <c r="AL1452"/>
      <c r="AM1452"/>
      <c r="AN1452"/>
      <c r="AO1452"/>
      <c r="AP1452"/>
      <c r="AQ1452" s="22"/>
      <c r="AR1452" s="24"/>
      <c r="AS1452" s="37"/>
      <c r="AT1452" s="37"/>
      <c r="AU1452" s="37"/>
      <c r="AV1452" s="37"/>
      <c r="AW1452" s="37"/>
    </row>
    <row r="1453" spans="1:49" ht="15.75" hidden="1" customHeight="1" x14ac:dyDescent="0.25">
      <c r="A1453" s="6" t="s">
        <v>6400</v>
      </c>
      <c r="B1453" s="21" t="s">
        <v>6401</v>
      </c>
      <c r="C1453" s="7">
        <v>4</v>
      </c>
      <c r="D1453" s="39" t="s">
        <v>6407</v>
      </c>
      <c r="E1453" s="7">
        <v>6034</v>
      </c>
      <c r="F1453" s="7">
        <v>97</v>
      </c>
      <c r="G1453" s="23">
        <v>12.6</v>
      </c>
      <c r="H1453" s="34">
        <f>Tabela1[[#This Row],[PESO UNI]]*Tabela1[[#This Row],[QTE]]</f>
        <v>50.4</v>
      </c>
      <c r="I1453" s="7">
        <v>0</v>
      </c>
      <c r="J1453" s="8" t="s">
        <v>3045</v>
      </c>
      <c r="K1453" s="8" t="s">
        <v>4320</v>
      </c>
      <c r="L1453" s="9" t="s">
        <v>2984</v>
      </c>
      <c r="M1453" s="10">
        <v>46311</v>
      </c>
      <c r="N1453" s="8" t="s">
        <v>38</v>
      </c>
      <c r="O1453" s="12"/>
      <c r="P1453" s="13"/>
      <c r="Q1453" s="14">
        <f>Tabela1[[#This Row],[QTDE/ Fabricação]]-Tabela1[[#This Row],[QTE]]</f>
        <v>-4</v>
      </c>
      <c r="R1453" s="18">
        <f t="shared" si="468"/>
        <v>0</v>
      </c>
      <c r="S1453" s="18">
        <f t="shared" si="469"/>
        <v>0</v>
      </c>
      <c r="T1453" s="19">
        <f t="shared" si="470"/>
        <v>-50.4</v>
      </c>
      <c r="U1453" s="16">
        <f>IFERROR(SUMIF('LISTA DE EMBARQUE'!B:B,MICRO!E:E,'LISTA DE EMBARQUE'!G:G),"")</f>
        <v>0</v>
      </c>
      <c r="V1453" s="12"/>
      <c r="W1453" s="13"/>
      <c r="X1453" s="14"/>
      <c r="Y1453" s="14"/>
      <c r="Z1453" s="20"/>
      <c r="AA1453" s="17"/>
      <c r="AB1453" s="33"/>
      <c r="AC1453" s="33"/>
      <c r="AD1453" s="33"/>
      <c r="AE1453" s="33"/>
      <c r="AF1453" s="33"/>
      <c r="AG1453" s="33"/>
      <c r="AH1453" s="33"/>
      <c r="AI1453" s="33"/>
      <c r="AJ1453" s="5"/>
      <c r="AK1453"/>
      <c r="AL1453"/>
      <c r="AM1453"/>
      <c r="AN1453"/>
      <c r="AO1453"/>
      <c r="AP1453"/>
      <c r="AQ1453" s="22"/>
      <c r="AR1453" s="24"/>
      <c r="AS1453" s="37"/>
      <c r="AT1453" s="37"/>
      <c r="AU1453" s="37"/>
      <c r="AV1453" s="37"/>
      <c r="AW1453" s="37"/>
    </row>
    <row r="1454" spans="1:49" ht="15.75" hidden="1" customHeight="1" x14ac:dyDescent="0.25">
      <c r="A1454" s="6" t="s">
        <v>6400</v>
      </c>
      <c r="B1454" s="21" t="s">
        <v>6401</v>
      </c>
      <c r="C1454" s="7">
        <v>4</v>
      </c>
      <c r="D1454" s="39" t="s">
        <v>6408</v>
      </c>
      <c r="E1454" s="7">
        <v>6035</v>
      </c>
      <c r="F1454" s="7">
        <v>97</v>
      </c>
      <c r="G1454" s="23">
        <v>18.600000000000001</v>
      </c>
      <c r="H1454" s="34">
        <f>Tabela1[[#This Row],[PESO UNI]]*Tabela1[[#This Row],[QTE]]</f>
        <v>74.400000000000006</v>
      </c>
      <c r="I1454" s="7">
        <v>0</v>
      </c>
      <c r="J1454" s="8" t="s">
        <v>3045</v>
      </c>
      <c r="K1454" s="8" t="s">
        <v>4320</v>
      </c>
      <c r="L1454" s="9" t="s">
        <v>2984</v>
      </c>
      <c r="M1454" s="10">
        <v>46311</v>
      </c>
      <c r="N1454" s="8" t="s">
        <v>38</v>
      </c>
      <c r="O1454" s="12"/>
      <c r="P1454" s="13"/>
      <c r="Q1454" s="14">
        <f>Tabela1[[#This Row],[QTDE/ Fabricação]]-Tabela1[[#This Row],[QTE]]</f>
        <v>-4</v>
      </c>
      <c r="R1454" s="18">
        <f t="shared" si="468"/>
        <v>0</v>
      </c>
      <c r="S1454" s="18">
        <f t="shared" si="469"/>
        <v>0</v>
      </c>
      <c r="T1454" s="19">
        <f t="shared" si="470"/>
        <v>-74.400000000000006</v>
      </c>
      <c r="U1454" s="16">
        <f>IFERROR(SUMIF('LISTA DE EMBARQUE'!B:B,MICRO!E:E,'LISTA DE EMBARQUE'!G:G),"")</f>
        <v>0</v>
      </c>
      <c r="V1454" s="12"/>
      <c r="W1454" s="13"/>
      <c r="X1454" s="14"/>
      <c r="Y1454" s="14"/>
      <c r="Z1454" s="20"/>
      <c r="AA1454" s="17"/>
      <c r="AB1454" s="33"/>
      <c r="AC1454" s="33"/>
      <c r="AD1454" s="33"/>
      <c r="AE1454" s="33"/>
      <c r="AF1454" s="33"/>
      <c r="AG1454" s="33"/>
      <c r="AH1454" s="33"/>
      <c r="AI1454" s="33"/>
      <c r="AJ1454" s="5"/>
      <c r="AK1454"/>
      <c r="AL1454"/>
      <c r="AM1454"/>
      <c r="AN1454"/>
      <c r="AO1454"/>
      <c r="AP1454"/>
      <c r="AQ1454" s="22"/>
      <c r="AR1454" s="24"/>
      <c r="AS1454" s="37"/>
      <c r="AT1454" s="37"/>
      <c r="AU1454" s="37"/>
      <c r="AV1454" s="37"/>
      <c r="AW1454" s="37"/>
    </row>
    <row r="1455" spans="1:49" ht="15.75" hidden="1" customHeight="1" x14ac:dyDescent="0.25">
      <c r="A1455" s="6" t="s">
        <v>6400</v>
      </c>
      <c r="B1455" s="21" t="s">
        <v>6401</v>
      </c>
      <c r="C1455" s="7">
        <v>4</v>
      </c>
      <c r="D1455" s="39" t="s">
        <v>6409</v>
      </c>
      <c r="E1455" s="7">
        <v>6036</v>
      </c>
      <c r="F1455" s="7">
        <v>97</v>
      </c>
      <c r="G1455" s="23">
        <v>9</v>
      </c>
      <c r="H1455" s="34">
        <f>Tabela1[[#This Row],[PESO UNI]]*Tabela1[[#This Row],[QTE]]</f>
        <v>36</v>
      </c>
      <c r="I1455" s="7">
        <v>0</v>
      </c>
      <c r="J1455" s="8" t="s">
        <v>3045</v>
      </c>
      <c r="K1455" s="8" t="s">
        <v>4320</v>
      </c>
      <c r="L1455" s="9" t="s">
        <v>2984</v>
      </c>
      <c r="M1455" s="10">
        <v>46311</v>
      </c>
      <c r="N1455" s="8" t="s">
        <v>38</v>
      </c>
      <c r="O1455" s="12"/>
      <c r="P1455" s="13"/>
      <c r="Q1455" s="14">
        <f>Tabela1[[#This Row],[QTDE/ Fabricação]]-Tabela1[[#This Row],[QTE]]</f>
        <v>-4</v>
      </c>
      <c r="R1455" s="18">
        <f t="shared" si="468"/>
        <v>0</v>
      </c>
      <c r="S1455" s="18">
        <f t="shared" si="469"/>
        <v>0</v>
      </c>
      <c r="T1455" s="19">
        <f t="shared" si="470"/>
        <v>-36</v>
      </c>
      <c r="U1455" s="16">
        <f>IFERROR(SUMIF('LISTA DE EMBARQUE'!B:B,MICRO!E:E,'LISTA DE EMBARQUE'!G:G),"")</f>
        <v>0</v>
      </c>
      <c r="V1455" s="12"/>
      <c r="W1455" s="13"/>
      <c r="X1455" s="14"/>
      <c r="Y1455" s="14"/>
      <c r="Z1455" s="20"/>
      <c r="AA1455" s="17"/>
      <c r="AB1455" s="33"/>
      <c r="AC1455" s="33"/>
      <c r="AD1455" s="33"/>
      <c r="AE1455" s="33"/>
      <c r="AF1455" s="33"/>
      <c r="AG1455" s="33"/>
      <c r="AH1455" s="33"/>
      <c r="AI1455" s="33"/>
      <c r="AJ1455" s="5"/>
      <c r="AK1455"/>
      <c r="AL1455"/>
      <c r="AM1455"/>
      <c r="AN1455"/>
      <c r="AO1455"/>
      <c r="AP1455"/>
      <c r="AQ1455" s="22"/>
      <c r="AR1455" s="24"/>
      <c r="AS1455" s="37"/>
      <c r="AT1455" s="37"/>
      <c r="AU1455" s="37"/>
      <c r="AV1455" s="37"/>
      <c r="AW1455" s="37"/>
    </row>
    <row r="1456" spans="1:49" ht="15.75" hidden="1" customHeight="1" x14ac:dyDescent="0.25">
      <c r="A1456" s="6" t="s">
        <v>6400</v>
      </c>
      <c r="B1456" s="21" t="s">
        <v>6401</v>
      </c>
      <c r="C1456" s="7">
        <v>4</v>
      </c>
      <c r="D1456" s="39" t="s">
        <v>6410</v>
      </c>
      <c r="E1456" s="7">
        <v>6037</v>
      </c>
      <c r="F1456" s="7">
        <v>97</v>
      </c>
      <c r="G1456" s="23">
        <v>13.1</v>
      </c>
      <c r="H1456" s="34">
        <f>Tabela1[[#This Row],[PESO UNI]]*Tabela1[[#This Row],[QTE]]</f>
        <v>52.4</v>
      </c>
      <c r="I1456" s="7">
        <v>0</v>
      </c>
      <c r="J1456" s="8" t="s">
        <v>3045</v>
      </c>
      <c r="K1456" s="8" t="s">
        <v>4320</v>
      </c>
      <c r="L1456" s="9" t="s">
        <v>2984</v>
      </c>
      <c r="M1456" s="10">
        <v>46311</v>
      </c>
      <c r="N1456" s="8" t="s">
        <v>38</v>
      </c>
      <c r="O1456" s="12"/>
      <c r="P1456" s="13"/>
      <c r="Q1456" s="14">
        <f>Tabela1[[#This Row],[QTDE/ Fabricação]]-Tabela1[[#This Row],[QTE]]</f>
        <v>-4</v>
      </c>
      <c r="R1456" s="18">
        <f t="shared" si="468"/>
        <v>0</v>
      </c>
      <c r="S1456" s="18">
        <f t="shared" si="469"/>
        <v>0</v>
      </c>
      <c r="T1456" s="19">
        <f t="shared" si="470"/>
        <v>-52.4</v>
      </c>
      <c r="U1456" s="16">
        <f>IFERROR(SUMIF('LISTA DE EMBARQUE'!B:B,MICRO!E:E,'LISTA DE EMBARQUE'!G:G),"")</f>
        <v>0</v>
      </c>
      <c r="V1456" s="12"/>
      <c r="W1456" s="13"/>
      <c r="X1456" s="14"/>
      <c r="Y1456" s="14"/>
      <c r="Z1456" s="20"/>
      <c r="AA1456" s="17"/>
      <c r="AB1456" s="33"/>
      <c r="AC1456" s="33"/>
      <c r="AD1456" s="33"/>
      <c r="AE1456" s="33"/>
      <c r="AF1456" s="33"/>
      <c r="AG1456" s="33"/>
      <c r="AH1456" s="33"/>
      <c r="AI1456" s="33"/>
      <c r="AJ1456" s="5"/>
      <c r="AK1456"/>
      <c r="AL1456"/>
      <c r="AM1456"/>
      <c r="AN1456"/>
      <c r="AO1456"/>
      <c r="AP1456"/>
      <c r="AQ1456" s="22"/>
      <c r="AR1456" s="24"/>
      <c r="AS1456" s="37"/>
      <c r="AT1456" s="37"/>
      <c r="AU1456" s="37"/>
      <c r="AV1456" s="37"/>
      <c r="AW1456" s="37"/>
    </row>
    <row r="1457" spans="1:49" ht="15.75" hidden="1" customHeight="1" x14ac:dyDescent="0.25">
      <c r="A1457" s="6" t="s">
        <v>6400</v>
      </c>
      <c r="B1457" s="21" t="s">
        <v>6401</v>
      </c>
      <c r="C1457" s="7">
        <v>4</v>
      </c>
      <c r="D1457" s="39" t="s">
        <v>6411</v>
      </c>
      <c r="E1457" s="7">
        <v>6038</v>
      </c>
      <c r="F1457" s="7">
        <v>97</v>
      </c>
      <c r="G1457" s="23">
        <v>11.1</v>
      </c>
      <c r="H1457" s="34">
        <f>Tabela1[[#This Row],[PESO UNI]]*Tabela1[[#This Row],[QTE]]</f>
        <v>44.4</v>
      </c>
      <c r="I1457" s="7">
        <v>0</v>
      </c>
      <c r="J1457" s="8" t="s">
        <v>3045</v>
      </c>
      <c r="K1457" s="8" t="s">
        <v>4320</v>
      </c>
      <c r="L1457" s="9" t="s">
        <v>2984</v>
      </c>
      <c r="M1457" s="10">
        <v>46311</v>
      </c>
      <c r="N1457" s="8" t="s">
        <v>38</v>
      </c>
      <c r="O1457" s="12"/>
      <c r="P1457" s="13"/>
      <c r="Q1457" s="14">
        <f>Tabela1[[#This Row],[QTDE/ Fabricação]]-Tabela1[[#This Row],[QTE]]</f>
        <v>-4</v>
      </c>
      <c r="R1457" s="18">
        <f t="shared" si="468"/>
        <v>0</v>
      </c>
      <c r="S1457" s="18">
        <f t="shared" si="469"/>
        <v>0</v>
      </c>
      <c r="T1457" s="19">
        <f t="shared" si="470"/>
        <v>-44.4</v>
      </c>
      <c r="U1457" s="16">
        <f>IFERROR(SUMIF('LISTA DE EMBARQUE'!B:B,MICRO!E:E,'LISTA DE EMBARQUE'!G:G),"")</f>
        <v>0</v>
      </c>
      <c r="V1457" s="12"/>
      <c r="W1457" s="13"/>
      <c r="X1457" s="14"/>
      <c r="Y1457" s="14"/>
      <c r="Z1457" s="20"/>
      <c r="AA1457" s="17"/>
      <c r="AB1457" s="33"/>
      <c r="AC1457" s="33"/>
      <c r="AD1457" s="33"/>
      <c r="AE1457" s="33"/>
      <c r="AF1457" s="33"/>
      <c r="AG1457" s="33"/>
      <c r="AH1457" s="33"/>
      <c r="AI1457" s="33"/>
      <c r="AJ1457" s="5"/>
      <c r="AK1457"/>
      <c r="AL1457"/>
      <c r="AM1457"/>
      <c r="AN1457"/>
      <c r="AO1457"/>
      <c r="AP1457"/>
      <c r="AQ1457" s="22"/>
      <c r="AR1457" s="24"/>
      <c r="AS1457" s="37"/>
      <c r="AT1457" s="37"/>
      <c r="AU1457" s="37"/>
      <c r="AV1457" s="37"/>
      <c r="AW1457" s="37"/>
    </row>
    <row r="1458" spans="1:49" ht="15.75" hidden="1" customHeight="1" x14ac:dyDescent="0.25">
      <c r="A1458" s="6" t="s">
        <v>6400</v>
      </c>
      <c r="B1458" s="21" t="s">
        <v>6401</v>
      </c>
      <c r="C1458" s="7">
        <v>4</v>
      </c>
      <c r="D1458" s="39" t="s">
        <v>6412</v>
      </c>
      <c r="E1458" s="7">
        <v>6039</v>
      </c>
      <c r="F1458" s="7">
        <v>97</v>
      </c>
      <c r="G1458" s="23">
        <v>16.8</v>
      </c>
      <c r="H1458" s="34">
        <f>Tabela1[[#This Row],[PESO UNI]]*Tabela1[[#This Row],[QTE]]</f>
        <v>67.2</v>
      </c>
      <c r="I1458" s="7">
        <v>0</v>
      </c>
      <c r="J1458" s="8" t="s">
        <v>3045</v>
      </c>
      <c r="K1458" s="8" t="s">
        <v>4320</v>
      </c>
      <c r="L1458" s="9" t="s">
        <v>2984</v>
      </c>
      <c r="M1458" s="10">
        <v>46311</v>
      </c>
      <c r="N1458" s="8" t="s">
        <v>38</v>
      </c>
      <c r="O1458" s="12"/>
      <c r="P1458" s="13"/>
      <c r="Q1458" s="14">
        <f>Tabela1[[#This Row],[QTDE/ Fabricação]]-Tabela1[[#This Row],[QTE]]</f>
        <v>-4</v>
      </c>
      <c r="R1458" s="18">
        <f t="shared" si="468"/>
        <v>0</v>
      </c>
      <c r="S1458" s="18">
        <f t="shared" si="469"/>
        <v>0</v>
      </c>
      <c r="T1458" s="19">
        <f t="shared" si="470"/>
        <v>-67.2</v>
      </c>
      <c r="U1458" s="16">
        <f>IFERROR(SUMIF('LISTA DE EMBARQUE'!B:B,MICRO!E:E,'LISTA DE EMBARQUE'!G:G),"")</f>
        <v>0</v>
      </c>
      <c r="V1458" s="12"/>
      <c r="W1458" s="13"/>
      <c r="X1458" s="14"/>
      <c r="Y1458" s="14"/>
      <c r="Z1458" s="20"/>
      <c r="AA1458" s="17"/>
      <c r="AB1458" s="33"/>
      <c r="AC1458" s="33"/>
      <c r="AD1458" s="33"/>
      <c r="AE1458" s="33"/>
      <c r="AF1458" s="33"/>
      <c r="AG1458" s="33"/>
      <c r="AH1458" s="33"/>
      <c r="AI1458" s="33"/>
      <c r="AJ1458" s="5"/>
      <c r="AK1458"/>
      <c r="AL1458"/>
      <c r="AM1458"/>
      <c r="AN1458"/>
      <c r="AO1458"/>
      <c r="AP1458"/>
      <c r="AQ1458" s="22"/>
      <c r="AR1458" s="24"/>
      <c r="AS1458" s="37"/>
      <c r="AT1458" s="37"/>
      <c r="AU1458" s="37"/>
      <c r="AV1458" s="37"/>
      <c r="AW1458" s="37"/>
    </row>
    <row r="1459" spans="1:49" ht="15.75" hidden="1" customHeight="1" x14ac:dyDescent="0.25">
      <c r="A1459" s="6" t="s">
        <v>6400</v>
      </c>
      <c r="B1459" s="21" t="s">
        <v>6401</v>
      </c>
      <c r="C1459" s="7">
        <v>4</v>
      </c>
      <c r="D1459" s="39" t="s">
        <v>6413</v>
      </c>
      <c r="E1459" s="7">
        <v>6040</v>
      </c>
      <c r="F1459" s="7">
        <v>97</v>
      </c>
      <c r="G1459" s="23">
        <v>19.5</v>
      </c>
      <c r="H1459" s="34">
        <f>Tabela1[[#This Row],[PESO UNI]]*Tabela1[[#This Row],[QTE]]</f>
        <v>78</v>
      </c>
      <c r="I1459" s="7">
        <v>0</v>
      </c>
      <c r="J1459" s="8" t="s">
        <v>3045</v>
      </c>
      <c r="K1459" s="8" t="s">
        <v>4320</v>
      </c>
      <c r="L1459" s="9" t="s">
        <v>2984</v>
      </c>
      <c r="M1459" s="10">
        <v>46311</v>
      </c>
      <c r="N1459" s="8" t="s">
        <v>38</v>
      </c>
      <c r="O1459" s="12"/>
      <c r="P1459" s="13"/>
      <c r="Q1459" s="14">
        <f>Tabela1[[#This Row],[QTDE/ Fabricação]]-Tabela1[[#This Row],[QTE]]</f>
        <v>-4</v>
      </c>
      <c r="R1459" s="18">
        <f t="shared" si="468"/>
        <v>0</v>
      </c>
      <c r="S1459" s="18">
        <f t="shared" si="469"/>
        <v>0</v>
      </c>
      <c r="T1459" s="19">
        <f t="shared" si="470"/>
        <v>-78</v>
      </c>
      <c r="U1459" s="16">
        <f>IFERROR(SUMIF('LISTA DE EMBARQUE'!B:B,MICRO!E:E,'LISTA DE EMBARQUE'!G:G),"")</f>
        <v>0</v>
      </c>
      <c r="V1459" s="12"/>
      <c r="W1459" s="13"/>
      <c r="X1459" s="14"/>
      <c r="Y1459" s="14"/>
      <c r="Z1459" s="20"/>
      <c r="AA1459" s="17"/>
      <c r="AB1459" s="33"/>
      <c r="AC1459" s="33"/>
      <c r="AD1459" s="33"/>
      <c r="AE1459" s="33"/>
      <c r="AF1459" s="33"/>
      <c r="AG1459" s="33"/>
      <c r="AH1459" s="33"/>
      <c r="AI1459" s="33"/>
      <c r="AJ1459" s="5"/>
      <c r="AK1459"/>
      <c r="AL1459"/>
      <c r="AM1459"/>
      <c r="AN1459"/>
      <c r="AO1459"/>
      <c r="AP1459"/>
      <c r="AQ1459" s="22"/>
      <c r="AR1459" s="24"/>
      <c r="AS1459" s="37"/>
      <c r="AT1459" s="37"/>
      <c r="AU1459" s="37"/>
      <c r="AV1459" s="37"/>
      <c r="AW1459" s="37"/>
    </row>
    <row r="1460" spans="1:49" ht="15.75" hidden="1" customHeight="1" x14ac:dyDescent="0.25">
      <c r="A1460" s="6" t="s">
        <v>6400</v>
      </c>
      <c r="B1460" s="21" t="s">
        <v>6401</v>
      </c>
      <c r="C1460" s="7">
        <v>4</v>
      </c>
      <c r="D1460" s="39" t="s">
        <v>6414</v>
      </c>
      <c r="E1460" s="7">
        <v>6041</v>
      </c>
      <c r="F1460" s="7">
        <v>97</v>
      </c>
      <c r="G1460" s="23">
        <v>18.5</v>
      </c>
      <c r="H1460" s="34">
        <f>Tabela1[[#This Row],[PESO UNI]]*Tabela1[[#This Row],[QTE]]</f>
        <v>74</v>
      </c>
      <c r="I1460" s="7">
        <v>0</v>
      </c>
      <c r="J1460" s="8" t="s">
        <v>3045</v>
      </c>
      <c r="K1460" s="8" t="s">
        <v>4320</v>
      </c>
      <c r="L1460" s="9" t="s">
        <v>2984</v>
      </c>
      <c r="M1460" s="10">
        <v>46311</v>
      </c>
      <c r="N1460" s="8" t="s">
        <v>38</v>
      </c>
      <c r="O1460" s="12"/>
      <c r="P1460" s="13"/>
      <c r="Q1460" s="14">
        <f>Tabela1[[#This Row],[QTDE/ Fabricação]]-Tabela1[[#This Row],[QTE]]</f>
        <v>-4</v>
      </c>
      <c r="R1460" s="18">
        <f t="shared" si="468"/>
        <v>0</v>
      </c>
      <c r="S1460" s="18">
        <f t="shared" si="469"/>
        <v>0</v>
      </c>
      <c r="T1460" s="19">
        <f t="shared" si="470"/>
        <v>-74</v>
      </c>
      <c r="U1460" s="16">
        <f>IFERROR(SUMIF('LISTA DE EMBARQUE'!B:B,MICRO!E:E,'LISTA DE EMBARQUE'!G:G),"")</f>
        <v>0</v>
      </c>
      <c r="V1460" s="12"/>
      <c r="W1460" s="13"/>
      <c r="X1460" s="14"/>
      <c r="Y1460" s="14"/>
      <c r="Z1460" s="20"/>
      <c r="AA1460" s="17"/>
      <c r="AB1460" s="33"/>
      <c r="AC1460" s="33"/>
      <c r="AD1460" s="33"/>
      <c r="AE1460" s="33"/>
      <c r="AF1460" s="33"/>
      <c r="AG1460" s="33"/>
      <c r="AH1460" s="33"/>
      <c r="AI1460" s="33"/>
      <c r="AJ1460" s="5"/>
      <c r="AK1460"/>
      <c r="AL1460"/>
      <c r="AM1460"/>
      <c r="AN1460"/>
      <c r="AO1460"/>
      <c r="AP1460"/>
      <c r="AQ1460" s="22"/>
      <c r="AR1460" s="24"/>
      <c r="AS1460" s="37"/>
      <c r="AT1460" s="37"/>
      <c r="AU1460" s="37"/>
      <c r="AV1460" s="37"/>
      <c r="AW1460" s="37"/>
    </row>
    <row r="1461" spans="1:49" ht="15.75" hidden="1" customHeight="1" x14ac:dyDescent="0.25">
      <c r="A1461" s="6" t="s">
        <v>6400</v>
      </c>
      <c r="B1461" s="21" t="s">
        <v>6401</v>
      </c>
      <c r="C1461" s="7">
        <v>4</v>
      </c>
      <c r="D1461" s="39" t="s">
        <v>6415</v>
      </c>
      <c r="E1461" s="7">
        <v>6042</v>
      </c>
      <c r="F1461" s="7">
        <v>97</v>
      </c>
      <c r="G1461" s="23">
        <v>17.600000000000001</v>
      </c>
      <c r="H1461" s="34">
        <f>Tabela1[[#This Row],[PESO UNI]]*Tabela1[[#This Row],[QTE]]</f>
        <v>70.400000000000006</v>
      </c>
      <c r="I1461" s="7">
        <v>0</v>
      </c>
      <c r="J1461" s="8" t="s">
        <v>3045</v>
      </c>
      <c r="K1461" s="8" t="s">
        <v>4320</v>
      </c>
      <c r="L1461" s="9" t="s">
        <v>2984</v>
      </c>
      <c r="M1461" s="10">
        <v>46311</v>
      </c>
      <c r="N1461" s="8" t="s">
        <v>38</v>
      </c>
      <c r="O1461" s="12"/>
      <c r="P1461" s="13"/>
      <c r="Q1461" s="14">
        <f>Tabela1[[#This Row],[QTDE/ Fabricação]]-Tabela1[[#This Row],[QTE]]</f>
        <v>-4</v>
      </c>
      <c r="R1461" s="18">
        <f t="shared" si="468"/>
        <v>0</v>
      </c>
      <c r="S1461" s="18">
        <f t="shared" si="469"/>
        <v>0</v>
      </c>
      <c r="T1461" s="19">
        <f t="shared" si="470"/>
        <v>-70.400000000000006</v>
      </c>
      <c r="U1461" s="16">
        <f>IFERROR(SUMIF('LISTA DE EMBARQUE'!B:B,MICRO!E:E,'LISTA DE EMBARQUE'!G:G),"")</f>
        <v>0</v>
      </c>
      <c r="V1461" s="12"/>
      <c r="W1461" s="13"/>
      <c r="X1461" s="14"/>
      <c r="Y1461" s="14"/>
      <c r="Z1461" s="20"/>
      <c r="AA1461" s="17"/>
      <c r="AB1461" s="33"/>
      <c r="AC1461" s="33"/>
      <c r="AD1461" s="33"/>
      <c r="AE1461" s="33"/>
      <c r="AF1461" s="33"/>
      <c r="AG1461" s="33"/>
      <c r="AH1461" s="33"/>
      <c r="AI1461" s="33"/>
      <c r="AJ1461" s="5"/>
      <c r="AK1461"/>
      <c r="AL1461"/>
      <c r="AM1461"/>
      <c r="AN1461"/>
      <c r="AO1461"/>
      <c r="AP1461"/>
      <c r="AQ1461" s="22"/>
      <c r="AR1461" s="24"/>
      <c r="AS1461" s="37"/>
      <c r="AT1461" s="37"/>
      <c r="AU1461" s="37"/>
      <c r="AV1461" s="37"/>
      <c r="AW1461" s="37"/>
    </row>
    <row r="1462" spans="1:49" ht="15.75" hidden="1" customHeight="1" x14ac:dyDescent="0.25">
      <c r="A1462" s="6" t="s">
        <v>6400</v>
      </c>
      <c r="B1462" s="21" t="s">
        <v>6401</v>
      </c>
      <c r="C1462" s="7">
        <v>4</v>
      </c>
      <c r="D1462" s="39" t="s">
        <v>6416</v>
      </c>
      <c r="E1462" s="7">
        <v>6043</v>
      </c>
      <c r="F1462" s="7">
        <v>97</v>
      </c>
      <c r="G1462" s="23">
        <v>7.6</v>
      </c>
      <c r="H1462" s="34">
        <f>Tabela1[[#This Row],[PESO UNI]]*Tabela1[[#This Row],[QTE]]</f>
        <v>30.4</v>
      </c>
      <c r="I1462" s="7">
        <v>0</v>
      </c>
      <c r="J1462" s="8" t="s">
        <v>3045</v>
      </c>
      <c r="K1462" s="8" t="s">
        <v>4320</v>
      </c>
      <c r="L1462" s="9" t="s">
        <v>2984</v>
      </c>
      <c r="M1462" s="10">
        <v>46311</v>
      </c>
      <c r="N1462" s="8" t="s">
        <v>38</v>
      </c>
      <c r="O1462" s="12"/>
      <c r="P1462" s="13"/>
      <c r="Q1462" s="14">
        <f>Tabela1[[#This Row],[QTDE/ Fabricação]]-Tabela1[[#This Row],[QTE]]</f>
        <v>-4</v>
      </c>
      <c r="R1462" s="18">
        <f t="shared" si="468"/>
        <v>0</v>
      </c>
      <c r="S1462" s="18">
        <f t="shared" si="469"/>
        <v>0</v>
      </c>
      <c r="T1462" s="19">
        <f t="shared" si="470"/>
        <v>-30.4</v>
      </c>
      <c r="U1462" s="16">
        <f>IFERROR(SUMIF('LISTA DE EMBARQUE'!B:B,MICRO!E:E,'LISTA DE EMBARQUE'!G:G),"")</f>
        <v>0</v>
      </c>
      <c r="V1462" s="12"/>
      <c r="W1462" s="13"/>
      <c r="X1462" s="14"/>
      <c r="Y1462" s="14"/>
      <c r="Z1462" s="20"/>
      <c r="AA1462" s="17"/>
      <c r="AB1462" s="33"/>
      <c r="AC1462" s="33"/>
      <c r="AD1462" s="33"/>
      <c r="AE1462" s="33"/>
      <c r="AF1462" s="33"/>
      <c r="AG1462" s="33"/>
      <c r="AH1462" s="33"/>
      <c r="AI1462" s="33"/>
      <c r="AJ1462" s="5"/>
      <c r="AK1462"/>
      <c r="AL1462"/>
      <c r="AM1462"/>
      <c r="AN1462"/>
      <c r="AO1462"/>
      <c r="AP1462"/>
      <c r="AQ1462" s="22"/>
      <c r="AR1462" s="24"/>
      <c r="AS1462" s="37"/>
      <c r="AT1462" s="37"/>
      <c r="AU1462" s="37"/>
      <c r="AV1462" s="37"/>
      <c r="AW1462" s="37"/>
    </row>
    <row r="1463" spans="1:49" ht="15.75" hidden="1" customHeight="1" x14ac:dyDescent="0.25">
      <c r="A1463" s="6" t="s">
        <v>6400</v>
      </c>
      <c r="B1463" s="21" t="s">
        <v>6401</v>
      </c>
      <c r="C1463" s="7">
        <v>4</v>
      </c>
      <c r="D1463" s="39" t="s">
        <v>6417</v>
      </c>
      <c r="E1463" s="7">
        <v>6044</v>
      </c>
      <c r="F1463" s="7">
        <v>97</v>
      </c>
      <c r="G1463" s="23">
        <v>13.3</v>
      </c>
      <c r="H1463" s="34">
        <f>Tabela1[[#This Row],[PESO UNI]]*Tabela1[[#This Row],[QTE]]</f>
        <v>53.2</v>
      </c>
      <c r="I1463" s="7">
        <v>0</v>
      </c>
      <c r="J1463" s="8" t="s">
        <v>3045</v>
      </c>
      <c r="K1463" s="8" t="s">
        <v>4320</v>
      </c>
      <c r="L1463" s="9" t="s">
        <v>2984</v>
      </c>
      <c r="M1463" s="10">
        <v>46311</v>
      </c>
      <c r="N1463" s="8" t="s">
        <v>38</v>
      </c>
      <c r="O1463" s="12"/>
      <c r="P1463" s="13"/>
      <c r="Q1463" s="14">
        <f>Tabela1[[#This Row],[QTDE/ Fabricação]]-Tabela1[[#This Row],[QTE]]</f>
        <v>-4</v>
      </c>
      <c r="R1463" s="18">
        <f t="shared" si="468"/>
        <v>0</v>
      </c>
      <c r="S1463" s="18">
        <f t="shared" si="469"/>
        <v>0</v>
      </c>
      <c r="T1463" s="19">
        <f t="shared" si="470"/>
        <v>-53.2</v>
      </c>
      <c r="U1463" s="16">
        <f>IFERROR(SUMIF('LISTA DE EMBARQUE'!B:B,MICRO!E:E,'LISTA DE EMBARQUE'!G:G),"")</f>
        <v>0</v>
      </c>
      <c r="V1463" s="12"/>
      <c r="W1463" s="13"/>
      <c r="X1463" s="14"/>
      <c r="Y1463" s="14"/>
      <c r="Z1463" s="20"/>
      <c r="AA1463" s="17"/>
      <c r="AB1463" s="33"/>
      <c r="AC1463" s="33"/>
      <c r="AD1463" s="33"/>
      <c r="AE1463" s="33"/>
      <c r="AF1463" s="33"/>
      <c r="AG1463" s="33"/>
      <c r="AH1463" s="33"/>
      <c r="AI1463" s="33"/>
      <c r="AJ1463" s="5"/>
      <c r="AK1463"/>
      <c r="AL1463"/>
      <c r="AM1463"/>
      <c r="AN1463"/>
      <c r="AO1463"/>
      <c r="AP1463"/>
      <c r="AQ1463" s="22"/>
      <c r="AR1463" s="24"/>
      <c r="AS1463" s="37"/>
      <c r="AT1463" s="37"/>
      <c r="AU1463" s="37"/>
      <c r="AV1463" s="37"/>
      <c r="AW1463" s="37"/>
    </row>
    <row r="1464" spans="1:49" ht="15.75" hidden="1" customHeight="1" x14ac:dyDescent="0.25">
      <c r="A1464" s="6" t="s">
        <v>6400</v>
      </c>
      <c r="B1464" s="21" t="s">
        <v>6401</v>
      </c>
      <c r="C1464" s="7">
        <v>4</v>
      </c>
      <c r="D1464" s="39" t="s">
        <v>6418</v>
      </c>
      <c r="E1464" s="7">
        <v>6045</v>
      </c>
      <c r="F1464" s="7">
        <v>97</v>
      </c>
      <c r="G1464" s="23">
        <v>19</v>
      </c>
      <c r="H1464" s="34">
        <f>Tabela1[[#This Row],[PESO UNI]]*Tabela1[[#This Row],[QTE]]</f>
        <v>76</v>
      </c>
      <c r="I1464" s="7">
        <v>0</v>
      </c>
      <c r="J1464" s="8" t="s">
        <v>3045</v>
      </c>
      <c r="K1464" s="8" t="s">
        <v>4320</v>
      </c>
      <c r="L1464" s="9" t="s">
        <v>2984</v>
      </c>
      <c r="M1464" s="10">
        <v>46311</v>
      </c>
      <c r="N1464" s="8" t="s">
        <v>38</v>
      </c>
      <c r="O1464" s="12"/>
      <c r="P1464" s="13"/>
      <c r="Q1464" s="14">
        <f>Tabela1[[#This Row],[QTDE/ Fabricação]]-Tabela1[[#This Row],[QTE]]</f>
        <v>-4</v>
      </c>
      <c r="R1464" s="18">
        <f t="shared" si="468"/>
        <v>0</v>
      </c>
      <c r="S1464" s="18">
        <f t="shared" si="469"/>
        <v>0</v>
      </c>
      <c r="T1464" s="19">
        <f t="shared" si="470"/>
        <v>-76</v>
      </c>
      <c r="U1464" s="16">
        <f>IFERROR(SUMIF('LISTA DE EMBARQUE'!B:B,MICRO!E:E,'LISTA DE EMBARQUE'!G:G),"")</f>
        <v>0</v>
      </c>
      <c r="V1464" s="12"/>
      <c r="W1464" s="13"/>
      <c r="X1464" s="14"/>
      <c r="Y1464" s="14"/>
      <c r="Z1464" s="20"/>
      <c r="AA1464" s="17"/>
      <c r="AB1464" s="33"/>
      <c r="AC1464" s="33"/>
      <c r="AD1464" s="33"/>
      <c r="AE1464" s="33"/>
      <c r="AF1464" s="33"/>
      <c r="AG1464" s="33"/>
      <c r="AH1464" s="33"/>
      <c r="AI1464" s="33"/>
      <c r="AJ1464" s="5"/>
      <c r="AK1464"/>
      <c r="AL1464"/>
      <c r="AM1464"/>
      <c r="AN1464"/>
      <c r="AO1464"/>
      <c r="AP1464"/>
      <c r="AQ1464" s="22"/>
      <c r="AR1464" s="24"/>
      <c r="AS1464" s="37"/>
      <c r="AT1464" s="37"/>
      <c r="AU1464" s="37"/>
      <c r="AV1464" s="37"/>
      <c r="AW1464" s="37"/>
    </row>
    <row r="1465" spans="1:49" ht="15.75" hidden="1" customHeight="1" x14ac:dyDescent="0.25">
      <c r="A1465" s="6" t="s">
        <v>6400</v>
      </c>
      <c r="B1465" s="21" t="s">
        <v>6401</v>
      </c>
      <c r="C1465" s="7">
        <v>4</v>
      </c>
      <c r="D1465" s="39" t="s">
        <v>6419</v>
      </c>
      <c r="E1465" s="7">
        <v>6046</v>
      </c>
      <c r="F1465" s="7">
        <v>97</v>
      </c>
      <c r="G1465" s="23">
        <v>9.1</v>
      </c>
      <c r="H1465" s="34">
        <f>Tabela1[[#This Row],[PESO UNI]]*Tabela1[[#This Row],[QTE]]</f>
        <v>36.4</v>
      </c>
      <c r="I1465" s="7">
        <v>0</v>
      </c>
      <c r="J1465" s="8" t="s">
        <v>3045</v>
      </c>
      <c r="K1465" s="8" t="s">
        <v>4320</v>
      </c>
      <c r="L1465" s="9" t="s">
        <v>2984</v>
      </c>
      <c r="M1465" s="10">
        <v>46311</v>
      </c>
      <c r="N1465" s="8" t="s">
        <v>38</v>
      </c>
      <c r="O1465" s="12"/>
      <c r="P1465" s="13"/>
      <c r="Q1465" s="14">
        <f>Tabela1[[#This Row],[QTDE/ Fabricação]]-Tabela1[[#This Row],[QTE]]</f>
        <v>-4</v>
      </c>
      <c r="R1465" s="18">
        <f t="shared" si="468"/>
        <v>0</v>
      </c>
      <c r="S1465" s="18">
        <f t="shared" si="469"/>
        <v>0</v>
      </c>
      <c r="T1465" s="19">
        <f t="shared" si="470"/>
        <v>-36.4</v>
      </c>
      <c r="U1465" s="16">
        <f>IFERROR(SUMIF('LISTA DE EMBARQUE'!B:B,MICRO!E:E,'LISTA DE EMBARQUE'!G:G),"")</f>
        <v>0</v>
      </c>
      <c r="V1465" s="12"/>
      <c r="W1465" s="13"/>
      <c r="X1465" s="14"/>
      <c r="Y1465" s="14"/>
      <c r="Z1465" s="20"/>
      <c r="AA1465" s="17"/>
      <c r="AB1465" s="33"/>
      <c r="AC1465" s="33"/>
      <c r="AD1465" s="33"/>
      <c r="AE1465" s="33"/>
      <c r="AF1465" s="33"/>
      <c r="AG1465" s="33"/>
      <c r="AH1465" s="33"/>
      <c r="AI1465" s="33"/>
      <c r="AJ1465" s="5"/>
      <c r="AK1465"/>
      <c r="AL1465"/>
      <c r="AM1465"/>
      <c r="AN1465"/>
      <c r="AO1465"/>
      <c r="AP1465"/>
      <c r="AQ1465" s="22"/>
      <c r="AR1465" s="24"/>
      <c r="AS1465" s="37"/>
      <c r="AT1465" s="37"/>
      <c r="AU1465" s="37"/>
      <c r="AV1465" s="37"/>
      <c r="AW1465" s="37"/>
    </row>
    <row r="1466" spans="1:49" ht="15.75" hidden="1" customHeight="1" x14ac:dyDescent="0.25">
      <c r="A1466" s="6" t="s">
        <v>6377</v>
      </c>
      <c r="B1466" s="21" t="s">
        <v>6378</v>
      </c>
      <c r="C1466" s="7">
        <v>2</v>
      </c>
      <c r="D1466" s="39" t="s">
        <v>6379</v>
      </c>
      <c r="E1466" s="7">
        <v>6047</v>
      </c>
      <c r="F1466" s="7">
        <v>97</v>
      </c>
      <c r="G1466" s="23">
        <v>104.3</v>
      </c>
      <c r="H1466" s="34">
        <f>Tabela1[[#This Row],[PESO UNI]]*Tabela1[[#This Row],[QTE]]</f>
        <v>208.6</v>
      </c>
      <c r="I1466" s="7">
        <v>0</v>
      </c>
      <c r="J1466" s="8" t="s">
        <v>3045</v>
      </c>
      <c r="K1466" s="8" t="s">
        <v>4320</v>
      </c>
      <c r="L1466" s="9" t="s">
        <v>2984</v>
      </c>
      <c r="M1466" s="10">
        <v>46311</v>
      </c>
      <c r="N1466" s="8" t="s">
        <v>38</v>
      </c>
      <c r="O1466" s="12"/>
      <c r="P1466" s="13"/>
      <c r="Q1466" s="14">
        <f>Tabela1[[#This Row],[QTDE/ Fabricação]]-Tabela1[[#This Row],[QTE]]</f>
        <v>-2</v>
      </c>
      <c r="R1466" s="18">
        <f t="shared" si="468"/>
        <v>0</v>
      </c>
      <c r="S1466" s="18">
        <f t="shared" si="469"/>
        <v>0</v>
      </c>
      <c r="T1466" s="19">
        <f t="shared" si="470"/>
        <v>-208.6</v>
      </c>
      <c r="U1466" s="16">
        <f>IFERROR(SUMIF('LISTA DE EMBARQUE'!B:B,MICRO!E:E,'LISTA DE EMBARQUE'!G:G),"")</f>
        <v>0</v>
      </c>
      <c r="V1466" s="12"/>
      <c r="W1466" s="13"/>
      <c r="X1466" s="14"/>
      <c r="Y1466" s="14"/>
      <c r="Z1466" s="20"/>
      <c r="AA1466" s="17"/>
      <c r="AB1466" s="33"/>
      <c r="AC1466" s="33"/>
      <c r="AD1466" s="33"/>
      <c r="AE1466" s="33"/>
      <c r="AF1466" s="33"/>
      <c r="AG1466" s="33"/>
      <c r="AH1466" s="33"/>
      <c r="AI1466" s="33"/>
      <c r="AJ1466" s="5"/>
      <c r="AK1466"/>
      <c r="AL1466"/>
      <c r="AM1466"/>
      <c r="AN1466"/>
      <c r="AO1466"/>
      <c r="AP1466"/>
      <c r="AQ1466" s="22"/>
      <c r="AR1466" s="24"/>
      <c r="AS1466" s="37"/>
      <c r="AT1466" s="37"/>
      <c r="AU1466" s="37"/>
      <c r="AV1466" s="37"/>
      <c r="AW1466" s="37"/>
    </row>
    <row r="1467" spans="1:49" ht="15.75" hidden="1" customHeight="1" x14ac:dyDescent="0.25">
      <c r="A1467" s="6" t="s">
        <v>6377</v>
      </c>
      <c r="B1467" s="21" t="s">
        <v>6378</v>
      </c>
      <c r="C1467" s="7">
        <v>1</v>
      </c>
      <c r="D1467" s="39" t="s">
        <v>6420</v>
      </c>
      <c r="E1467" s="7">
        <v>6048</v>
      </c>
      <c r="F1467" s="7">
        <v>97</v>
      </c>
      <c r="G1467" s="23">
        <v>66.2</v>
      </c>
      <c r="H1467" s="34">
        <f>Tabela1[[#This Row],[PESO UNI]]*Tabela1[[#This Row],[QTE]]</f>
        <v>66.2</v>
      </c>
      <c r="I1467" s="7">
        <v>0</v>
      </c>
      <c r="J1467" s="8" t="s">
        <v>3045</v>
      </c>
      <c r="K1467" s="8" t="s">
        <v>4320</v>
      </c>
      <c r="L1467" s="9" t="s">
        <v>2984</v>
      </c>
      <c r="M1467" s="10">
        <v>46311</v>
      </c>
      <c r="N1467" s="8" t="s">
        <v>38</v>
      </c>
      <c r="O1467" s="12"/>
      <c r="P1467" s="13"/>
      <c r="Q1467" s="14">
        <f>Tabela1[[#This Row],[QTDE/ Fabricação]]-Tabela1[[#This Row],[QTE]]</f>
        <v>-1</v>
      </c>
      <c r="R1467" s="18">
        <f t="shared" si="468"/>
        <v>0</v>
      </c>
      <c r="S1467" s="18">
        <f t="shared" si="469"/>
        <v>0</v>
      </c>
      <c r="T1467" s="19">
        <f t="shared" si="470"/>
        <v>-66.2</v>
      </c>
      <c r="U1467" s="16">
        <f>IFERROR(SUMIF('LISTA DE EMBARQUE'!B:B,MICRO!E:E,'LISTA DE EMBARQUE'!G:G),"")</f>
        <v>0</v>
      </c>
      <c r="V1467" s="12"/>
      <c r="W1467" s="13"/>
      <c r="X1467" s="14"/>
      <c r="Y1467" s="14"/>
      <c r="Z1467" s="20"/>
      <c r="AA1467" s="17"/>
      <c r="AB1467" s="33"/>
      <c r="AC1467" s="33"/>
      <c r="AD1467" s="33"/>
      <c r="AE1467" s="33"/>
      <c r="AF1467" s="33"/>
      <c r="AG1467" s="33"/>
      <c r="AH1467" s="33"/>
      <c r="AI1467" s="33"/>
      <c r="AJ1467" s="5"/>
      <c r="AK1467"/>
      <c r="AL1467"/>
      <c r="AM1467"/>
      <c r="AN1467"/>
      <c r="AO1467"/>
      <c r="AP1467"/>
      <c r="AQ1467" s="22"/>
      <c r="AR1467" s="24"/>
      <c r="AS1467" s="37"/>
      <c r="AT1467" s="37"/>
      <c r="AU1467" s="37"/>
      <c r="AV1467" s="37"/>
      <c r="AW1467" s="37"/>
    </row>
    <row r="1468" spans="1:49" ht="15.75" hidden="1" customHeight="1" x14ac:dyDescent="0.25">
      <c r="A1468" s="6" t="s">
        <v>6377</v>
      </c>
      <c r="B1468" s="21" t="s">
        <v>6378</v>
      </c>
      <c r="C1468" s="7">
        <v>2</v>
      </c>
      <c r="D1468" s="39" t="s">
        <v>6421</v>
      </c>
      <c r="E1468" s="7">
        <v>6049</v>
      </c>
      <c r="F1468" s="7">
        <v>97</v>
      </c>
      <c r="G1468" s="23">
        <v>47.9</v>
      </c>
      <c r="H1468" s="34">
        <f>Tabela1[[#This Row],[PESO UNI]]*Tabela1[[#This Row],[QTE]]</f>
        <v>95.8</v>
      </c>
      <c r="I1468" s="7">
        <v>0</v>
      </c>
      <c r="J1468" s="8" t="s">
        <v>3045</v>
      </c>
      <c r="K1468" s="8" t="s">
        <v>4320</v>
      </c>
      <c r="L1468" s="9" t="s">
        <v>2984</v>
      </c>
      <c r="M1468" s="10">
        <v>46311</v>
      </c>
      <c r="N1468" s="8" t="s">
        <v>38</v>
      </c>
      <c r="O1468" s="12"/>
      <c r="P1468" s="13"/>
      <c r="Q1468" s="14">
        <f>Tabela1[[#This Row],[QTDE/ Fabricação]]-Tabela1[[#This Row],[QTE]]</f>
        <v>-2</v>
      </c>
      <c r="R1468" s="18">
        <f t="shared" si="468"/>
        <v>0</v>
      </c>
      <c r="S1468" s="18">
        <f t="shared" si="469"/>
        <v>0</v>
      </c>
      <c r="T1468" s="19">
        <f t="shared" si="470"/>
        <v>-95.8</v>
      </c>
      <c r="U1468" s="16">
        <f>IFERROR(SUMIF('LISTA DE EMBARQUE'!B:B,MICRO!E:E,'LISTA DE EMBARQUE'!G:G),"")</f>
        <v>0</v>
      </c>
      <c r="V1468" s="12"/>
      <c r="W1468" s="13"/>
      <c r="X1468" s="14"/>
      <c r="Y1468" s="14"/>
      <c r="Z1468" s="20"/>
      <c r="AA1468" s="17"/>
      <c r="AB1468" s="33"/>
      <c r="AC1468" s="33"/>
      <c r="AD1468" s="33"/>
      <c r="AE1468" s="33"/>
      <c r="AF1468" s="33"/>
      <c r="AG1468" s="33"/>
      <c r="AH1468" s="33"/>
      <c r="AI1468" s="33"/>
      <c r="AJ1468" s="5"/>
      <c r="AK1468"/>
      <c r="AL1468"/>
      <c r="AM1468"/>
      <c r="AN1468"/>
      <c r="AO1468"/>
      <c r="AP1468"/>
      <c r="AQ1468" s="22"/>
      <c r="AR1468" s="24"/>
      <c r="AS1468" s="37"/>
      <c r="AT1468" s="37"/>
      <c r="AU1468" s="37"/>
      <c r="AV1468" s="37"/>
      <c r="AW1468" s="37"/>
    </row>
    <row r="1469" spans="1:49" ht="15.75" hidden="1" customHeight="1" x14ac:dyDescent="0.25">
      <c r="A1469" s="6" t="s">
        <v>6377</v>
      </c>
      <c r="B1469" s="21" t="s">
        <v>6378</v>
      </c>
      <c r="C1469" s="7">
        <v>2</v>
      </c>
      <c r="D1469" s="39" t="s">
        <v>6422</v>
      </c>
      <c r="E1469" s="7">
        <v>6050</v>
      </c>
      <c r="F1469" s="7">
        <v>97</v>
      </c>
      <c r="G1469" s="23">
        <v>41.8</v>
      </c>
      <c r="H1469" s="34">
        <f>Tabela1[[#This Row],[PESO UNI]]*Tabela1[[#This Row],[QTE]]</f>
        <v>83.6</v>
      </c>
      <c r="I1469" s="7">
        <v>0</v>
      </c>
      <c r="J1469" s="8" t="s">
        <v>3045</v>
      </c>
      <c r="K1469" s="8" t="s">
        <v>4320</v>
      </c>
      <c r="L1469" s="9" t="s">
        <v>2984</v>
      </c>
      <c r="M1469" s="10">
        <v>46311</v>
      </c>
      <c r="N1469" s="8" t="s">
        <v>38</v>
      </c>
      <c r="O1469" s="12"/>
      <c r="P1469" s="13"/>
      <c r="Q1469" s="14">
        <f>Tabela1[[#This Row],[QTDE/ Fabricação]]-Tabela1[[#This Row],[QTE]]</f>
        <v>-2</v>
      </c>
      <c r="R1469" s="18">
        <f t="shared" si="468"/>
        <v>0</v>
      </c>
      <c r="S1469" s="18">
        <f t="shared" si="469"/>
        <v>0</v>
      </c>
      <c r="T1469" s="19">
        <f t="shared" si="470"/>
        <v>-83.6</v>
      </c>
      <c r="U1469" s="16">
        <f>IFERROR(SUMIF('LISTA DE EMBARQUE'!B:B,MICRO!E:E,'LISTA DE EMBARQUE'!G:G),"")</f>
        <v>0</v>
      </c>
      <c r="V1469" s="12"/>
      <c r="W1469" s="13"/>
      <c r="X1469" s="14"/>
      <c r="Y1469" s="14"/>
      <c r="Z1469" s="20"/>
      <c r="AA1469" s="17"/>
      <c r="AB1469" s="33"/>
      <c r="AC1469" s="33"/>
      <c r="AD1469" s="33"/>
      <c r="AE1469" s="33"/>
      <c r="AF1469" s="33"/>
      <c r="AG1469" s="33"/>
      <c r="AH1469" s="33"/>
      <c r="AI1469" s="33"/>
      <c r="AJ1469" s="5"/>
      <c r="AK1469"/>
      <c r="AL1469"/>
      <c r="AM1469"/>
      <c r="AN1469"/>
      <c r="AO1469"/>
      <c r="AP1469"/>
      <c r="AQ1469" s="22"/>
      <c r="AR1469" s="24"/>
      <c r="AS1469" s="37"/>
      <c r="AT1469" s="37"/>
      <c r="AU1469" s="37"/>
      <c r="AV1469" s="37"/>
      <c r="AW1469" s="37"/>
    </row>
    <row r="1470" spans="1:49" ht="15.75" hidden="1" customHeight="1" x14ac:dyDescent="0.25">
      <c r="A1470" s="6" t="s">
        <v>6423</v>
      </c>
      <c r="B1470" s="21" t="s">
        <v>6424</v>
      </c>
      <c r="C1470" s="7">
        <v>2</v>
      </c>
      <c r="D1470" s="39" t="s">
        <v>6425</v>
      </c>
      <c r="E1470" s="7">
        <v>6051</v>
      </c>
      <c r="F1470" s="7">
        <v>97</v>
      </c>
      <c r="G1470" s="23">
        <v>87.2</v>
      </c>
      <c r="H1470" s="34">
        <f>Tabela1[[#This Row],[PESO UNI]]*Tabela1[[#This Row],[QTE]]</f>
        <v>174.4</v>
      </c>
      <c r="I1470" s="7">
        <v>0</v>
      </c>
      <c r="J1470" s="8" t="s">
        <v>3045</v>
      </c>
      <c r="K1470" s="8" t="s">
        <v>4320</v>
      </c>
      <c r="L1470" s="9" t="s">
        <v>2984</v>
      </c>
      <c r="M1470" s="10">
        <v>46311</v>
      </c>
      <c r="N1470" s="8" t="s">
        <v>38</v>
      </c>
      <c r="O1470" s="12"/>
      <c r="P1470" s="13"/>
      <c r="Q1470" s="14">
        <f>Tabela1[[#This Row],[QTDE/ Fabricação]]-Tabela1[[#This Row],[QTE]]</f>
        <v>-2</v>
      </c>
      <c r="R1470" s="18">
        <f t="shared" si="468"/>
        <v>0</v>
      </c>
      <c r="S1470" s="18">
        <f t="shared" si="469"/>
        <v>0</v>
      </c>
      <c r="T1470" s="19">
        <f t="shared" si="470"/>
        <v>-174.4</v>
      </c>
      <c r="U1470" s="16">
        <f>IFERROR(SUMIF('LISTA DE EMBARQUE'!B:B,MICRO!E:E,'LISTA DE EMBARQUE'!G:G),"")</f>
        <v>0</v>
      </c>
      <c r="V1470" s="12"/>
      <c r="W1470" s="13"/>
      <c r="X1470" s="14"/>
      <c r="Y1470" s="14"/>
      <c r="Z1470" s="20"/>
      <c r="AA1470" s="17"/>
      <c r="AB1470" s="33"/>
      <c r="AC1470" s="33"/>
      <c r="AD1470" s="33"/>
      <c r="AE1470" s="33"/>
      <c r="AF1470" s="33"/>
      <c r="AG1470" s="33"/>
      <c r="AH1470" s="33"/>
      <c r="AI1470" s="33"/>
      <c r="AJ1470" s="5"/>
      <c r="AK1470"/>
      <c r="AL1470"/>
      <c r="AM1470"/>
      <c r="AN1470"/>
      <c r="AO1470"/>
      <c r="AP1470"/>
      <c r="AQ1470" s="22"/>
      <c r="AR1470" s="24"/>
      <c r="AS1470" s="37"/>
      <c r="AT1470" s="37"/>
      <c r="AU1470" s="37"/>
      <c r="AV1470" s="37"/>
      <c r="AW1470" s="37"/>
    </row>
    <row r="1471" spans="1:49" ht="15.75" hidden="1" customHeight="1" x14ac:dyDescent="0.25">
      <c r="A1471" s="6" t="s">
        <v>6423</v>
      </c>
      <c r="B1471" s="21" t="s">
        <v>6424</v>
      </c>
      <c r="C1471" s="7">
        <v>1</v>
      </c>
      <c r="D1471" s="39" t="s">
        <v>6426</v>
      </c>
      <c r="E1471" s="7">
        <v>6052</v>
      </c>
      <c r="F1471" s="7">
        <v>97</v>
      </c>
      <c r="G1471" s="23">
        <v>46.6</v>
      </c>
      <c r="H1471" s="34">
        <f>Tabela1[[#This Row],[PESO UNI]]*Tabela1[[#This Row],[QTE]]</f>
        <v>46.6</v>
      </c>
      <c r="I1471" s="7">
        <v>0</v>
      </c>
      <c r="J1471" s="8" t="s">
        <v>3045</v>
      </c>
      <c r="K1471" s="8" t="s">
        <v>4320</v>
      </c>
      <c r="L1471" s="9" t="s">
        <v>2984</v>
      </c>
      <c r="M1471" s="10">
        <v>46311</v>
      </c>
      <c r="N1471" s="8" t="s">
        <v>38</v>
      </c>
      <c r="O1471" s="12"/>
      <c r="P1471" s="13"/>
      <c r="Q1471" s="14">
        <f>Tabela1[[#This Row],[QTDE/ Fabricação]]-Tabela1[[#This Row],[QTE]]</f>
        <v>-1</v>
      </c>
      <c r="R1471" s="18">
        <f t="shared" si="468"/>
        <v>0</v>
      </c>
      <c r="S1471" s="18">
        <f t="shared" si="469"/>
        <v>0</v>
      </c>
      <c r="T1471" s="19">
        <f t="shared" si="470"/>
        <v>-46.6</v>
      </c>
      <c r="U1471" s="16">
        <f>IFERROR(SUMIF('LISTA DE EMBARQUE'!B:B,MICRO!E:E,'LISTA DE EMBARQUE'!G:G),"")</f>
        <v>0</v>
      </c>
      <c r="V1471" s="12"/>
      <c r="W1471" s="13"/>
      <c r="X1471" s="14"/>
      <c r="Y1471" s="14"/>
      <c r="Z1471" s="20"/>
      <c r="AA1471" s="17"/>
      <c r="AB1471" s="33"/>
      <c r="AC1471" s="33"/>
      <c r="AD1471" s="33"/>
      <c r="AE1471" s="33"/>
      <c r="AF1471" s="33"/>
      <c r="AG1471" s="33"/>
      <c r="AH1471" s="33"/>
      <c r="AI1471" s="33"/>
      <c r="AJ1471" s="5"/>
      <c r="AK1471"/>
      <c r="AL1471"/>
      <c r="AM1471"/>
      <c r="AN1471"/>
      <c r="AO1471"/>
      <c r="AP1471"/>
      <c r="AQ1471" s="22"/>
      <c r="AR1471" s="24"/>
      <c r="AS1471" s="37"/>
      <c r="AT1471" s="37"/>
      <c r="AU1471" s="37"/>
      <c r="AV1471" s="37"/>
      <c r="AW1471" s="37"/>
    </row>
    <row r="1472" spans="1:49" ht="15.75" hidden="1" customHeight="1" x14ac:dyDescent="0.25">
      <c r="A1472" s="6" t="s">
        <v>6423</v>
      </c>
      <c r="B1472" s="21" t="s">
        <v>6424</v>
      </c>
      <c r="C1472" s="7">
        <v>4</v>
      </c>
      <c r="D1472" s="39" t="s">
        <v>6427</v>
      </c>
      <c r="E1472" s="7">
        <v>6053</v>
      </c>
      <c r="F1472" s="7">
        <v>97</v>
      </c>
      <c r="G1472" s="23">
        <v>72.099999999999994</v>
      </c>
      <c r="H1472" s="34">
        <f>Tabela1[[#This Row],[PESO UNI]]*Tabela1[[#This Row],[QTE]]</f>
        <v>288.39999999999998</v>
      </c>
      <c r="I1472" s="7">
        <v>0</v>
      </c>
      <c r="J1472" s="8" t="s">
        <v>3045</v>
      </c>
      <c r="K1472" s="8" t="s">
        <v>4320</v>
      </c>
      <c r="L1472" s="9" t="s">
        <v>2984</v>
      </c>
      <c r="M1472" s="10">
        <v>46311</v>
      </c>
      <c r="N1472" s="8" t="s">
        <v>38</v>
      </c>
      <c r="O1472" s="12"/>
      <c r="P1472" s="13"/>
      <c r="Q1472" s="14">
        <f>Tabela1[[#This Row],[QTDE/ Fabricação]]-Tabela1[[#This Row],[QTE]]</f>
        <v>-4</v>
      </c>
      <c r="R1472" s="18">
        <f t="shared" ref="R1472:R1485" si="471">IFERROR(H1472*((AA1472*0.25)+(AC1472*0.25)+(AD1472*0.225)+(AE1472*0.225)+(AF1472*0.05)),"")</f>
        <v>0</v>
      </c>
      <c r="S1472" s="18">
        <f t="shared" ref="S1472:S1485" si="472">IFERROR(H1472*AG1472,"")</f>
        <v>0</v>
      </c>
      <c r="T1472" s="19">
        <f t="shared" ref="T1472:T1485" si="473">IFERROR(S1472-H1472,"")</f>
        <v>-288.39999999999998</v>
      </c>
      <c r="U1472" s="16">
        <f>IFERROR(SUMIF('LISTA DE EMBARQUE'!B:B,MICRO!E:E,'LISTA DE EMBARQUE'!G:G),"")</f>
        <v>0</v>
      </c>
      <c r="V1472" s="12"/>
      <c r="W1472" s="13"/>
      <c r="X1472" s="14"/>
      <c r="Y1472" s="14"/>
      <c r="Z1472" s="20"/>
      <c r="AA1472" s="17"/>
      <c r="AB1472" s="33"/>
      <c r="AC1472" s="33"/>
      <c r="AD1472" s="33"/>
      <c r="AE1472" s="33"/>
      <c r="AF1472" s="33"/>
      <c r="AG1472" s="33"/>
      <c r="AH1472" s="33"/>
      <c r="AI1472" s="33"/>
      <c r="AJ1472" s="5"/>
      <c r="AK1472"/>
      <c r="AL1472"/>
      <c r="AM1472"/>
      <c r="AN1472"/>
      <c r="AO1472"/>
      <c r="AP1472"/>
      <c r="AQ1472" s="22"/>
      <c r="AR1472" s="24"/>
      <c r="AS1472" s="37"/>
      <c r="AT1472" s="37"/>
      <c r="AU1472" s="37"/>
      <c r="AV1472" s="37"/>
      <c r="AW1472" s="37"/>
    </row>
    <row r="1473" spans="1:49" ht="15.75" hidden="1" customHeight="1" x14ac:dyDescent="0.25">
      <c r="A1473" s="6" t="s">
        <v>6442</v>
      </c>
      <c r="B1473" s="21"/>
      <c r="C1473" s="7">
        <v>1</v>
      </c>
      <c r="D1473" s="39" t="s">
        <v>6428</v>
      </c>
      <c r="E1473" s="7">
        <v>6054</v>
      </c>
      <c r="F1473" s="7">
        <v>28</v>
      </c>
      <c r="G1473" s="23">
        <v>311.7</v>
      </c>
      <c r="H1473" s="34">
        <f>Tabela1[[#This Row],[PESO UNI]]*Tabela1[[#This Row],[QTE]]</f>
        <v>311.7</v>
      </c>
      <c r="I1473" s="7" t="s">
        <v>6479</v>
      </c>
      <c r="J1473" s="8" t="s">
        <v>6012</v>
      </c>
      <c r="K1473" s="8" t="s">
        <v>4320</v>
      </c>
      <c r="L1473" s="9" t="s">
        <v>5251</v>
      </c>
      <c r="M1473" s="10">
        <v>46311</v>
      </c>
      <c r="N1473" s="8" t="s">
        <v>38</v>
      </c>
      <c r="O1473" s="12"/>
      <c r="P1473" s="13"/>
      <c r="Q1473" s="14">
        <f>Tabela1[[#This Row],[QTDE/ Fabricação]]-Tabela1[[#This Row],[QTE]]</f>
        <v>-1</v>
      </c>
      <c r="R1473" s="18">
        <f t="shared" si="471"/>
        <v>0</v>
      </c>
      <c r="S1473" s="18">
        <f t="shared" si="472"/>
        <v>0</v>
      </c>
      <c r="T1473" s="19">
        <f t="shared" si="473"/>
        <v>-311.7</v>
      </c>
      <c r="U1473" s="16">
        <f>IFERROR(SUMIF('LISTA DE EMBARQUE'!B:B,MICRO!E:E,'LISTA DE EMBARQUE'!G:G),"")</f>
        <v>0</v>
      </c>
      <c r="V1473" s="12"/>
      <c r="W1473" s="13"/>
      <c r="X1473" s="14"/>
      <c r="Y1473" s="14"/>
      <c r="Z1473" s="20"/>
      <c r="AA1473" s="17"/>
      <c r="AB1473" s="33"/>
      <c r="AC1473" s="33"/>
      <c r="AD1473" s="33"/>
      <c r="AE1473" s="33"/>
      <c r="AF1473" s="33"/>
      <c r="AG1473" s="33"/>
      <c r="AH1473" s="33"/>
      <c r="AI1473" s="33"/>
      <c r="AJ1473" s="5"/>
      <c r="AK1473"/>
      <c r="AL1473"/>
      <c r="AM1473"/>
      <c r="AN1473"/>
      <c r="AO1473"/>
      <c r="AP1473"/>
      <c r="AQ1473" s="22"/>
      <c r="AR1473" s="24"/>
      <c r="AS1473" s="37"/>
      <c r="AT1473" s="37"/>
      <c r="AU1473" s="37"/>
      <c r="AV1473" s="37"/>
      <c r="AW1473" s="37"/>
    </row>
    <row r="1474" spans="1:49" ht="15.75" hidden="1" customHeight="1" x14ac:dyDescent="0.25">
      <c r="A1474" s="6" t="s">
        <v>6442</v>
      </c>
      <c r="B1474" s="21"/>
      <c r="C1474" s="7">
        <v>1</v>
      </c>
      <c r="D1474" s="39" t="s">
        <v>6429</v>
      </c>
      <c r="E1474" s="7">
        <v>6055</v>
      </c>
      <c r="F1474" s="7">
        <v>28</v>
      </c>
      <c r="G1474" s="23">
        <v>586.1</v>
      </c>
      <c r="H1474" s="34">
        <f>Tabela1[[#This Row],[PESO UNI]]*Tabela1[[#This Row],[QTE]]</f>
        <v>586.1</v>
      </c>
      <c r="I1474" s="7" t="s">
        <v>6479</v>
      </c>
      <c r="J1474" s="8" t="s">
        <v>6012</v>
      </c>
      <c r="K1474" s="8" t="s">
        <v>4320</v>
      </c>
      <c r="L1474" s="9" t="s">
        <v>5251</v>
      </c>
      <c r="M1474" s="10">
        <v>46311</v>
      </c>
      <c r="N1474" s="8" t="s">
        <v>38</v>
      </c>
      <c r="O1474" s="12"/>
      <c r="P1474" s="13"/>
      <c r="Q1474" s="14">
        <f>Tabela1[[#This Row],[QTDE/ Fabricação]]-Tabela1[[#This Row],[QTE]]</f>
        <v>-1</v>
      </c>
      <c r="R1474" s="18">
        <f t="shared" si="471"/>
        <v>0</v>
      </c>
      <c r="S1474" s="18">
        <f t="shared" si="472"/>
        <v>0</v>
      </c>
      <c r="T1474" s="19">
        <f t="shared" si="473"/>
        <v>-586.1</v>
      </c>
      <c r="U1474" s="16">
        <f>IFERROR(SUMIF('LISTA DE EMBARQUE'!B:B,MICRO!E:E,'LISTA DE EMBARQUE'!G:G),"")</f>
        <v>0</v>
      </c>
      <c r="V1474" s="12"/>
      <c r="W1474" s="13"/>
      <c r="X1474" s="14"/>
      <c r="Y1474" s="14"/>
      <c r="Z1474" s="20"/>
      <c r="AA1474" s="17"/>
      <c r="AB1474" s="33"/>
      <c r="AC1474" s="33"/>
      <c r="AD1474" s="33"/>
      <c r="AE1474" s="33"/>
      <c r="AF1474" s="33"/>
      <c r="AG1474" s="33"/>
      <c r="AH1474" s="33"/>
      <c r="AI1474" s="33"/>
      <c r="AJ1474" s="5"/>
      <c r="AK1474"/>
      <c r="AL1474"/>
      <c r="AM1474"/>
      <c r="AN1474"/>
      <c r="AO1474"/>
      <c r="AP1474"/>
      <c r="AQ1474" s="22"/>
      <c r="AR1474" s="24"/>
      <c r="AS1474" s="37"/>
      <c r="AT1474" s="37"/>
      <c r="AU1474" s="37"/>
      <c r="AV1474" s="37"/>
      <c r="AW1474" s="37"/>
    </row>
    <row r="1475" spans="1:49" ht="15.75" hidden="1" customHeight="1" x14ac:dyDescent="0.25">
      <c r="A1475" s="6" t="s">
        <v>6442</v>
      </c>
      <c r="B1475" s="21"/>
      <c r="C1475" s="7">
        <v>1</v>
      </c>
      <c r="D1475" s="39" t="s">
        <v>6430</v>
      </c>
      <c r="E1475" s="7">
        <v>6066</v>
      </c>
      <c r="F1475" s="7">
        <v>28</v>
      </c>
      <c r="G1475" s="23">
        <v>691.7</v>
      </c>
      <c r="H1475" s="34">
        <f>Tabela1[[#This Row],[PESO UNI]]*Tabela1[[#This Row],[QTE]]</f>
        <v>691.7</v>
      </c>
      <c r="I1475" s="7" t="s">
        <v>6479</v>
      </c>
      <c r="J1475" s="8" t="s">
        <v>6012</v>
      </c>
      <c r="K1475" s="8" t="s">
        <v>4320</v>
      </c>
      <c r="L1475" s="9" t="s">
        <v>5251</v>
      </c>
      <c r="M1475" s="10">
        <v>46311</v>
      </c>
      <c r="N1475" s="8" t="s">
        <v>38</v>
      </c>
      <c r="O1475" s="12"/>
      <c r="P1475" s="13"/>
      <c r="Q1475" s="14">
        <f>Tabela1[[#This Row],[QTDE/ Fabricação]]-Tabela1[[#This Row],[QTE]]</f>
        <v>-1</v>
      </c>
      <c r="R1475" s="18">
        <f t="shared" si="471"/>
        <v>0</v>
      </c>
      <c r="S1475" s="18">
        <f t="shared" si="472"/>
        <v>0</v>
      </c>
      <c r="T1475" s="19">
        <f t="shared" si="473"/>
        <v>-691.7</v>
      </c>
      <c r="U1475" s="16">
        <f>IFERROR(SUMIF('LISTA DE EMBARQUE'!B:B,MICRO!E:E,'LISTA DE EMBARQUE'!G:G),"")</f>
        <v>0</v>
      </c>
      <c r="V1475" s="12"/>
      <c r="W1475" s="13"/>
      <c r="X1475" s="14"/>
      <c r="Y1475" s="14"/>
      <c r="Z1475" s="20"/>
      <c r="AA1475" s="17"/>
      <c r="AB1475" s="33"/>
      <c r="AC1475" s="33"/>
      <c r="AD1475" s="33"/>
      <c r="AE1475" s="33"/>
      <c r="AF1475" s="33"/>
      <c r="AG1475" s="33"/>
      <c r="AH1475" s="33"/>
      <c r="AI1475" s="33"/>
      <c r="AJ1475" s="5"/>
      <c r="AK1475"/>
      <c r="AL1475"/>
      <c r="AM1475"/>
      <c r="AN1475"/>
      <c r="AO1475"/>
      <c r="AP1475"/>
      <c r="AQ1475" s="22"/>
      <c r="AR1475" s="24"/>
      <c r="AS1475" s="37"/>
      <c r="AT1475" s="37"/>
      <c r="AU1475" s="37"/>
      <c r="AV1475" s="37"/>
      <c r="AW1475" s="37"/>
    </row>
    <row r="1476" spans="1:49" ht="15.75" hidden="1" customHeight="1" x14ac:dyDescent="0.25">
      <c r="A1476" s="6" t="s">
        <v>6442</v>
      </c>
      <c r="B1476" s="21"/>
      <c r="C1476" s="7">
        <v>2</v>
      </c>
      <c r="D1476" s="39" t="s">
        <v>6431</v>
      </c>
      <c r="E1476" s="7">
        <v>6067</v>
      </c>
      <c r="F1476" s="7">
        <v>28</v>
      </c>
      <c r="G1476" s="23">
        <v>5.3</v>
      </c>
      <c r="H1476" s="34">
        <f>Tabela1[[#This Row],[PESO UNI]]*Tabela1[[#This Row],[QTE]]</f>
        <v>10.6</v>
      </c>
      <c r="I1476" s="7" t="s">
        <v>6479</v>
      </c>
      <c r="J1476" s="8" t="s">
        <v>6012</v>
      </c>
      <c r="K1476" s="8" t="s">
        <v>4320</v>
      </c>
      <c r="L1476" s="9" t="s">
        <v>5251</v>
      </c>
      <c r="M1476" s="10">
        <v>46311</v>
      </c>
      <c r="N1476" s="8" t="s">
        <v>38</v>
      </c>
      <c r="O1476" s="12"/>
      <c r="P1476" s="13"/>
      <c r="Q1476" s="14">
        <f>Tabela1[[#This Row],[QTDE/ Fabricação]]-Tabela1[[#This Row],[QTE]]</f>
        <v>-2</v>
      </c>
      <c r="R1476" s="18">
        <f t="shared" si="471"/>
        <v>0</v>
      </c>
      <c r="S1476" s="18">
        <f t="shared" si="472"/>
        <v>0</v>
      </c>
      <c r="T1476" s="19">
        <f t="shared" si="473"/>
        <v>-10.6</v>
      </c>
      <c r="U1476" s="16">
        <f>IFERROR(SUMIF('LISTA DE EMBARQUE'!B:B,MICRO!E:E,'LISTA DE EMBARQUE'!G:G),"")</f>
        <v>0</v>
      </c>
      <c r="V1476" s="12"/>
      <c r="W1476" s="13"/>
      <c r="X1476" s="14"/>
      <c r="Y1476" s="14"/>
      <c r="Z1476" s="20"/>
      <c r="AA1476" s="17"/>
      <c r="AB1476" s="33"/>
      <c r="AC1476" s="33"/>
      <c r="AD1476" s="33"/>
      <c r="AE1476" s="33"/>
      <c r="AF1476" s="33"/>
      <c r="AG1476" s="33"/>
      <c r="AH1476" s="33"/>
      <c r="AI1476" s="33"/>
      <c r="AJ1476" s="5"/>
      <c r="AK1476"/>
      <c r="AL1476"/>
      <c r="AM1476"/>
      <c r="AN1476"/>
      <c r="AO1476"/>
      <c r="AP1476"/>
      <c r="AQ1476" s="22"/>
      <c r="AR1476" s="24"/>
      <c r="AS1476" s="37"/>
      <c r="AT1476" s="37"/>
      <c r="AU1476" s="37"/>
      <c r="AV1476" s="37"/>
      <c r="AW1476" s="37"/>
    </row>
    <row r="1477" spans="1:49" ht="15.75" hidden="1" customHeight="1" x14ac:dyDescent="0.25">
      <c r="A1477" s="6" t="s">
        <v>6442</v>
      </c>
      <c r="B1477" s="21"/>
      <c r="C1477" s="7">
        <v>2</v>
      </c>
      <c r="D1477" s="39" t="s">
        <v>6432</v>
      </c>
      <c r="E1477" s="7">
        <v>6068</v>
      </c>
      <c r="F1477" s="7">
        <v>28</v>
      </c>
      <c r="G1477" s="23">
        <v>1</v>
      </c>
      <c r="H1477" s="34">
        <f>Tabela1[[#This Row],[PESO UNI]]*Tabela1[[#This Row],[QTE]]</f>
        <v>2</v>
      </c>
      <c r="I1477" s="7" t="s">
        <v>6479</v>
      </c>
      <c r="J1477" s="8" t="s">
        <v>6012</v>
      </c>
      <c r="K1477" s="8" t="s">
        <v>4320</v>
      </c>
      <c r="L1477" s="9" t="s">
        <v>5251</v>
      </c>
      <c r="M1477" s="10">
        <v>46311</v>
      </c>
      <c r="N1477" s="8" t="s">
        <v>38</v>
      </c>
      <c r="O1477" s="12"/>
      <c r="P1477" s="13"/>
      <c r="Q1477" s="14">
        <f>Tabela1[[#This Row],[QTDE/ Fabricação]]-Tabela1[[#This Row],[QTE]]</f>
        <v>-2</v>
      </c>
      <c r="R1477" s="18">
        <f t="shared" si="471"/>
        <v>0</v>
      </c>
      <c r="S1477" s="18">
        <f t="shared" si="472"/>
        <v>0</v>
      </c>
      <c r="T1477" s="19">
        <f t="shared" si="473"/>
        <v>-2</v>
      </c>
      <c r="U1477" s="16">
        <f>IFERROR(SUMIF('LISTA DE EMBARQUE'!B:B,MICRO!E:E,'LISTA DE EMBARQUE'!G:G),"")</f>
        <v>0</v>
      </c>
      <c r="V1477" s="12"/>
      <c r="W1477" s="13"/>
      <c r="X1477" s="14"/>
      <c r="Y1477" s="14"/>
      <c r="Z1477" s="20"/>
      <c r="AA1477" s="17"/>
      <c r="AB1477" s="33"/>
      <c r="AC1477" s="33"/>
      <c r="AD1477" s="33"/>
      <c r="AE1477" s="33"/>
      <c r="AF1477" s="33"/>
      <c r="AG1477" s="33"/>
      <c r="AH1477" s="33"/>
      <c r="AI1477" s="33"/>
      <c r="AJ1477" s="5"/>
      <c r="AK1477"/>
      <c r="AL1477"/>
      <c r="AM1477"/>
      <c r="AN1477"/>
      <c r="AO1477"/>
      <c r="AP1477"/>
      <c r="AQ1477" s="22"/>
      <c r="AR1477" s="24"/>
      <c r="AS1477" s="37"/>
      <c r="AT1477" s="37"/>
      <c r="AU1477" s="37"/>
      <c r="AV1477" s="37"/>
      <c r="AW1477" s="37"/>
    </row>
    <row r="1478" spans="1:49" ht="15.75" hidden="1" customHeight="1" x14ac:dyDescent="0.25">
      <c r="A1478" s="6" t="s">
        <v>6442</v>
      </c>
      <c r="B1478" s="21"/>
      <c r="C1478" s="7">
        <v>28</v>
      </c>
      <c r="D1478" s="39" t="s">
        <v>6433</v>
      </c>
      <c r="E1478" s="7">
        <v>6068</v>
      </c>
      <c r="F1478" s="7">
        <v>28</v>
      </c>
      <c r="G1478" s="23">
        <v>6.5</v>
      </c>
      <c r="H1478" s="34">
        <f>Tabela1[[#This Row],[PESO UNI]]*Tabela1[[#This Row],[QTE]]</f>
        <v>182</v>
      </c>
      <c r="I1478" s="7" t="s">
        <v>6479</v>
      </c>
      <c r="J1478" s="8" t="s">
        <v>6012</v>
      </c>
      <c r="K1478" s="8" t="s">
        <v>4320</v>
      </c>
      <c r="L1478" s="9" t="s">
        <v>5251</v>
      </c>
      <c r="M1478" s="10">
        <v>46311</v>
      </c>
      <c r="N1478" s="8" t="s">
        <v>38</v>
      </c>
      <c r="O1478" s="12"/>
      <c r="P1478" s="13"/>
      <c r="Q1478" s="14">
        <f>Tabela1[[#This Row],[QTDE/ Fabricação]]-Tabela1[[#This Row],[QTE]]</f>
        <v>-28</v>
      </c>
      <c r="R1478" s="18">
        <f t="shared" si="471"/>
        <v>0</v>
      </c>
      <c r="S1478" s="18">
        <f t="shared" si="472"/>
        <v>0</v>
      </c>
      <c r="T1478" s="19">
        <f t="shared" si="473"/>
        <v>-182</v>
      </c>
      <c r="U1478" s="16">
        <f>IFERROR(SUMIF('LISTA DE EMBARQUE'!B:B,MICRO!E:E,'LISTA DE EMBARQUE'!G:G),"")</f>
        <v>0</v>
      </c>
      <c r="V1478" s="12"/>
      <c r="W1478" s="13"/>
      <c r="X1478" s="14"/>
      <c r="Y1478" s="14"/>
      <c r="Z1478" s="20"/>
      <c r="AA1478" s="17"/>
      <c r="AB1478" s="33"/>
      <c r="AC1478" s="33"/>
      <c r="AD1478" s="33"/>
      <c r="AE1478" s="33"/>
      <c r="AF1478" s="33"/>
      <c r="AG1478" s="33"/>
      <c r="AH1478" s="33"/>
      <c r="AI1478" s="33"/>
      <c r="AJ1478" s="5"/>
      <c r="AK1478"/>
      <c r="AL1478"/>
      <c r="AM1478"/>
      <c r="AN1478"/>
      <c r="AO1478"/>
      <c r="AP1478"/>
      <c r="AQ1478" s="22"/>
      <c r="AR1478" s="24"/>
      <c r="AS1478" s="37"/>
      <c r="AT1478" s="37"/>
      <c r="AU1478" s="37"/>
      <c r="AV1478" s="37"/>
      <c r="AW1478" s="37"/>
    </row>
    <row r="1479" spans="1:49" ht="15.75" hidden="1" customHeight="1" x14ac:dyDescent="0.25">
      <c r="A1479" s="6" t="s">
        <v>6442</v>
      </c>
      <c r="B1479" s="21"/>
      <c r="C1479" s="7">
        <v>1</v>
      </c>
      <c r="D1479" s="39" t="s">
        <v>6434</v>
      </c>
      <c r="E1479" s="7">
        <v>6069</v>
      </c>
      <c r="F1479" s="7">
        <v>28</v>
      </c>
      <c r="G1479" s="23">
        <v>10.7</v>
      </c>
      <c r="H1479" s="34">
        <f>Tabela1[[#This Row],[PESO UNI]]*Tabela1[[#This Row],[QTE]]</f>
        <v>10.7</v>
      </c>
      <c r="I1479" s="7" t="s">
        <v>6479</v>
      </c>
      <c r="J1479" s="8" t="s">
        <v>6012</v>
      </c>
      <c r="K1479" s="8" t="s">
        <v>4320</v>
      </c>
      <c r="L1479" s="9" t="s">
        <v>5251</v>
      </c>
      <c r="M1479" s="10">
        <v>46311</v>
      </c>
      <c r="N1479" s="8" t="s">
        <v>38</v>
      </c>
      <c r="O1479" s="12"/>
      <c r="P1479" s="13"/>
      <c r="Q1479" s="14">
        <f>Tabela1[[#This Row],[QTDE/ Fabricação]]-Tabela1[[#This Row],[QTE]]</f>
        <v>-1</v>
      </c>
      <c r="R1479" s="18">
        <f t="shared" si="471"/>
        <v>0</v>
      </c>
      <c r="S1479" s="18">
        <f t="shared" si="472"/>
        <v>0</v>
      </c>
      <c r="T1479" s="19">
        <f t="shared" si="473"/>
        <v>-10.7</v>
      </c>
      <c r="U1479" s="16">
        <f>IFERROR(SUMIF('LISTA DE EMBARQUE'!B:B,MICRO!E:E,'LISTA DE EMBARQUE'!G:G),"")</f>
        <v>0</v>
      </c>
      <c r="V1479" s="12"/>
      <c r="W1479" s="13"/>
      <c r="X1479" s="14"/>
      <c r="Y1479" s="14"/>
      <c r="Z1479" s="20"/>
      <c r="AA1479" s="17"/>
      <c r="AB1479" s="33"/>
      <c r="AC1479" s="33"/>
      <c r="AD1479" s="33"/>
      <c r="AE1479" s="33"/>
      <c r="AF1479" s="33"/>
      <c r="AG1479" s="33"/>
      <c r="AH1479" s="33"/>
      <c r="AI1479" s="33"/>
      <c r="AJ1479" s="5"/>
      <c r="AK1479"/>
      <c r="AL1479"/>
      <c r="AM1479"/>
      <c r="AN1479"/>
      <c r="AO1479"/>
      <c r="AP1479"/>
      <c r="AQ1479" s="22"/>
      <c r="AR1479" s="24"/>
      <c r="AS1479" s="37"/>
      <c r="AT1479" s="37"/>
      <c r="AU1479" s="37"/>
      <c r="AV1479" s="37"/>
      <c r="AW1479" s="37"/>
    </row>
    <row r="1480" spans="1:49" ht="15.75" hidden="1" customHeight="1" x14ac:dyDescent="0.25">
      <c r="A1480" s="6" t="s">
        <v>6442</v>
      </c>
      <c r="B1480" s="21"/>
      <c r="C1480" s="7">
        <v>1</v>
      </c>
      <c r="D1480" s="39" t="s">
        <v>6435</v>
      </c>
      <c r="E1480" s="7">
        <v>6070</v>
      </c>
      <c r="F1480" s="7">
        <v>28</v>
      </c>
      <c r="G1480" s="23">
        <v>10.7</v>
      </c>
      <c r="H1480" s="34">
        <f>Tabela1[[#This Row],[PESO UNI]]*Tabela1[[#This Row],[QTE]]</f>
        <v>10.7</v>
      </c>
      <c r="I1480" s="7" t="s">
        <v>6479</v>
      </c>
      <c r="J1480" s="8" t="s">
        <v>6012</v>
      </c>
      <c r="K1480" s="8" t="s">
        <v>4320</v>
      </c>
      <c r="L1480" s="9" t="s">
        <v>5251</v>
      </c>
      <c r="M1480" s="10">
        <v>46311</v>
      </c>
      <c r="N1480" s="8" t="s">
        <v>38</v>
      </c>
      <c r="O1480" s="12"/>
      <c r="P1480" s="13"/>
      <c r="Q1480" s="14">
        <f>Tabela1[[#This Row],[QTDE/ Fabricação]]-Tabela1[[#This Row],[QTE]]</f>
        <v>-1</v>
      </c>
      <c r="R1480" s="18">
        <f t="shared" si="471"/>
        <v>0</v>
      </c>
      <c r="S1480" s="18">
        <f t="shared" si="472"/>
        <v>0</v>
      </c>
      <c r="T1480" s="19">
        <f t="shared" si="473"/>
        <v>-10.7</v>
      </c>
      <c r="U1480" s="16">
        <f>IFERROR(SUMIF('LISTA DE EMBARQUE'!B:B,MICRO!E:E,'LISTA DE EMBARQUE'!G:G),"")</f>
        <v>0</v>
      </c>
      <c r="V1480" s="12"/>
      <c r="W1480" s="13"/>
      <c r="X1480" s="14"/>
      <c r="Y1480" s="14"/>
      <c r="Z1480" s="20"/>
      <c r="AA1480" s="17"/>
      <c r="AB1480" s="33"/>
      <c r="AC1480" s="33"/>
      <c r="AD1480" s="33"/>
      <c r="AE1480" s="33"/>
      <c r="AF1480" s="33"/>
      <c r="AG1480" s="33"/>
      <c r="AH1480" s="33"/>
      <c r="AI1480" s="33"/>
      <c r="AJ1480" s="5"/>
      <c r="AK1480"/>
      <c r="AL1480"/>
      <c r="AM1480"/>
      <c r="AN1480"/>
      <c r="AO1480"/>
      <c r="AP1480"/>
      <c r="AQ1480" s="22"/>
      <c r="AR1480" s="24"/>
      <c r="AS1480" s="37"/>
      <c r="AT1480" s="37"/>
      <c r="AU1480" s="37"/>
      <c r="AV1480" s="37"/>
      <c r="AW1480" s="37"/>
    </row>
    <row r="1481" spans="1:49" ht="15.75" hidden="1" customHeight="1" x14ac:dyDescent="0.25">
      <c r="A1481" s="6" t="s">
        <v>6442</v>
      </c>
      <c r="B1481" s="21"/>
      <c r="C1481" s="7">
        <v>1</v>
      </c>
      <c r="D1481" s="39" t="s">
        <v>6436</v>
      </c>
      <c r="E1481" s="7">
        <v>6071</v>
      </c>
      <c r="F1481" s="7">
        <v>28</v>
      </c>
      <c r="G1481" s="23">
        <v>5</v>
      </c>
      <c r="H1481" s="34">
        <f>Tabela1[[#This Row],[PESO UNI]]*Tabela1[[#This Row],[QTE]]</f>
        <v>5</v>
      </c>
      <c r="I1481" s="7" t="s">
        <v>6479</v>
      </c>
      <c r="J1481" s="8" t="s">
        <v>6012</v>
      </c>
      <c r="K1481" s="8" t="s">
        <v>4320</v>
      </c>
      <c r="L1481" s="9" t="s">
        <v>5251</v>
      </c>
      <c r="M1481" s="10">
        <v>46311</v>
      </c>
      <c r="N1481" s="8" t="s">
        <v>38</v>
      </c>
      <c r="O1481" s="12"/>
      <c r="P1481" s="13"/>
      <c r="Q1481" s="14">
        <f>Tabela1[[#This Row],[QTDE/ Fabricação]]-Tabela1[[#This Row],[QTE]]</f>
        <v>-1</v>
      </c>
      <c r="R1481" s="18">
        <f t="shared" si="471"/>
        <v>0</v>
      </c>
      <c r="S1481" s="18">
        <f t="shared" si="472"/>
        <v>0</v>
      </c>
      <c r="T1481" s="19">
        <f t="shared" si="473"/>
        <v>-5</v>
      </c>
      <c r="U1481" s="16">
        <f>IFERROR(SUMIF('LISTA DE EMBARQUE'!B:B,MICRO!E:E,'LISTA DE EMBARQUE'!G:G),"")</f>
        <v>0</v>
      </c>
      <c r="V1481" s="12"/>
      <c r="W1481" s="13"/>
      <c r="X1481" s="14"/>
      <c r="Y1481" s="14"/>
      <c r="Z1481" s="20"/>
      <c r="AA1481" s="17"/>
      <c r="AB1481" s="33"/>
      <c r="AC1481" s="33"/>
      <c r="AD1481" s="33"/>
      <c r="AE1481" s="33"/>
      <c r="AF1481" s="33"/>
      <c r="AG1481" s="33"/>
      <c r="AH1481" s="33"/>
      <c r="AI1481" s="33"/>
      <c r="AJ1481" s="5"/>
      <c r="AK1481"/>
      <c r="AL1481"/>
      <c r="AM1481"/>
      <c r="AN1481"/>
      <c r="AO1481"/>
      <c r="AP1481"/>
      <c r="AQ1481" s="22"/>
      <c r="AR1481" s="24"/>
      <c r="AS1481" s="37"/>
      <c r="AT1481" s="37"/>
      <c r="AU1481" s="37"/>
      <c r="AV1481" s="37"/>
      <c r="AW1481" s="37"/>
    </row>
    <row r="1482" spans="1:49" ht="15.75" hidden="1" customHeight="1" x14ac:dyDescent="0.25">
      <c r="A1482" s="6" t="s">
        <v>6442</v>
      </c>
      <c r="B1482" s="21"/>
      <c r="C1482" s="7">
        <v>1</v>
      </c>
      <c r="D1482" s="39" t="s">
        <v>6437</v>
      </c>
      <c r="E1482" s="7">
        <v>6072</v>
      </c>
      <c r="F1482" s="7">
        <v>28</v>
      </c>
      <c r="G1482" s="23">
        <v>5</v>
      </c>
      <c r="H1482" s="34">
        <f>Tabela1[[#This Row],[PESO UNI]]*Tabela1[[#This Row],[QTE]]</f>
        <v>5</v>
      </c>
      <c r="I1482" s="7" t="s">
        <v>6479</v>
      </c>
      <c r="J1482" s="8" t="s">
        <v>6012</v>
      </c>
      <c r="K1482" s="8" t="s">
        <v>4320</v>
      </c>
      <c r="L1482" s="9" t="s">
        <v>5251</v>
      </c>
      <c r="M1482" s="10">
        <v>46311</v>
      </c>
      <c r="N1482" s="8" t="s">
        <v>38</v>
      </c>
      <c r="O1482" s="12"/>
      <c r="P1482" s="13"/>
      <c r="Q1482" s="14">
        <f>Tabela1[[#This Row],[QTDE/ Fabricação]]-Tabela1[[#This Row],[QTE]]</f>
        <v>-1</v>
      </c>
      <c r="R1482" s="18">
        <f t="shared" si="471"/>
        <v>0</v>
      </c>
      <c r="S1482" s="18">
        <f t="shared" si="472"/>
        <v>0</v>
      </c>
      <c r="T1482" s="19">
        <f t="shared" si="473"/>
        <v>-5</v>
      </c>
      <c r="U1482" s="16">
        <f>IFERROR(SUMIF('LISTA DE EMBARQUE'!B:B,MICRO!E:E,'LISTA DE EMBARQUE'!G:G),"")</f>
        <v>0</v>
      </c>
      <c r="V1482" s="12"/>
      <c r="W1482" s="13"/>
      <c r="X1482" s="14"/>
      <c r="Y1482" s="14"/>
      <c r="Z1482" s="20"/>
      <c r="AA1482" s="17"/>
      <c r="AB1482" s="33"/>
      <c r="AC1482" s="33"/>
      <c r="AD1482" s="33"/>
      <c r="AE1482" s="33"/>
      <c r="AF1482" s="33"/>
      <c r="AG1482" s="33"/>
      <c r="AH1482" s="33"/>
      <c r="AI1482" s="33"/>
      <c r="AJ1482" s="5"/>
      <c r="AK1482"/>
      <c r="AL1482"/>
      <c r="AM1482"/>
      <c r="AN1482"/>
      <c r="AO1482"/>
      <c r="AP1482"/>
      <c r="AQ1482" s="22"/>
      <c r="AR1482" s="24"/>
      <c r="AS1482" s="37"/>
      <c r="AT1482" s="37"/>
      <c r="AU1482" s="37"/>
      <c r="AV1482" s="37"/>
      <c r="AW1482" s="37"/>
    </row>
    <row r="1483" spans="1:49" ht="15.75" hidden="1" customHeight="1" x14ac:dyDescent="0.25">
      <c r="A1483" s="6" t="s">
        <v>6442</v>
      </c>
      <c r="B1483" s="21"/>
      <c r="C1483" s="7">
        <v>1</v>
      </c>
      <c r="D1483" s="39" t="s">
        <v>6438</v>
      </c>
      <c r="E1483" s="7">
        <v>6073</v>
      </c>
      <c r="F1483" s="7">
        <v>28</v>
      </c>
      <c r="G1483" s="23">
        <v>4.8</v>
      </c>
      <c r="H1483" s="34">
        <f>Tabela1[[#This Row],[PESO UNI]]*Tabela1[[#This Row],[QTE]]</f>
        <v>4.8</v>
      </c>
      <c r="I1483" s="7" t="s">
        <v>6479</v>
      </c>
      <c r="J1483" s="8" t="s">
        <v>6012</v>
      </c>
      <c r="K1483" s="8" t="s">
        <v>4320</v>
      </c>
      <c r="L1483" s="9" t="s">
        <v>5251</v>
      </c>
      <c r="M1483" s="10">
        <v>46311</v>
      </c>
      <c r="N1483" s="8" t="s">
        <v>38</v>
      </c>
      <c r="O1483" s="12"/>
      <c r="P1483" s="13"/>
      <c r="Q1483" s="14">
        <f>Tabela1[[#This Row],[QTDE/ Fabricação]]-Tabela1[[#This Row],[QTE]]</f>
        <v>-1</v>
      </c>
      <c r="R1483" s="18">
        <f t="shared" si="471"/>
        <v>0</v>
      </c>
      <c r="S1483" s="18">
        <f t="shared" si="472"/>
        <v>0</v>
      </c>
      <c r="T1483" s="19">
        <f t="shared" si="473"/>
        <v>-4.8</v>
      </c>
      <c r="U1483" s="16">
        <f>IFERROR(SUMIF('LISTA DE EMBARQUE'!B:B,MICRO!E:E,'LISTA DE EMBARQUE'!G:G),"")</f>
        <v>0</v>
      </c>
      <c r="V1483" s="12"/>
      <c r="W1483" s="13"/>
      <c r="X1483" s="14"/>
      <c r="Y1483" s="14"/>
      <c r="Z1483" s="20"/>
      <c r="AA1483" s="17"/>
      <c r="AB1483" s="33"/>
      <c r="AC1483" s="33"/>
      <c r="AD1483" s="33"/>
      <c r="AE1483" s="33"/>
      <c r="AF1483" s="33"/>
      <c r="AG1483" s="33"/>
      <c r="AH1483" s="33"/>
      <c r="AI1483" s="33"/>
      <c r="AJ1483" s="5"/>
      <c r="AK1483"/>
      <c r="AL1483"/>
      <c r="AM1483"/>
      <c r="AN1483"/>
      <c r="AO1483"/>
      <c r="AP1483"/>
      <c r="AQ1483" s="22"/>
      <c r="AR1483" s="24"/>
      <c r="AS1483" s="37"/>
      <c r="AT1483" s="37"/>
      <c r="AU1483" s="37"/>
      <c r="AV1483" s="37"/>
      <c r="AW1483" s="37"/>
    </row>
    <row r="1484" spans="1:49" ht="15.75" hidden="1" customHeight="1" x14ac:dyDescent="0.25">
      <c r="A1484" s="6" t="s">
        <v>6442</v>
      </c>
      <c r="B1484" s="21"/>
      <c r="C1484" s="7">
        <v>1</v>
      </c>
      <c r="D1484" s="39" t="s">
        <v>6439</v>
      </c>
      <c r="E1484" s="7">
        <v>6074</v>
      </c>
      <c r="F1484" s="7">
        <v>28</v>
      </c>
      <c r="G1484" s="23">
        <v>4.8</v>
      </c>
      <c r="H1484" s="34">
        <f>Tabela1[[#This Row],[PESO UNI]]*Tabela1[[#This Row],[QTE]]</f>
        <v>4.8</v>
      </c>
      <c r="I1484" s="7" t="s">
        <v>6479</v>
      </c>
      <c r="J1484" s="8" t="s">
        <v>6012</v>
      </c>
      <c r="K1484" s="8" t="s">
        <v>4320</v>
      </c>
      <c r="L1484" s="9" t="s">
        <v>5251</v>
      </c>
      <c r="M1484" s="10">
        <v>46311</v>
      </c>
      <c r="N1484" s="8" t="s">
        <v>38</v>
      </c>
      <c r="O1484" s="12"/>
      <c r="P1484" s="13"/>
      <c r="Q1484" s="14">
        <f>Tabela1[[#This Row],[QTDE/ Fabricação]]-Tabela1[[#This Row],[QTE]]</f>
        <v>-1</v>
      </c>
      <c r="R1484" s="18">
        <f t="shared" si="471"/>
        <v>0</v>
      </c>
      <c r="S1484" s="18">
        <f t="shared" si="472"/>
        <v>0</v>
      </c>
      <c r="T1484" s="19">
        <f t="shared" si="473"/>
        <v>-4.8</v>
      </c>
      <c r="U1484" s="16">
        <f>IFERROR(SUMIF('LISTA DE EMBARQUE'!B:B,MICRO!E:E,'LISTA DE EMBARQUE'!G:G),"")</f>
        <v>0</v>
      </c>
      <c r="V1484" s="12"/>
      <c r="W1484" s="13"/>
      <c r="X1484" s="14"/>
      <c r="Y1484" s="14"/>
      <c r="Z1484" s="20"/>
      <c r="AA1484" s="17"/>
      <c r="AB1484" s="33"/>
      <c r="AC1484" s="33"/>
      <c r="AD1484" s="33"/>
      <c r="AE1484" s="33"/>
      <c r="AF1484" s="33"/>
      <c r="AG1484" s="33"/>
      <c r="AH1484" s="33"/>
      <c r="AI1484" s="33"/>
      <c r="AJ1484" s="5"/>
      <c r="AK1484"/>
      <c r="AL1484"/>
      <c r="AM1484"/>
      <c r="AN1484"/>
      <c r="AO1484"/>
      <c r="AP1484"/>
      <c r="AQ1484" s="22"/>
      <c r="AR1484" s="24"/>
      <c r="AS1484" s="37"/>
      <c r="AT1484" s="37"/>
      <c r="AU1484" s="37"/>
      <c r="AV1484" s="37"/>
      <c r="AW1484" s="37"/>
    </row>
    <row r="1485" spans="1:49" ht="15.75" hidden="1" customHeight="1" x14ac:dyDescent="0.25">
      <c r="A1485" s="6" t="s">
        <v>6442</v>
      </c>
      <c r="B1485" s="21"/>
      <c r="C1485" s="7">
        <v>1</v>
      </c>
      <c r="D1485" s="39" t="s">
        <v>6440</v>
      </c>
      <c r="E1485" s="7">
        <v>6075</v>
      </c>
      <c r="F1485" s="7">
        <v>28</v>
      </c>
      <c r="G1485" s="23">
        <v>2</v>
      </c>
      <c r="H1485" s="34">
        <f>Tabela1[[#This Row],[PESO UNI]]*Tabela1[[#This Row],[QTE]]</f>
        <v>2</v>
      </c>
      <c r="I1485" s="7" t="s">
        <v>6479</v>
      </c>
      <c r="J1485" s="8" t="s">
        <v>6012</v>
      </c>
      <c r="K1485" s="8" t="s">
        <v>4320</v>
      </c>
      <c r="L1485" s="9" t="s">
        <v>5251</v>
      </c>
      <c r="M1485" s="10">
        <v>46311</v>
      </c>
      <c r="N1485" s="8" t="s">
        <v>38</v>
      </c>
      <c r="O1485" s="12"/>
      <c r="P1485" s="13"/>
      <c r="Q1485" s="14">
        <f>Tabela1[[#This Row],[QTDE/ Fabricação]]-Tabela1[[#This Row],[QTE]]</f>
        <v>-1</v>
      </c>
      <c r="R1485" s="18">
        <f t="shared" si="471"/>
        <v>0</v>
      </c>
      <c r="S1485" s="18">
        <f t="shared" si="472"/>
        <v>0</v>
      </c>
      <c r="T1485" s="19">
        <f t="shared" si="473"/>
        <v>-2</v>
      </c>
      <c r="U1485" s="16">
        <f>IFERROR(SUMIF('LISTA DE EMBARQUE'!B:B,MICRO!E:E,'LISTA DE EMBARQUE'!G:G),"")</f>
        <v>0</v>
      </c>
      <c r="V1485" s="12"/>
      <c r="W1485" s="13"/>
      <c r="X1485" s="14"/>
      <c r="Y1485" s="14"/>
      <c r="Z1485" s="20"/>
      <c r="AA1485" s="17"/>
      <c r="AB1485" s="33"/>
      <c r="AC1485" s="33"/>
      <c r="AD1485" s="33"/>
      <c r="AE1485" s="33"/>
      <c r="AF1485" s="33"/>
      <c r="AG1485" s="33"/>
      <c r="AH1485" s="33"/>
      <c r="AI1485" s="33"/>
      <c r="AJ1485" s="5"/>
      <c r="AK1485"/>
      <c r="AL1485"/>
      <c r="AM1485"/>
      <c r="AN1485"/>
      <c r="AO1485"/>
      <c r="AP1485"/>
      <c r="AQ1485" s="22"/>
      <c r="AR1485" s="24"/>
      <c r="AS1485" s="37"/>
      <c r="AT1485" s="37"/>
      <c r="AU1485" s="37"/>
      <c r="AV1485" s="37"/>
      <c r="AW1485" s="37"/>
    </row>
    <row r="1486" spans="1:49" ht="15.75" hidden="1" customHeight="1" x14ac:dyDescent="0.25">
      <c r="A1486" s="6" t="s">
        <v>6442</v>
      </c>
      <c r="B1486" s="21"/>
      <c r="C1486" s="7">
        <v>1</v>
      </c>
      <c r="D1486" s="39" t="s">
        <v>6441</v>
      </c>
      <c r="E1486" s="7">
        <v>6076</v>
      </c>
      <c r="F1486" s="7">
        <v>28</v>
      </c>
      <c r="G1486" s="23">
        <v>2</v>
      </c>
      <c r="H1486" s="34">
        <f>Tabela1[[#This Row],[PESO UNI]]*Tabela1[[#This Row],[QTE]]</f>
        <v>2</v>
      </c>
      <c r="I1486" s="7" t="s">
        <v>6479</v>
      </c>
      <c r="J1486" s="8" t="s">
        <v>6012</v>
      </c>
      <c r="K1486" s="8" t="s">
        <v>4320</v>
      </c>
      <c r="L1486" s="9" t="s">
        <v>5251</v>
      </c>
      <c r="M1486" s="10">
        <v>46311</v>
      </c>
      <c r="N1486" s="8" t="s">
        <v>38</v>
      </c>
      <c r="O1486" s="12"/>
      <c r="P1486" s="13"/>
      <c r="Q1486" s="14">
        <f>Tabela1[[#This Row],[QTDE/ Fabricação]]-Tabela1[[#This Row],[QTE]]</f>
        <v>-1</v>
      </c>
      <c r="R1486" s="18">
        <f>IFERROR(H1486*((AA1486*0.25)+(AC1486*0.25)+(AD1486*0.225)+(AE1486*0.225)+(AF1486*0.05)),"")</f>
        <v>0</v>
      </c>
      <c r="S1486" s="18">
        <f>IFERROR(H1486*AG1486,"")</f>
        <v>0</v>
      </c>
      <c r="T1486" s="19">
        <f>IFERROR(S1486-H1486,"")</f>
        <v>-2</v>
      </c>
      <c r="U1486" s="16">
        <f>IFERROR(SUMIF('LISTA DE EMBARQUE'!B:B,MICRO!E:E,'LISTA DE EMBARQUE'!G:G),"")</f>
        <v>0</v>
      </c>
      <c r="V1486" s="12"/>
      <c r="W1486" s="13"/>
      <c r="X1486" s="14"/>
      <c r="Y1486" s="14"/>
      <c r="Z1486" s="20"/>
      <c r="AA1486" s="17"/>
      <c r="AB1486" s="33"/>
      <c r="AC1486" s="33"/>
      <c r="AD1486" s="33"/>
      <c r="AE1486" s="33"/>
      <c r="AF1486" s="33"/>
      <c r="AG1486" s="33"/>
      <c r="AH1486" s="33"/>
      <c r="AI1486" s="33"/>
      <c r="AJ1486" s="5"/>
      <c r="AK1486"/>
      <c r="AL1486"/>
      <c r="AM1486"/>
      <c r="AN1486"/>
      <c r="AO1486"/>
      <c r="AP1486"/>
      <c r="AQ1486" s="22"/>
      <c r="AR1486" s="24"/>
      <c r="AS1486" s="37"/>
      <c r="AT1486" s="37"/>
      <c r="AU1486" s="37"/>
      <c r="AV1486" s="37"/>
      <c r="AW1486" s="37"/>
    </row>
    <row r="1487" spans="1:49" ht="15.75" hidden="1" customHeight="1" x14ac:dyDescent="0.25">
      <c r="A1487" s="6" t="s">
        <v>6443</v>
      </c>
      <c r="B1487" s="21" t="s">
        <v>6444</v>
      </c>
      <c r="C1487" s="7">
        <v>2</v>
      </c>
      <c r="D1487" s="39" t="s">
        <v>6446</v>
      </c>
      <c r="E1487" s="7">
        <v>6077</v>
      </c>
      <c r="F1487" s="7">
        <v>99</v>
      </c>
      <c r="G1487" s="23">
        <v>1.7</v>
      </c>
      <c r="H1487" s="34">
        <f>Tabela1[[#This Row],[PESO UNI]]*Tabela1[[#This Row],[QTE]]</f>
        <v>3.4</v>
      </c>
      <c r="I1487" s="7">
        <v>0</v>
      </c>
      <c r="J1487" s="8" t="s">
        <v>3140</v>
      </c>
      <c r="K1487" s="8" t="s">
        <v>4320</v>
      </c>
      <c r="L1487" s="9" t="s">
        <v>2984</v>
      </c>
      <c r="M1487" s="10">
        <v>46314</v>
      </c>
      <c r="N1487" s="8" t="s">
        <v>38</v>
      </c>
      <c r="O1487" s="12"/>
      <c r="P1487" s="13"/>
      <c r="Q1487" s="14">
        <f>Tabela1[[#This Row],[QTDE/ Fabricação]]-Tabela1[[#This Row],[QTE]]</f>
        <v>-2</v>
      </c>
      <c r="R1487" s="18">
        <f t="shared" ref="R1487" si="474">IFERROR(H1487*((AA1487*0.25)+(AC1487*0.25)+(AD1487*0.225)+(AE1487*0.225)+(AF1487*0.05)),"")</f>
        <v>0</v>
      </c>
      <c r="S1487" s="18">
        <f t="shared" ref="S1487" si="475">IFERROR(H1487*AG1487,"")</f>
        <v>0</v>
      </c>
      <c r="T1487" s="19">
        <f t="shared" ref="T1487" si="476">IFERROR(S1487-H1487,"")</f>
        <v>-3.4</v>
      </c>
      <c r="U1487" s="16">
        <f>IFERROR(SUMIF('LISTA DE EMBARQUE'!B:B,MICRO!E:E,'LISTA DE EMBARQUE'!G:G),"")</f>
        <v>0</v>
      </c>
      <c r="V1487" s="12"/>
      <c r="W1487" s="13"/>
      <c r="X1487" s="14"/>
      <c r="Y1487" s="14"/>
      <c r="Z1487" s="20"/>
      <c r="AA1487" s="17"/>
      <c r="AB1487" s="33"/>
      <c r="AC1487" s="33"/>
      <c r="AD1487" s="33"/>
      <c r="AE1487" s="33"/>
      <c r="AF1487" s="33"/>
      <c r="AG1487" s="33"/>
      <c r="AH1487" s="33"/>
      <c r="AI1487" s="33"/>
      <c r="AJ1487" s="5"/>
      <c r="AK1487"/>
      <c r="AL1487"/>
      <c r="AM1487"/>
      <c r="AN1487"/>
      <c r="AO1487"/>
      <c r="AP1487"/>
      <c r="AQ1487" s="22"/>
      <c r="AR1487" s="24"/>
      <c r="AS1487" s="37"/>
      <c r="AT1487" s="37"/>
      <c r="AU1487" s="37"/>
      <c r="AV1487" s="37"/>
      <c r="AW1487" s="37"/>
    </row>
    <row r="1488" spans="1:49" ht="15.75" hidden="1" customHeight="1" x14ac:dyDescent="0.25">
      <c r="A1488" s="6" t="s">
        <v>6443</v>
      </c>
      <c r="B1488" s="21" t="s">
        <v>6444</v>
      </c>
      <c r="C1488" s="7">
        <v>4</v>
      </c>
      <c r="D1488" s="39" t="s">
        <v>6447</v>
      </c>
      <c r="E1488" s="7">
        <v>6078</v>
      </c>
      <c r="F1488" s="7">
        <v>99</v>
      </c>
      <c r="G1488" s="23">
        <v>5.8</v>
      </c>
      <c r="H1488" s="34">
        <f>Tabela1[[#This Row],[PESO UNI]]*Tabela1[[#This Row],[QTE]]</f>
        <v>23.2</v>
      </c>
      <c r="I1488" s="7">
        <v>0</v>
      </c>
      <c r="J1488" s="8" t="s">
        <v>3140</v>
      </c>
      <c r="K1488" s="8" t="s">
        <v>4320</v>
      </c>
      <c r="L1488" s="9" t="s">
        <v>2984</v>
      </c>
      <c r="M1488" s="10">
        <v>46314</v>
      </c>
      <c r="N1488" s="8" t="s">
        <v>38</v>
      </c>
      <c r="O1488" s="12"/>
      <c r="P1488" s="13"/>
      <c r="Q1488" s="14">
        <f>Tabela1[[#This Row],[QTDE/ Fabricação]]-Tabela1[[#This Row],[QTE]]</f>
        <v>-4</v>
      </c>
      <c r="R1488" s="18">
        <f t="shared" ref="R1488" si="477">IFERROR(H1488*((AA1488*0.25)+(AC1488*0.25)+(AD1488*0.225)+(AE1488*0.225)+(AF1488*0.05)),"")</f>
        <v>0</v>
      </c>
      <c r="S1488" s="18">
        <f t="shared" ref="S1488" si="478">IFERROR(H1488*AG1488,"")</f>
        <v>0</v>
      </c>
      <c r="T1488" s="19">
        <f t="shared" ref="T1488" si="479">IFERROR(S1488-H1488,"")</f>
        <v>-23.2</v>
      </c>
      <c r="U1488" s="16">
        <f>IFERROR(SUMIF('LISTA DE EMBARQUE'!B:B,MICRO!E:E,'LISTA DE EMBARQUE'!G:G),"")</f>
        <v>0</v>
      </c>
      <c r="V1488" s="12"/>
      <c r="W1488" s="13"/>
      <c r="X1488" s="14"/>
      <c r="Y1488" s="14"/>
      <c r="Z1488" s="20"/>
      <c r="AA1488" s="17"/>
      <c r="AB1488" s="33"/>
      <c r="AC1488" s="33"/>
      <c r="AD1488" s="33"/>
      <c r="AE1488" s="33"/>
      <c r="AF1488" s="33"/>
      <c r="AG1488" s="33"/>
      <c r="AH1488" s="33"/>
      <c r="AI1488" s="33"/>
      <c r="AJ1488" s="5"/>
      <c r="AK1488"/>
      <c r="AL1488"/>
      <c r="AM1488"/>
      <c r="AN1488"/>
      <c r="AO1488"/>
      <c r="AP1488"/>
      <c r="AQ1488" s="22"/>
      <c r="AR1488" s="24"/>
      <c r="AS1488" s="37"/>
      <c r="AT1488" s="37"/>
      <c r="AU1488" s="37"/>
      <c r="AV1488" s="37"/>
      <c r="AW1488" s="37"/>
    </row>
    <row r="1489" spans="1:49" ht="15.75" hidden="1" customHeight="1" x14ac:dyDescent="0.25">
      <c r="A1489" s="6" t="s">
        <v>6443</v>
      </c>
      <c r="B1489" s="21" t="s">
        <v>6444</v>
      </c>
      <c r="C1489" s="7">
        <v>1</v>
      </c>
      <c r="D1489" s="39" t="s">
        <v>6445</v>
      </c>
      <c r="E1489" s="7">
        <v>6079</v>
      </c>
      <c r="F1489" s="7">
        <v>99</v>
      </c>
      <c r="G1489" s="23">
        <v>0.4</v>
      </c>
      <c r="H1489" s="34">
        <f>Tabela1[[#This Row],[PESO UNI]]*Tabela1[[#This Row],[QTE]]</f>
        <v>0.4</v>
      </c>
      <c r="I1489" s="7">
        <v>0</v>
      </c>
      <c r="J1489" s="8" t="s">
        <v>3140</v>
      </c>
      <c r="K1489" s="8" t="s">
        <v>4320</v>
      </c>
      <c r="L1489" s="9" t="s">
        <v>2984</v>
      </c>
      <c r="M1489" s="10">
        <v>46314</v>
      </c>
      <c r="N1489" s="8" t="s">
        <v>38</v>
      </c>
      <c r="O1489" s="12"/>
      <c r="P1489" s="13"/>
      <c r="Q1489" s="14">
        <f>Tabela1[[#This Row],[QTDE/ Fabricação]]-Tabela1[[#This Row],[QTE]]</f>
        <v>-1</v>
      </c>
      <c r="R1489" s="18">
        <f t="shared" ref="R1489" si="480">IFERROR(H1489*((AA1489*0.25)+(AC1489*0.25)+(AD1489*0.225)+(AE1489*0.225)+(AF1489*0.05)),"")</f>
        <v>0</v>
      </c>
      <c r="S1489" s="18">
        <f t="shared" ref="S1489" si="481">IFERROR(H1489*AG1489,"")</f>
        <v>0</v>
      </c>
      <c r="T1489" s="19">
        <f t="shared" ref="T1489" si="482">IFERROR(S1489-H1489,"")</f>
        <v>-0.4</v>
      </c>
      <c r="U1489" s="16">
        <f>IFERROR(SUMIF('LISTA DE EMBARQUE'!B:B,MICRO!E:E,'LISTA DE EMBARQUE'!G:G),"")</f>
        <v>0</v>
      </c>
      <c r="V1489" s="12"/>
      <c r="W1489" s="13"/>
      <c r="X1489" s="14"/>
      <c r="Y1489" s="14"/>
      <c r="Z1489" s="20"/>
      <c r="AA1489" s="17"/>
      <c r="AB1489" s="33"/>
      <c r="AC1489" s="33"/>
      <c r="AD1489" s="33"/>
      <c r="AE1489" s="33"/>
      <c r="AF1489" s="33"/>
      <c r="AG1489" s="33"/>
      <c r="AH1489" s="33"/>
      <c r="AI1489" s="33"/>
      <c r="AJ1489" s="5"/>
      <c r="AK1489"/>
      <c r="AL1489"/>
      <c r="AM1489"/>
      <c r="AN1489"/>
      <c r="AO1489"/>
      <c r="AP1489"/>
      <c r="AQ1489" s="22"/>
      <c r="AR1489" s="24"/>
      <c r="AS1489" s="37"/>
      <c r="AT1489" s="37"/>
      <c r="AU1489" s="37"/>
      <c r="AV1489" s="37"/>
      <c r="AW1489" s="37"/>
    </row>
    <row r="1490" spans="1:49" ht="15.75" hidden="1" customHeight="1" x14ac:dyDescent="0.25">
      <c r="A1490" s="6" t="s">
        <v>6443</v>
      </c>
      <c r="B1490" s="21" t="s">
        <v>6444</v>
      </c>
      <c r="C1490" s="7">
        <v>1</v>
      </c>
      <c r="D1490" s="39" t="s">
        <v>6448</v>
      </c>
      <c r="E1490" s="7">
        <v>6080</v>
      </c>
      <c r="F1490" s="7">
        <v>99</v>
      </c>
      <c r="G1490" s="23">
        <v>0.8</v>
      </c>
      <c r="H1490" s="34">
        <f>Tabela1[[#This Row],[PESO UNI]]*Tabela1[[#This Row],[QTE]]</f>
        <v>0.8</v>
      </c>
      <c r="I1490" s="7">
        <v>0</v>
      </c>
      <c r="J1490" s="8" t="s">
        <v>3140</v>
      </c>
      <c r="K1490" s="8" t="s">
        <v>4320</v>
      </c>
      <c r="L1490" s="9" t="s">
        <v>2984</v>
      </c>
      <c r="M1490" s="10">
        <v>46314</v>
      </c>
      <c r="N1490" s="8" t="s">
        <v>38</v>
      </c>
      <c r="O1490" s="12"/>
      <c r="P1490" s="13"/>
      <c r="Q1490" s="14">
        <f>Tabela1[[#This Row],[QTDE/ Fabricação]]-Tabela1[[#This Row],[QTE]]</f>
        <v>-1</v>
      </c>
      <c r="R1490" s="18">
        <f t="shared" ref="R1490" si="483">IFERROR(H1490*((AA1490*0.25)+(AC1490*0.25)+(AD1490*0.225)+(AE1490*0.225)+(AF1490*0.05)),"")</f>
        <v>0</v>
      </c>
      <c r="S1490" s="18">
        <f t="shared" ref="S1490" si="484">IFERROR(H1490*AG1490,"")</f>
        <v>0</v>
      </c>
      <c r="T1490" s="19">
        <f t="shared" ref="T1490" si="485">IFERROR(S1490-H1490,"")</f>
        <v>-0.8</v>
      </c>
      <c r="U1490" s="16">
        <f>IFERROR(SUMIF('LISTA DE EMBARQUE'!B:B,MICRO!E:E,'LISTA DE EMBARQUE'!G:G),"")</f>
        <v>0</v>
      </c>
      <c r="V1490" s="12"/>
      <c r="W1490" s="13"/>
      <c r="X1490" s="14"/>
      <c r="Y1490" s="14"/>
      <c r="Z1490" s="20"/>
      <c r="AA1490" s="17"/>
      <c r="AB1490" s="33"/>
      <c r="AC1490" s="33"/>
      <c r="AD1490" s="33"/>
      <c r="AE1490" s="33"/>
      <c r="AF1490" s="33"/>
      <c r="AG1490" s="33"/>
      <c r="AH1490" s="33"/>
      <c r="AI1490" s="33"/>
      <c r="AJ1490" s="5"/>
      <c r="AK1490"/>
      <c r="AL1490"/>
      <c r="AM1490"/>
      <c r="AN1490"/>
      <c r="AO1490"/>
      <c r="AP1490"/>
      <c r="AQ1490" s="22"/>
      <c r="AR1490" s="24"/>
      <c r="AS1490" s="37"/>
      <c r="AT1490" s="37"/>
      <c r="AU1490" s="37"/>
      <c r="AV1490" s="37"/>
      <c r="AW1490" s="37"/>
    </row>
    <row r="1491" spans="1:49" ht="15.75" hidden="1" customHeight="1" x14ac:dyDescent="0.25">
      <c r="A1491" s="6" t="s">
        <v>6443</v>
      </c>
      <c r="B1491" s="21" t="s">
        <v>6444</v>
      </c>
      <c r="C1491" s="7">
        <v>1</v>
      </c>
      <c r="D1491" s="39" t="s">
        <v>6449</v>
      </c>
      <c r="E1491" s="7">
        <v>6081</v>
      </c>
      <c r="F1491" s="7">
        <v>99</v>
      </c>
      <c r="G1491" s="23">
        <v>0.2</v>
      </c>
      <c r="H1491" s="34">
        <f>Tabela1[[#This Row],[PESO UNI]]*Tabela1[[#This Row],[QTE]]</f>
        <v>0.2</v>
      </c>
      <c r="I1491" s="7">
        <v>0</v>
      </c>
      <c r="J1491" s="8" t="s">
        <v>3140</v>
      </c>
      <c r="K1491" s="8" t="s">
        <v>4320</v>
      </c>
      <c r="L1491" s="9" t="s">
        <v>2984</v>
      </c>
      <c r="M1491" s="10">
        <v>46314</v>
      </c>
      <c r="N1491" s="8" t="s">
        <v>38</v>
      </c>
      <c r="O1491" s="12"/>
      <c r="P1491" s="13"/>
      <c r="Q1491" s="14">
        <f>Tabela1[[#This Row],[QTDE/ Fabricação]]-Tabela1[[#This Row],[QTE]]</f>
        <v>-1</v>
      </c>
      <c r="R1491" s="18">
        <f t="shared" ref="R1491" si="486">IFERROR(H1491*((AA1491*0.25)+(AC1491*0.25)+(AD1491*0.225)+(AE1491*0.225)+(AF1491*0.05)),"")</f>
        <v>0</v>
      </c>
      <c r="S1491" s="18">
        <f t="shared" ref="S1491" si="487">IFERROR(H1491*AG1491,"")</f>
        <v>0</v>
      </c>
      <c r="T1491" s="19">
        <f t="shared" ref="T1491" si="488">IFERROR(S1491-H1491,"")</f>
        <v>-0.2</v>
      </c>
      <c r="U1491" s="16">
        <f>IFERROR(SUMIF('LISTA DE EMBARQUE'!B:B,MICRO!E:E,'LISTA DE EMBARQUE'!G:G),"")</f>
        <v>0</v>
      </c>
      <c r="V1491" s="12"/>
      <c r="W1491" s="13"/>
      <c r="X1491" s="14"/>
      <c r="Y1491" s="14"/>
      <c r="Z1491" s="20"/>
      <c r="AA1491" s="17"/>
      <c r="AB1491" s="33"/>
      <c r="AC1491" s="33"/>
      <c r="AD1491" s="33"/>
      <c r="AE1491" s="33"/>
      <c r="AF1491" s="33"/>
      <c r="AG1491" s="33"/>
      <c r="AH1491" s="33"/>
      <c r="AI1491" s="33"/>
      <c r="AJ1491" s="5"/>
      <c r="AK1491"/>
      <c r="AL1491"/>
      <c r="AM1491"/>
      <c r="AN1491"/>
      <c r="AO1491"/>
      <c r="AP1491"/>
      <c r="AQ1491" s="22"/>
      <c r="AR1491" s="24"/>
      <c r="AS1491" s="37"/>
      <c r="AT1491" s="37"/>
      <c r="AU1491" s="37"/>
      <c r="AV1491" s="37"/>
      <c r="AW1491" s="37"/>
    </row>
    <row r="1492" spans="1:49" ht="15.75" hidden="1" customHeight="1" x14ac:dyDescent="0.25">
      <c r="A1492" s="6" t="s">
        <v>6443</v>
      </c>
      <c r="B1492" s="21" t="s">
        <v>6444</v>
      </c>
      <c r="C1492" s="7">
        <v>2</v>
      </c>
      <c r="D1492" s="39" t="s">
        <v>6450</v>
      </c>
      <c r="E1492" s="7">
        <v>6082</v>
      </c>
      <c r="F1492" s="7">
        <v>99</v>
      </c>
      <c r="G1492" s="23">
        <v>1.1000000000000001</v>
      </c>
      <c r="H1492" s="34">
        <f>Tabela1[[#This Row],[PESO UNI]]*Tabela1[[#This Row],[QTE]]</f>
        <v>2.2000000000000002</v>
      </c>
      <c r="I1492" s="7">
        <v>0</v>
      </c>
      <c r="J1492" s="8" t="s">
        <v>3140</v>
      </c>
      <c r="K1492" s="8" t="s">
        <v>4320</v>
      </c>
      <c r="L1492" s="9" t="s">
        <v>2984</v>
      </c>
      <c r="M1492" s="10">
        <v>46314</v>
      </c>
      <c r="N1492" s="8" t="s">
        <v>38</v>
      </c>
      <c r="O1492" s="12"/>
      <c r="P1492" s="13"/>
      <c r="Q1492" s="14">
        <f>Tabela1[[#This Row],[QTDE/ Fabricação]]-Tabela1[[#This Row],[QTE]]</f>
        <v>-2</v>
      </c>
      <c r="R1492" s="18">
        <f t="shared" ref="R1492" si="489">IFERROR(H1492*((AA1492*0.25)+(AC1492*0.25)+(AD1492*0.225)+(AE1492*0.225)+(AF1492*0.05)),"")</f>
        <v>0</v>
      </c>
      <c r="S1492" s="18">
        <f t="shared" ref="S1492" si="490">IFERROR(H1492*AG1492,"")</f>
        <v>0</v>
      </c>
      <c r="T1492" s="19">
        <f t="shared" ref="T1492" si="491">IFERROR(S1492-H1492,"")</f>
        <v>-2.2000000000000002</v>
      </c>
      <c r="U1492" s="16">
        <f>IFERROR(SUMIF('LISTA DE EMBARQUE'!B:B,MICRO!E:E,'LISTA DE EMBARQUE'!G:G),"")</f>
        <v>0</v>
      </c>
      <c r="V1492" s="12"/>
      <c r="W1492" s="13"/>
      <c r="X1492" s="14"/>
      <c r="Y1492" s="14"/>
      <c r="Z1492" s="20"/>
      <c r="AA1492" s="17"/>
      <c r="AB1492" s="33"/>
      <c r="AC1492" s="33"/>
      <c r="AD1492" s="33"/>
      <c r="AE1492" s="33"/>
      <c r="AF1492" s="33"/>
      <c r="AG1492" s="33"/>
      <c r="AH1492" s="33"/>
      <c r="AI1492" s="33"/>
      <c r="AJ1492" s="5"/>
      <c r="AK1492"/>
      <c r="AL1492"/>
      <c r="AM1492"/>
      <c r="AN1492"/>
      <c r="AO1492"/>
      <c r="AP1492"/>
      <c r="AQ1492" s="22"/>
      <c r="AR1492" s="24"/>
      <c r="AS1492" s="37"/>
      <c r="AT1492" s="37"/>
      <c r="AU1492" s="37"/>
      <c r="AV1492" s="37"/>
      <c r="AW1492" s="37"/>
    </row>
    <row r="1493" spans="1:49" ht="15.75" hidden="1" customHeight="1" x14ac:dyDescent="0.25">
      <c r="A1493" s="6" t="s">
        <v>6443</v>
      </c>
      <c r="B1493" s="21" t="s">
        <v>6444</v>
      </c>
      <c r="C1493" s="7">
        <v>2</v>
      </c>
      <c r="D1493" s="39" t="s">
        <v>6451</v>
      </c>
      <c r="E1493" s="7">
        <v>6093</v>
      </c>
      <c r="F1493" s="7">
        <v>99</v>
      </c>
      <c r="G1493" s="23">
        <v>1.6</v>
      </c>
      <c r="H1493" s="34">
        <f>Tabela1[[#This Row],[PESO UNI]]*Tabela1[[#This Row],[QTE]]</f>
        <v>3.2</v>
      </c>
      <c r="I1493" s="7">
        <v>0</v>
      </c>
      <c r="J1493" s="8" t="s">
        <v>3140</v>
      </c>
      <c r="K1493" s="8" t="s">
        <v>4320</v>
      </c>
      <c r="L1493" s="9" t="s">
        <v>2984</v>
      </c>
      <c r="M1493" s="10">
        <v>46314</v>
      </c>
      <c r="N1493" s="8" t="s">
        <v>38</v>
      </c>
      <c r="O1493" s="12"/>
      <c r="P1493" s="13"/>
      <c r="Q1493" s="14">
        <f>Tabela1[[#This Row],[QTDE/ Fabricação]]-Tabela1[[#This Row],[QTE]]</f>
        <v>-2</v>
      </c>
      <c r="R1493" s="18">
        <f t="shared" ref="R1493" si="492">IFERROR(H1493*((AA1493*0.25)+(AC1493*0.25)+(AD1493*0.225)+(AE1493*0.225)+(AF1493*0.05)),"")</f>
        <v>0</v>
      </c>
      <c r="S1493" s="18">
        <f t="shared" ref="S1493" si="493">IFERROR(H1493*AG1493,"")</f>
        <v>0</v>
      </c>
      <c r="T1493" s="19">
        <f t="shared" ref="T1493" si="494">IFERROR(S1493-H1493,"")</f>
        <v>-3.2</v>
      </c>
      <c r="U1493" s="16">
        <f>IFERROR(SUMIF('LISTA DE EMBARQUE'!B:B,MICRO!E:E,'LISTA DE EMBARQUE'!G:G),"")</f>
        <v>0</v>
      </c>
      <c r="V1493" s="12"/>
      <c r="W1493" s="13"/>
      <c r="X1493" s="14"/>
      <c r="Y1493" s="14"/>
      <c r="Z1493" s="20"/>
      <c r="AA1493" s="17"/>
      <c r="AB1493" s="33"/>
      <c r="AC1493" s="33"/>
      <c r="AD1493" s="33"/>
      <c r="AE1493" s="33"/>
      <c r="AF1493" s="33"/>
      <c r="AG1493" s="33"/>
      <c r="AH1493" s="33"/>
      <c r="AI1493" s="33"/>
      <c r="AJ1493" s="5"/>
      <c r="AK1493"/>
      <c r="AL1493"/>
      <c r="AM1493"/>
      <c r="AN1493"/>
      <c r="AO1493"/>
      <c r="AP1493"/>
      <c r="AQ1493" s="22"/>
      <c r="AR1493" s="24"/>
      <c r="AS1493" s="37"/>
      <c r="AT1493" s="37"/>
      <c r="AU1493" s="37"/>
      <c r="AV1493" s="37"/>
      <c r="AW1493" s="37"/>
    </row>
    <row r="1494" spans="1:49" ht="15.75" hidden="1" customHeight="1" x14ac:dyDescent="0.25">
      <c r="A1494" s="6" t="s">
        <v>6452</v>
      </c>
      <c r="B1494" s="21" t="s">
        <v>6453</v>
      </c>
      <c r="C1494" s="7">
        <v>96</v>
      </c>
      <c r="D1494" s="39" t="s">
        <v>6454</v>
      </c>
      <c r="E1494" s="7">
        <v>6094</v>
      </c>
      <c r="F1494" s="7">
        <v>100</v>
      </c>
      <c r="G1494" s="23">
        <v>2.6</v>
      </c>
      <c r="H1494" s="34">
        <f>Tabela1[[#This Row],[PESO UNI]]*Tabela1[[#This Row],[QTE]]</f>
        <v>249.60000000000002</v>
      </c>
      <c r="I1494" s="7">
        <v>0</v>
      </c>
      <c r="J1494" s="8" t="s">
        <v>3045</v>
      </c>
      <c r="K1494" s="8" t="s">
        <v>4320</v>
      </c>
      <c r="L1494" s="9" t="s">
        <v>2984</v>
      </c>
      <c r="M1494" s="10">
        <v>46314</v>
      </c>
      <c r="N1494" s="8" t="s">
        <v>38</v>
      </c>
      <c r="O1494" s="12"/>
      <c r="P1494" s="13"/>
      <c r="Q1494" s="14">
        <f>Tabela1[[#This Row],[QTDE/ Fabricação]]-Tabela1[[#This Row],[QTE]]</f>
        <v>-96</v>
      </c>
      <c r="R1494" s="18">
        <f t="shared" ref="R1494" si="495">IFERROR(H1494*((AA1494*0.25)+(AC1494*0.25)+(AD1494*0.225)+(AE1494*0.225)+(AF1494*0.05)),"")</f>
        <v>0</v>
      </c>
      <c r="S1494" s="18">
        <f t="shared" ref="S1494" si="496">IFERROR(H1494*AG1494,"")</f>
        <v>0</v>
      </c>
      <c r="T1494" s="19">
        <f t="shared" ref="T1494" si="497">IFERROR(S1494-H1494,"")</f>
        <v>-249.60000000000002</v>
      </c>
      <c r="U1494" s="16">
        <f>IFERROR(SUMIF('LISTA DE EMBARQUE'!B:B,MICRO!E:E,'LISTA DE EMBARQUE'!G:G),"")</f>
        <v>0</v>
      </c>
      <c r="V1494" s="12"/>
      <c r="W1494" s="13"/>
      <c r="X1494" s="14"/>
      <c r="Y1494" s="14"/>
      <c r="Z1494" s="20"/>
      <c r="AA1494" s="17"/>
      <c r="AB1494" s="33"/>
      <c r="AC1494" s="33"/>
      <c r="AD1494" s="33"/>
      <c r="AE1494" s="33"/>
      <c r="AF1494" s="33"/>
      <c r="AG1494" s="33"/>
      <c r="AH1494" s="33"/>
      <c r="AI1494" s="33"/>
      <c r="AJ1494" s="5"/>
      <c r="AK1494"/>
      <c r="AL1494"/>
      <c r="AM1494"/>
      <c r="AN1494"/>
      <c r="AO1494"/>
      <c r="AP1494"/>
      <c r="AQ1494" s="22"/>
      <c r="AR1494" s="24"/>
      <c r="AS1494" s="37"/>
      <c r="AT1494" s="37"/>
      <c r="AU1494" s="37"/>
      <c r="AV1494" s="37"/>
      <c r="AW1494" s="37"/>
    </row>
    <row r="1495" spans="1:49" ht="15.75" hidden="1" customHeight="1" x14ac:dyDescent="0.25">
      <c r="A1495" s="6" t="s">
        <v>6452</v>
      </c>
      <c r="B1495" s="21" t="s">
        <v>6453</v>
      </c>
      <c r="C1495" s="7">
        <v>2</v>
      </c>
      <c r="D1495" s="39" t="s">
        <v>6455</v>
      </c>
      <c r="E1495" s="7">
        <v>6095</v>
      </c>
      <c r="F1495" s="7">
        <v>100</v>
      </c>
      <c r="G1495" s="23">
        <v>2.6</v>
      </c>
      <c r="H1495" s="34">
        <f>Tabela1[[#This Row],[PESO UNI]]*Tabela1[[#This Row],[QTE]]</f>
        <v>5.2</v>
      </c>
      <c r="I1495" s="7">
        <v>0</v>
      </c>
      <c r="J1495" s="8" t="s">
        <v>3045</v>
      </c>
      <c r="K1495" s="8" t="s">
        <v>4320</v>
      </c>
      <c r="L1495" s="9" t="s">
        <v>2984</v>
      </c>
      <c r="M1495" s="10">
        <v>46314</v>
      </c>
      <c r="N1495" s="8" t="s">
        <v>38</v>
      </c>
      <c r="O1495" s="12"/>
      <c r="P1495" s="13"/>
      <c r="Q1495" s="14">
        <f>Tabela1[[#This Row],[QTDE/ Fabricação]]-Tabela1[[#This Row],[QTE]]</f>
        <v>-2</v>
      </c>
      <c r="R1495" s="18">
        <f t="shared" ref="R1495" si="498">IFERROR(H1495*((AA1495*0.25)+(AC1495*0.25)+(AD1495*0.225)+(AE1495*0.225)+(AF1495*0.05)),"")</f>
        <v>0</v>
      </c>
      <c r="S1495" s="18">
        <f t="shared" ref="S1495" si="499">IFERROR(H1495*AG1495,"")</f>
        <v>0</v>
      </c>
      <c r="T1495" s="19">
        <f t="shared" ref="T1495" si="500">IFERROR(S1495-H1495,"")</f>
        <v>-5.2</v>
      </c>
      <c r="U1495" s="16">
        <f>IFERROR(SUMIF('LISTA DE EMBARQUE'!B:B,MICRO!E:E,'LISTA DE EMBARQUE'!G:G),"")</f>
        <v>0</v>
      </c>
      <c r="V1495" s="12"/>
      <c r="W1495" s="13"/>
      <c r="X1495" s="14"/>
      <c r="Y1495" s="14"/>
      <c r="Z1495" s="20"/>
      <c r="AA1495" s="17"/>
      <c r="AB1495" s="33"/>
      <c r="AC1495" s="33"/>
      <c r="AD1495" s="33"/>
      <c r="AE1495" s="33"/>
      <c r="AF1495" s="33"/>
      <c r="AG1495" s="33"/>
      <c r="AH1495" s="33"/>
      <c r="AI1495" s="33"/>
      <c r="AJ1495" s="5"/>
      <c r="AK1495"/>
      <c r="AL1495"/>
      <c r="AM1495"/>
      <c r="AN1495"/>
      <c r="AO1495"/>
      <c r="AP1495"/>
      <c r="AQ1495" s="22"/>
      <c r="AR1495" s="24"/>
      <c r="AS1495" s="37"/>
      <c r="AT1495" s="37"/>
      <c r="AU1495" s="37"/>
      <c r="AV1495" s="37"/>
      <c r="AW1495" s="37"/>
    </row>
    <row r="1496" spans="1:49" ht="15.75" hidden="1" customHeight="1" x14ac:dyDescent="0.25">
      <c r="A1496" s="6" t="s">
        <v>6452</v>
      </c>
      <c r="B1496" s="21" t="s">
        <v>6453</v>
      </c>
      <c r="C1496" s="7">
        <v>5</v>
      </c>
      <c r="D1496" s="39" t="s">
        <v>6456</v>
      </c>
      <c r="E1496" s="7">
        <v>6096</v>
      </c>
      <c r="F1496" s="7">
        <v>100</v>
      </c>
      <c r="G1496" s="23">
        <v>7.6</v>
      </c>
      <c r="H1496" s="34">
        <f>Tabela1[[#This Row],[PESO UNI]]*Tabela1[[#This Row],[QTE]]</f>
        <v>38</v>
      </c>
      <c r="I1496" s="7">
        <v>0</v>
      </c>
      <c r="J1496" s="8" t="s">
        <v>3045</v>
      </c>
      <c r="K1496" s="8" t="s">
        <v>4320</v>
      </c>
      <c r="L1496" s="9" t="s">
        <v>2984</v>
      </c>
      <c r="M1496" s="10">
        <v>46314</v>
      </c>
      <c r="N1496" s="8" t="s">
        <v>38</v>
      </c>
      <c r="O1496" s="12"/>
      <c r="P1496" s="13"/>
      <c r="Q1496" s="14">
        <f>Tabela1[[#This Row],[QTDE/ Fabricação]]-Tabela1[[#This Row],[QTE]]</f>
        <v>-5</v>
      </c>
      <c r="R1496" s="18">
        <f t="shared" ref="R1496" si="501">IFERROR(H1496*((AA1496*0.25)+(AC1496*0.25)+(AD1496*0.225)+(AE1496*0.225)+(AF1496*0.05)),"")</f>
        <v>0</v>
      </c>
      <c r="S1496" s="18">
        <f t="shared" ref="S1496" si="502">IFERROR(H1496*AG1496,"")</f>
        <v>0</v>
      </c>
      <c r="T1496" s="19">
        <f t="shared" ref="T1496" si="503">IFERROR(S1496-H1496,"")</f>
        <v>-38</v>
      </c>
      <c r="U1496" s="16">
        <f>IFERROR(SUMIF('LISTA DE EMBARQUE'!B:B,MICRO!E:E,'LISTA DE EMBARQUE'!G:G),"")</f>
        <v>0</v>
      </c>
      <c r="V1496" s="12"/>
      <c r="W1496" s="13"/>
      <c r="X1496" s="14"/>
      <c r="Y1496" s="14"/>
      <c r="Z1496" s="20"/>
      <c r="AA1496" s="17"/>
      <c r="AB1496" s="33"/>
      <c r="AC1496" s="33"/>
      <c r="AD1496" s="33"/>
      <c r="AE1496" s="33"/>
      <c r="AF1496" s="33"/>
      <c r="AG1496" s="33"/>
      <c r="AH1496" s="33"/>
      <c r="AI1496" s="33"/>
      <c r="AJ1496" s="5"/>
      <c r="AK1496"/>
      <c r="AL1496"/>
      <c r="AM1496"/>
      <c r="AN1496"/>
      <c r="AO1496"/>
      <c r="AP1496"/>
      <c r="AQ1496" s="22"/>
      <c r="AR1496" s="24"/>
      <c r="AS1496" s="37"/>
      <c r="AT1496" s="37"/>
      <c r="AU1496" s="37"/>
      <c r="AV1496" s="37"/>
      <c r="AW1496" s="37"/>
    </row>
    <row r="1497" spans="1:49" ht="15.75" hidden="1" customHeight="1" x14ac:dyDescent="0.25">
      <c r="A1497" s="6" t="s">
        <v>6452</v>
      </c>
      <c r="B1497" s="21" t="s">
        <v>6453</v>
      </c>
      <c r="C1497" s="7">
        <v>4</v>
      </c>
      <c r="D1497" s="39" t="s">
        <v>6457</v>
      </c>
      <c r="E1497" s="7">
        <v>6097</v>
      </c>
      <c r="F1497" s="7">
        <v>100</v>
      </c>
      <c r="G1497" s="23">
        <v>7.6</v>
      </c>
      <c r="H1497" s="34">
        <f>Tabela1[[#This Row],[PESO UNI]]*Tabela1[[#This Row],[QTE]]</f>
        <v>30.4</v>
      </c>
      <c r="I1497" s="7">
        <v>0</v>
      </c>
      <c r="J1497" s="8" t="s">
        <v>3045</v>
      </c>
      <c r="K1497" s="8" t="s">
        <v>4320</v>
      </c>
      <c r="L1497" s="9" t="s">
        <v>2984</v>
      </c>
      <c r="M1497" s="10">
        <v>46314</v>
      </c>
      <c r="N1497" s="8" t="s">
        <v>38</v>
      </c>
      <c r="O1497" s="12"/>
      <c r="P1497" s="13"/>
      <c r="Q1497" s="14">
        <f>Tabela1[[#This Row],[QTDE/ Fabricação]]-Tabela1[[#This Row],[QTE]]</f>
        <v>-4</v>
      </c>
      <c r="R1497" s="18">
        <f t="shared" ref="R1497" si="504">IFERROR(H1497*((AA1497*0.25)+(AC1497*0.25)+(AD1497*0.225)+(AE1497*0.225)+(AF1497*0.05)),"")</f>
        <v>0</v>
      </c>
      <c r="S1497" s="18">
        <f t="shared" ref="S1497" si="505">IFERROR(H1497*AG1497,"")</f>
        <v>0</v>
      </c>
      <c r="T1497" s="19">
        <f t="shared" ref="T1497" si="506">IFERROR(S1497-H1497,"")</f>
        <v>-30.4</v>
      </c>
      <c r="U1497" s="16">
        <f>IFERROR(SUMIF('LISTA DE EMBARQUE'!B:B,MICRO!E:E,'LISTA DE EMBARQUE'!G:G),"")</f>
        <v>0</v>
      </c>
      <c r="V1497" s="12"/>
      <c r="W1497" s="13"/>
      <c r="X1497" s="14"/>
      <c r="Y1497" s="14"/>
      <c r="Z1497" s="20"/>
      <c r="AA1497" s="17"/>
      <c r="AB1497" s="33"/>
      <c r="AC1497" s="33"/>
      <c r="AD1497" s="33"/>
      <c r="AE1497" s="33"/>
      <c r="AF1497" s="33"/>
      <c r="AG1497" s="33"/>
      <c r="AH1497" s="33"/>
      <c r="AI1497" s="33"/>
      <c r="AJ1497" s="5"/>
      <c r="AK1497"/>
      <c r="AL1497"/>
      <c r="AM1497"/>
      <c r="AN1497"/>
      <c r="AO1497"/>
      <c r="AP1497"/>
      <c r="AQ1497" s="22"/>
      <c r="AR1497" s="24"/>
      <c r="AS1497" s="37"/>
      <c r="AT1497" s="37"/>
      <c r="AU1497" s="37"/>
      <c r="AV1497" s="37"/>
      <c r="AW1497" s="37"/>
    </row>
    <row r="1498" spans="1:49" ht="15.75" hidden="1" customHeight="1" x14ac:dyDescent="0.25">
      <c r="A1498" s="6" t="s">
        <v>6452</v>
      </c>
      <c r="B1498" s="21" t="s">
        <v>6453</v>
      </c>
      <c r="C1498" s="7">
        <v>2</v>
      </c>
      <c r="D1498" s="39" t="s">
        <v>6458</v>
      </c>
      <c r="E1498" s="7">
        <v>6098</v>
      </c>
      <c r="F1498" s="7">
        <v>100</v>
      </c>
      <c r="G1498" s="23">
        <v>8.8000000000000007</v>
      </c>
      <c r="H1498" s="34">
        <f>Tabela1[[#This Row],[PESO UNI]]*Tabela1[[#This Row],[QTE]]</f>
        <v>17.600000000000001</v>
      </c>
      <c r="I1498" s="7">
        <v>0</v>
      </c>
      <c r="J1498" s="8" t="s">
        <v>3045</v>
      </c>
      <c r="K1498" s="8" t="s">
        <v>4320</v>
      </c>
      <c r="L1498" s="9" t="s">
        <v>2984</v>
      </c>
      <c r="M1498" s="10">
        <v>46314</v>
      </c>
      <c r="N1498" s="8" t="s">
        <v>38</v>
      </c>
      <c r="O1498" s="12"/>
      <c r="P1498" s="13"/>
      <c r="Q1498" s="14">
        <f>Tabela1[[#This Row],[QTDE/ Fabricação]]-Tabela1[[#This Row],[QTE]]</f>
        <v>-2</v>
      </c>
      <c r="R1498" s="18">
        <f t="shared" ref="R1498" si="507">IFERROR(H1498*((AA1498*0.25)+(AC1498*0.25)+(AD1498*0.225)+(AE1498*0.225)+(AF1498*0.05)),"")</f>
        <v>0</v>
      </c>
      <c r="S1498" s="18">
        <f t="shared" ref="S1498" si="508">IFERROR(H1498*AG1498,"")</f>
        <v>0</v>
      </c>
      <c r="T1498" s="19">
        <f t="shared" ref="T1498" si="509">IFERROR(S1498-H1498,"")</f>
        <v>-17.600000000000001</v>
      </c>
      <c r="U1498" s="16">
        <f>IFERROR(SUMIF('LISTA DE EMBARQUE'!B:B,MICRO!E:E,'LISTA DE EMBARQUE'!G:G),"")</f>
        <v>0</v>
      </c>
      <c r="V1498" s="12"/>
      <c r="W1498" s="13"/>
      <c r="X1498" s="14"/>
      <c r="Y1498" s="14"/>
      <c r="Z1498" s="20"/>
      <c r="AA1498" s="17"/>
      <c r="AB1498" s="33"/>
      <c r="AC1498" s="33"/>
      <c r="AD1498" s="33"/>
      <c r="AE1498" s="33"/>
      <c r="AF1498" s="33"/>
      <c r="AG1498" s="33"/>
      <c r="AH1498" s="33"/>
      <c r="AI1498" s="33"/>
      <c r="AJ1498" s="5"/>
      <c r="AK1498"/>
      <c r="AL1498"/>
      <c r="AM1498"/>
      <c r="AN1498"/>
      <c r="AO1498"/>
      <c r="AP1498"/>
      <c r="AQ1498" s="22"/>
      <c r="AR1498" s="24"/>
      <c r="AS1498" s="37"/>
      <c r="AT1498" s="37"/>
      <c r="AU1498" s="37"/>
      <c r="AV1498" s="37"/>
      <c r="AW1498" s="37"/>
    </row>
    <row r="1499" spans="1:49" ht="15.75" hidden="1" customHeight="1" x14ac:dyDescent="0.25">
      <c r="A1499" s="6" t="s">
        <v>6452</v>
      </c>
      <c r="B1499" s="21" t="s">
        <v>6453</v>
      </c>
      <c r="C1499" s="7">
        <v>4</v>
      </c>
      <c r="D1499" s="39" t="s">
        <v>6459</v>
      </c>
      <c r="E1499" s="7">
        <v>6099</v>
      </c>
      <c r="F1499" s="7">
        <v>100</v>
      </c>
      <c r="G1499" s="23">
        <v>15.4</v>
      </c>
      <c r="H1499" s="34">
        <f>Tabela1[[#This Row],[PESO UNI]]*Tabela1[[#This Row],[QTE]]</f>
        <v>61.6</v>
      </c>
      <c r="I1499" s="7">
        <v>0</v>
      </c>
      <c r="J1499" s="8" t="s">
        <v>3045</v>
      </c>
      <c r="K1499" s="8" t="s">
        <v>4320</v>
      </c>
      <c r="L1499" s="9" t="s">
        <v>2984</v>
      </c>
      <c r="M1499" s="10">
        <v>46314</v>
      </c>
      <c r="N1499" s="8" t="s">
        <v>38</v>
      </c>
      <c r="O1499" s="12"/>
      <c r="P1499" s="13"/>
      <c r="Q1499" s="14">
        <f>Tabela1[[#This Row],[QTDE/ Fabricação]]-Tabela1[[#This Row],[QTE]]</f>
        <v>-4</v>
      </c>
      <c r="R1499" s="18">
        <f t="shared" ref="R1499" si="510">IFERROR(H1499*((AA1499*0.25)+(AC1499*0.25)+(AD1499*0.225)+(AE1499*0.225)+(AF1499*0.05)),"")</f>
        <v>0</v>
      </c>
      <c r="S1499" s="18">
        <f t="shared" ref="S1499" si="511">IFERROR(H1499*AG1499,"")</f>
        <v>0</v>
      </c>
      <c r="T1499" s="19">
        <f t="shared" ref="T1499" si="512">IFERROR(S1499-H1499,"")</f>
        <v>-61.6</v>
      </c>
      <c r="U1499" s="16">
        <f>IFERROR(SUMIF('LISTA DE EMBARQUE'!B:B,MICRO!E:E,'LISTA DE EMBARQUE'!G:G),"")</f>
        <v>0</v>
      </c>
      <c r="V1499" s="12"/>
      <c r="W1499" s="13"/>
      <c r="X1499" s="14"/>
      <c r="Y1499" s="14"/>
      <c r="Z1499" s="20"/>
      <c r="AA1499" s="17"/>
      <c r="AB1499" s="33"/>
      <c r="AC1499" s="33"/>
      <c r="AD1499" s="33"/>
      <c r="AE1499" s="33"/>
      <c r="AF1499" s="33"/>
      <c r="AG1499" s="33"/>
      <c r="AH1499" s="33"/>
      <c r="AI1499" s="33"/>
      <c r="AJ1499" s="5"/>
      <c r="AK1499"/>
      <c r="AL1499"/>
      <c r="AM1499"/>
      <c r="AN1499"/>
      <c r="AO1499"/>
      <c r="AP1499"/>
      <c r="AQ1499" s="22"/>
      <c r="AR1499" s="24"/>
      <c r="AS1499" s="37"/>
      <c r="AT1499" s="37"/>
      <c r="AU1499" s="37"/>
      <c r="AV1499" s="37"/>
      <c r="AW1499" s="37"/>
    </row>
    <row r="1500" spans="1:49" ht="15.75" hidden="1" customHeight="1" x14ac:dyDescent="0.25">
      <c r="A1500" s="6" t="s">
        <v>6452</v>
      </c>
      <c r="B1500" s="21" t="s">
        <v>6453</v>
      </c>
      <c r="C1500" s="7">
        <v>2</v>
      </c>
      <c r="D1500" s="39" t="s">
        <v>6460</v>
      </c>
      <c r="E1500" s="7">
        <v>6100</v>
      </c>
      <c r="F1500" s="7">
        <v>100</v>
      </c>
      <c r="G1500" s="23">
        <v>16.3</v>
      </c>
      <c r="H1500" s="34">
        <f>Tabela1[[#This Row],[PESO UNI]]*Tabela1[[#This Row],[QTE]]</f>
        <v>32.6</v>
      </c>
      <c r="I1500" s="7">
        <v>0</v>
      </c>
      <c r="J1500" s="8" t="s">
        <v>3045</v>
      </c>
      <c r="K1500" s="8" t="s">
        <v>4320</v>
      </c>
      <c r="L1500" s="9" t="s">
        <v>2984</v>
      </c>
      <c r="M1500" s="10">
        <v>46314</v>
      </c>
      <c r="N1500" s="8" t="s">
        <v>38</v>
      </c>
      <c r="O1500" s="12"/>
      <c r="P1500" s="13"/>
      <c r="Q1500" s="14">
        <f>Tabela1[[#This Row],[QTDE/ Fabricação]]-Tabela1[[#This Row],[QTE]]</f>
        <v>-2</v>
      </c>
      <c r="R1500" s="18">
        <f t="shared" ref="R1500" si="513">IFERROR(H1500*((AA1500*0.25)+(AC1500*0.25)+(AD1500*0.225)+(AE1500*0.225)+(AF1500*0.05)),"")</f>
        <v>0</v>
      </c>
      <c r="S1500" s="18">
        <f t="shared" ref="S1500" si="514">IFERROR(H1500*AG1500,"")</f>
        <v>0</v>
      </c>
      <c r="T1500" s="19">
        <f t="shared" ref="T1500" si="515">IFERROR(S1500-H1500,"")</f>
        <v>-32.6</v>
      </c>
      <c r="U1500" s="16">
        <f>IFERROR(SUMIF('LISTA DE EMBARQUE'!B:B,MICRO!E:E,'LISTA DE EMBARQUE'!G:G),"")</f>
        <v>0</v>
      </c>
      <c r="V1500" s="12"/>
      <c r="W1500" s="13"/>
      <c r="X1500" s="14"/>
      <c r="Y1500" s="14"/>
      <c r="Z1500" s="20"/>
      <c r="AA1500" s="17"/>
      <c r="AB1500" s="33"/>
      <c r="AC1500" s="33"/>
      <c r="AD1500" s="33"/>
      <c r="AE1500" s="33"/>
      <c r="AF1500" s="33"/>
      <c r="AG1500" s="33"/>
      <c r="AH1500" s="33"/>
      <c r="AI1500" s="33"/>
      <c r="AJ1500" s="5"/>
      <c r="AK1500"/>
      <c r="AL1500"/>
      <c r="AM1500"/>
      <c r="AN1500"/>
      <c r="AO1500"/>
      <c r="AP1500"/>
      <c r="AQ1500" s="22"/>
      <c r="AR1500" s="24"/>
      <c r="AS1500" s="37"/>
      <c r="AT1500" s="37"/>
      <c r="AU1500" s="37"/>
      <c r="AV1500" s="37"/>
      <c r="AW1500" s="37"/>
    </row>
    <row r="1501" spans="1:49" ht="15.75" hidden="1" customHeight="1" x14ac:dyDescent="0.25">
      <c r="A1501" s="6" t="s">
        <v>6452</v>
      </c>
      <c r="B1501" s="21" t="s">
        <v>6453</v>
      </c>
      <c r="C1501" s="7">
        <v>4</v>
      </c>
      <c r="D1501" s="39" t="s">
        <v>6461</v>
      </c>
      <c r="E1501" s="7">
        <v>6101</v>
      </c>
      <c r="F1501" s="7">
        <v>100</v>
      </c>
      <c r="G1501" s="23">
        <v>9.8000000000000007</v>
      </c>
      <c r="H1501" s="34">
        <f>Tabela1[[#This Row],[PESO UNI]]*Tabela1[[#This Row],[QTE]]</f>
        <v>39.200000000000003</v>
      </c>
      <c r="I1501" s="7">
        <v>0</v>
      </c>
      <c r="J1501" s="8" t="s">
        <v>3045</v>
      </c>
      <c r="K1501" s="8" t="s">
        <v>4320</v>
      </c>
      <c r="L1501" s="9" t="s">
        <v>2984</v>
      </c>
      <c r="M1501" s="10">
        <v>46314</v>
      </c>
      <c r="N1501" s="8" t="s">
        <v>38</v>
      </c>
      <c r="O1501" s="12"/>
      <c r="P1501" s="13"/>
      <c r="Q1501" s="14">
        <f>Tabela1[[#This Row],[QTDE/ Fabricação]]-Tabela1[[#This Row],[QTE]]</f>
        <v>-4</v>
      </c>
      <c r="R1501" s="18">
        <f t="shared" ref="R1501" si="516">IFERROR(H1501*((AA1501*0.25)+(AC1501*0.25)+(AD1501*0.225)+(AE1501*0.225)+(AF1501*0.05)),"")</f>
        <v>0</v>
      </c>
      <c r="S1501" s="18">
        <f t="shared" ref="S1501" si="517">IFERROR(H1501*AG1501,"")</f>
        <v>0</v>
      </c>
      <c r="T1501" s="19">
        <f t="shared" ref="T1501" si="518">IFERROR(S1501-H1501,"")</f>
        <v>-39.200000000000003</v>
      </c>
      <c r="U1501" s="16">
        <f>IFERROR(SUMIF('LISTA DE EMBARQUE'!B:B,MICRO!E:E,'LISTA DE EMBARQUE'!G:G),"")</f>
        <v>0</v>
      </c>
      <c r="V1501" s="12"/>
      <c r="W1501" s="13"/>
      <c r="X1501" s="14"/>
      <c r="Y1501" s="14"/>
      <c r="Z1501" s="20"/>
      <c r="AA1501" s="17"/>
      <c r="AB1501" s="33"/>
      <c r="AC1501" s="33"/>
      <c r="AD1501" s="33"/>
      <c r="AE1501" s="33"/>
      <c r="AF1501" s="33"/>
      <c r="AG1501" s="33"/>
      <c r="AH1501" s="33"/>
      <c r="AI1501" s="33"/>
      <c r="AJ1501" s="5"/>
      <c r="AK1501"/>
      <c r="AL1501"/>
      <c r="AM1501"/>
      <c r="AN1501"/>
      <c r="AO1501"/>
      <c r="AP1501"/>
      <c r="AQ1501" s="22"/>
      <c r="AR1501" s="24"/>
      <c r="AS1501" s="37"/>
      <c r="AT1501" s="37"/>
      <c r="AU1501" s="37"/>
      <c r="AV1501" s="37"/>
      <c r="AW1501" s="37"/>
    </row>
    <row r="1502" spans="1:49" ht="15.75" hidden="1" customHeight="1" x14ac:dyDescent="0.25">
      <c r="A1502" s="6" t="s">
        <v>6452</v>
      </c>
      <c r="B1502" s="21" t="s">
        <v>6453</v>
      </c>
      <c r="C1502" s="7">
        <v>2</v>
      </c>
      <c r="D1502" s="39" t="s">
        <v>6462</v>
      </c>
      <c r="E1502" s="7">
        <v>6102</v>
      </c>
      <c r="F1502" s="7">
        <v>100</v>
      </c>
      <c r="G1502" s="23">
        <v>9.8000000000000007</v>
      </c>
      <c r="H1502" s="34">
        <f>Tabela1[[#This Row],[PESO UNI]]*Tabela1[[#This Row],[QTE]]</f>
        <v>19.600000000000001</v>
      </c>
      <c r="I1502" s="7">
        <v>0</v>
      </c>
      <c r="J1502" s="8" t="s">
        <v>3045</v>
      </c>
      <c r="K1502" s="8" t="s">
        <v>4320</v>
      </c>
      <c r="L1502" s="9" t="s">
        <v>2984</v>
      </c>
      <c r="M1502" s="10">
        <v>46314</v>
      </c>
      <c r="N1502" s="8" t="s">
        <v>38</v>
      </c>
      <c r="O1502" s="12"/>
      <c r="P1502" s="13"/>
      <c r="Q1502" s="14">
        <f>Tabela1[[#This Row],[QTDE/ Fabricação]]-Tabela1[[#This Row],[QTE]]</f>
        <v>-2</v>
      </c>
      <c r="R1502" s="18">
        <f t="shared" ref="R1502" si="519">IFERROR(H1502*((AA1502*0.25)+(AC1502*0.25)+(AD1502*0.225)+(AE1502*0.225)+(AF1502*0.05)),"")</f>
        <v>0</v>
      </c>
      <c r="S1502" s="18">
        <f t="shared" ref="S1502" si="520">IFERROR(H1502*AG1502,"")</f>
        <v>0</v>
      </c>
      <c r="T1502" s="19">
        <f t="shared" ref="T1502" si="521">IFERROR(S1502-H1502,"")</f>
        <v>-19.600000000000001</v>
      </c>
      <c r="U1502" s="16">
        <f>IFERROR(SUMIF('LISTA DE EMBARQUE'!B:B,MICRO!E:E,'LISTA DE EMBARQUE'!G:G),"")</f>
        <v>0</v>
      </c>
      <c r="V1502" s="12"/>
      <c r="W1502" s="13"/>
      <c r="X1502" s="14"/>
      <c r="Y1502" s="14"/>
      <c r="Z1502" s="20"/>
      <c r="AA1502" s="17"/>
      <c r="AB1502" s="33"/>
      <c r="AC1502" s="33"/>
      <c r="AD1502" s="33"/>
      <c r="AE1502" s="33"/>
      <c r="AF1502" s="33"/>
      <c r="AG1502" s="33"/>
      <c r="AH1502" s="33"/>
      <c r="AI1502" s="33"/>
      <c r="AJ1502" s="5"/>
      <c r="AK1502"/>
      <c r="AL1502"/>
      <c r="AM1502"/>
      <c r="AN1502"/>
      <c r="AO1502"/>
      <c r="AP1502"/>
      <c r="AQ1502" s="22"/>
      <c r="AR1502" s="24"/>
      <c r="AS1502" s="37"/>
      <c r="AT1502" s="37"/>
      <c r="AU1502" s="37"/>
      <c r="AV1502" s="37"/>
      <c r="AW1502" s="37"/>
    </row>
    <row r="1503" spans="1:49" ht="15.75" hidden="1" customHeight="1" x14ac:dyDescent="0.25">
      <c r="A1503" s="6" t="s">
        <v>6452</v>
      </c>
      <c r="B1503" s="21" t="s">
        <v>6453</v>
      </c>
      <c r="C1503" s="7">
        <v>2</v>
      </c>
      <c r="D1503" s="39" t="s">
        <v>6463</v>
      </c>
      <c r="E1503" s="7">
        <v>6103</v>
      </c>
      <c r="F1503" s="7">
        <v>100</v>
      </c>
      <c r="G1503" s="23">
        <v>12.4</v>
      </c>
      <c r="H1503" s="34">
        <f>Tabela1[[#This Row],[PESO UNI]]*Tabela1[[#This Row],[QTE]]</f>
        <v>24.8</v>
      </c>
      <c r="I1503" s="7">
        <v>0</v>
      </c>
      <c r="J1503" s="8" t="s">
        <v>3045</v>
      </c>
      <c r="K1503" s="8" t="s">
        <v>4320</v>
      </c>
      <c r="L1503" s="9" t="s">
        <v>2984</v>
      </c>
      <c r="M1503" s="10">
        <v>46314</v>
      </c>
      <c r="N1503" s="8" t="s">
        <v>38</v>
      </c>
      <c r="O1503" s="12"/>
      <c r="P1503" s="13"/>
      <c r="Q1503" s="14">
        <f>Tabela1[[#This Row],[QTDE/ Fabricação]]-Tabela1[[#This Row],[QTE]]</f>
        <v>-2</v>
      </c>
      <c r="R1503" s="18">
        <f t="shared" ref="R1503" si="522">IFERROR(H1503*((AA1503*0.25)+(AC1503*0.25)+(AD1503*0.225)+(AE1503*0.225)+(AF1503*0.05)),"")</f>
        <v>0</v>
      </c>
      <c r="S1503" s="18">
        <f t="shared" ref="S1503" si="523">IFERROR(H1503*AG1503,"")</f>
        <v>0</v>
      </c>
      <c r="T1503" s="19">
        <f t="shared" ref="T1503" si="524">IFERROR(S1503-H1503,"")</f>
        <v>-24.8</v>
      </c>
      <c r="U1503" s="16">
        <f>IFERROR(SUMIF('LISTA DE EMBARQUE'!B:B,MICRO!E:E,'LISTA DE EMBARQUE'!G:G),"")</f>
        <v>0</v>
      </c>
      <c r="V1503" s="12"/>
      <c r="W1503" s="13"/>
      <c r="X1503" s="14"/>
      <c r="Y1503" s="14"/>
      <c r="Z1503" s="20"/>
      <c r="AA1503" s="17"/>
      <c r="AB1503" s="33"/>
      <c r="AC1503" s="33"/>
      <c r="AD1503" s="33"/>
      <c r="AE1503" s="33"/>
      <c r="AF1503" s="33"/>
      <c r="AG1503" s="33"/>
      <c r="AH1503" s="33"/>
      <c r="AI1503" s="33"/>
      <c r="AJ1503" s="5"/>
      <c r="AK1503"/>
      <c r="AL1503"/>
      <c r="AM1503"/>
      <c r="AN1503"/>
      <c r="AO1503"/>
      <c r="AP1503"/>
      <c r="AQ1503" s="22"/>
      <c r="AR1503" s="24"/>
      <c r="AS1503" s="37"/>
      <c r="AT1503" s="37"/>
      <c r="AU1503" s="37"/>
      <c r="AV1503" s="37"/>
      <c r="AW1503" s="37"/>
    </row>
    <row r="1504" spans="1:49" ht="15.75" hidden="1" customHeight="1" x14ac:dyDescent="0.25">
      <c r="A1504" s="6" t="s">
        <v>6452</v>
      </c>
      <c r="B1504" s="21" t="s">
        <v>6453</v>
      </c>
      <c r="C1504" s="7">
        <v>3</v>
      </c>
      <c r="D1504" s="39" t="s">
        <v>6464</v>
      </c>
      <c r="E1504" s="7">
        <v>6104</v>
      </c>
      <c r="F1504" s="7">
        <v>100</v>
      </c>
      <c r="G1504" s="23">
        <v>18.5</v>
      </c>
      <c r="H1504" s="34">
        <f>Tabela1[[#This Row],[PESO UNI]]*Tabela1[[#This Row],[QTE]]</f>
        <v>55.5</v>
      </c>
      <c r="I1504" s="7">
        <v>0</v>
      </c>
      <c r="J1504" s="8" t="s">
        <v>3045</v>
      </c>
      <c r="K1504" s="8" t="s">
        <v>4320</v>
      </c>
      <c r="L1504" s="9" t="s">
        <v>2984</v>
      </c>
      <c r="M1504" s="10">
        <v>46314</v>
      </c>
      <c r="N1504" s="8" t="s">
        <v>38</v>
      </c>
      <c r="O1504" s="12"/>
      <c r="P1504" s="13"/>
      <c r="Q1504" s="14">
        <f>Tabela1[[#This Row],[QTDE/ Fabricação]]-Tabela1[[#This Row],[QTE]]</f>
        <v>-3</v>
      </c>
      <c r="R1504" s="18">
        <f t="shared" ref="R1504" si="525">IFERROR(H1504*((AA1504*0.25)+(AC1504*0.25)+(AD1504*0.225)+(AE1504*0.225)+(AF1504*0.05)),"")</f>
        <v>0</v>
      </c>
      <c r="S1504" s="18">
        <f t="shared" ref="S1504" si="526">IFERROR(H1504*AG1504,"")</f>
        <v>0</v>
      </c>
      <c r="T1504" s="19">
        <f t="shared" ref="T1504" si="527">IFERROR(S1504-H1504,"")</f>
        <v>-55.5</v>
      </c>
      <c r="U1504" s="16">
        <f>IFERROR(SUMIF('LISTA DE EMBARQUE'!B:B,MICRO!E:E,'LISTA DE EMBARQUE'!G:G),"")</f>
        <v>0</v>
      </c>
      <c r="V1504" s="12"/>
      <c r="W1504" s="13"/>
      <c r="X1504" s="14"/>
      <c r="Y1504" s="14"/>
      <c r="Z1504" s="20"/>
      <c r="AA1504" s="17"/>
      <c r="AB1504" s="33"/>
      <c r="AC1504" s="33"/>
      <c r="AD1504" s="33"/>
      <c r="AE1504" s="33"/>
      <c r="AF1504" s="33"/>
      <c r="AG1504" s="33"/>
      <c r="AH1504" s="33"/>
      <c r="AI1504" s="33"/>
      <c r="AJ1504" s="5"/>
      <c r="AK1504"/>
      <c r="AL1504"/>
      <c r="AM1504"/>
      <c r="AN1504"/>
      <c r="AO1504"/>
      <c r="AP1504"/>
      <c r="AQ1504" s="22"/>
      <c r="AR1504" s="24"/>
      <c r="AS1504" s="37"/>
      <c r="AT1504" s="37"/>
      <c r="AU1504" s="37"/>
      <c r="AV1504" s="37"/>
      <c r="AW1504" s="37"/>
    </row>
    <row r="1505" spans="1:49" ht="15.75" hidden="1" customHeight="1" x14ac:dyDescent="0.25">
      <c r="A1505" s="6" t="s">
        <v>6452</v>
      </c>
      <c r="B1505" s="21" t="s">
        <v>6453</v>
      </c>
      <c r="C1505" s="7">
        <v>2</v>
      </c>
      <c r="D1505" s="39" t="s">
        <v>6465</v>
      </c>
      <c r="E1505" s="7">
        <v>6105</v>
      </c>
      <c r="F1505" s="7">
        <v>100</v>
      </c>
      <c r="G1505" s="23">
        <v>5.2</v>
      </c>
      <c r="H1505" s="34">
        <f>Tabela1[[#This Row],[PESO UNI]]*Tabela1[[#This Row],[QTE]]</f>
        <v>10.4</v>
      </c>
      <c r="I1505" s="7">
        <v>0</v>
      </c>
      <c r="J1505" s="8" t="s">
        <v>3045</v>
      </c>
      <c r="K1505" s="8" t="s">
        <v>4320</v>
      </c>
      <c r="L1505" s="9" t="s">
        <v>2984</v>
      </c>
      <c r="M1505" s="10">
        <v>46314</v>
      </c>
      <c r="N1505" s="8" t="s">
        <v>38</v>
      </c>
      <c r="O1505" s="12"/>
      <c r="P1505" s="13"/>
      <c r="Q1505" s="14">
        <f>Tabela1[[#This Row],[QTDE/ Fabricação]]-Tabela1[[#This Row],[QTE]]</f>
        <v>-2</v>
      </c>
      <c r="R1505" s="18">
        <f t="shared" ref="R1505" si="528">IFERROR(H1505*((AA1505*0.25)+(AC1505*0.25)+(AD1505*0.225)+(AE1505*0.225)+(AF1505*0.05)),"")</f>
        <v>0</v>
      </c>
      <c r="S1505" s="18">
        <f t="shared" ref="S1505" si="529">IFERROR(H1505*AG1505,"")</f>
        <v>0</v>
      </c>
      <c r="T1505" s="19">
        <f t="shared" ref="T1505" si="530">IFERROR(S1505-H1505,"")</f>
        <v>-10.4</v>
      </c>
      <c r="U1505" s="16">
        <f>IFERROR(SUMIF('LISTA DE EMBARQUE'!B:B,MICRO!E:E,'LISTA DE EMBARQUE'!G:G),"")</f>
        <v>0</v>
      </c>
      <c r="V1505" s="12"/>
      <c r="W1505" s="13"/>
      <c r="X1505" s="14"/>
      <c r="Y1505" s="14"/>
      <c r="Z1505" s="20"/>
      <c r="AA1505" s="17"/>
      <c r="AB1505" s="33"/>
      <c r="AC1505" s="33"/>
      <c r="AD1505" s="33"/>
      <c r="AE1505" s="33"/>
      <c r="AF1505" s="33"/>
      <c r="AG1505" s="33"/>
      <c r="AH1505" s="33"/>
      <c r="AI1505" s="33"/>
      <c r="AJ1505" s="5"/>
      <c r="AK1505"/>
      <c r="AL1505"/>
      <c r="AM1505"/>
      <c r="AN1505"/>
      <c r="AO1505"/>
      <c r="AP1505"/>
      <c r="AQ1505" s="22"/>
      <c r="AR1505" s="24"/>
      <c r="AS1505" s="37"/>
      <c r="AT1505" s="37"/>
      <c r="AU1505" s="37"/>
      <c r="AV1505" s="37"/>
      <c r="AW1505" s="37"/>
    </row>
    <row r="1506" spans="1:49" ht="15.75" hidden="1" customHeight="1" x14ac:dyDescent="0.25">
      <c r="A1506" s="6" t="s">
        <v>6452</v>
      </c>
      <c r="B1506" s="21" t="s">
        <v>6453</v>
      </c>
      <c r="C1506" s="7">
        <v>4</v>
      </c>
      <c r="D1506" s="39" t="s">
        <v>6466</v>
      </c>
      <c r="E1506" s="7">
        <v>6106</v>
      </c>
      <c r="F1506" s="7">
        <v>100</v>
      </c>
      <c r="G1506" s="23">
        <v>6.8</v>
      </c>
      <c r="H1506" s="34">
        <f>Tabela1[[#This Row],[PESO UNI]]*Tabela1[[#This Row],[QTE]]</f>
        <v>27.2</v>
      </c>
      <c r="I1506" s="7">
        <v>0</v>
      </c>
      <c r="J1506" s="8" t="s">
        <v>3045</v>
      </c>
      <c r="K1506" s="8" t="s">
        <v>4320</v>
      </c>
      <c r="L1506" s="9" t="s">
        <v>2984</v>
      </c>
      <c r="M1506" s="10">
        <v>46314</v>
      </c>
      <c r="N1506" s="8" t="s">
        <v>38</v>
      </c>
      <c r="O1506" s="12"/>
      <c r="P1506" s="13"/>
      <c r="Q1506" s="14">
        <f>Tabela1[[#This Row],[QTDE/ Fabricação]]-Tabela1[[#This Row],[QTE]]</f>
        <v>-4</v>
      </c>
      <c r="R1506" s="18">
        <f t="shared" ref="R1506" si="531">IFERROR(H1506*((AA1506*0.25)+(AC1506*0.25)+(AD1506*0.225)+(AE1506*0.225)+(AF1506*0.05)),"")</f>
        <v>0</v>
      </c>
      <c r="S1506" s="18">
        <f t="shared" ref="S1506" si="532">IFERROR(H1506*AG1506,"")</f>
        <v>0</v>
      </c>
      <c r="T1506" s="19">
        <f t="shared" ref="T1506" si="533">IFERROR(S1506-H1506,"")</f>
        <v>-27.2</v>
      </c>
      <c r="U1506" s="16">
        <f>IFERROR(SUMIF('LISTA DE EMBARQUE'!B:B,MICRO!E:E,'LISTA DE EMBARQUE'!G:G),"")</f>
        <v>0</v>
      </c>
      <c r="V1506" s="12"/>
      <c r="W1506" s="13"/>
      <c r="X1506" s="14"/>
      <c r="Y1506" s="14"/>
      <c r="Z1506" s="20"/>
      <c r="AA1506" s="17"/>
      <c r="AB1506" s="33"/>
      <c r="AC1506" s="33"/>
      <c r="AD1506" s="33"/>
      <c r="AE1506" s="33"/>
      <c r="AF1506" s="33"/>
      <c r="AG1506" s="33"/>
      <c r="AH1506" s="33"/>
      <c r="AI1506" s="33"/>
      <c r="AJ1506" s="5"/>
      <c r="AK1506"/>
      <c r="AL1506"/>
      <c r="AM1506"/>
      <c r="AN1506"/>
      <c r="AO1506"/>
      <c r="AP1506"/>
      <c r="AQ1506" s="22"/>
      <c r="AR1506" s="24"/>
      <c r="AS1506" s="37"/>
      <c r="AT1506" s="37"/>
      <c r="AU1506" s="37"/>
      <c r="AV1506" s="37"/>
      <c r="AW1506" s="37"/>
    </row>
    <row r="1507" spans="1:49" ht="15.75" hidden="1" customHeight="1" x14ac:dyDescent="0.25">
      <c r="A1507" s="6" t="s">
        <v>6452</v>
      </c>
      <c r="B1507" s="21" t="s">
        <v>6453</v>
      </c>
      <c r="C1507" s="7">
        <v>2</v>
      </c>
      <c r="D1507" s="39" t="s">
        <v>6467</v>
      </c>
      <c r="E1507" s="7">
        <v>6107</v>
      </c>
      <c r="F1507" s="7">
        <v>100</v>
      </c>
      <c r="G1507" s="23">
        <v>7.8</v>
      </c>
      <c r="H1507" s="34">
        <f>Tabela1[[#This Row],[PESO UNI]]*Tabela1[[#This Row],[QTE]]</f>
        <v>15.6</v>
      </c>
      <c r="I1507" s="7">
        <v>0</v>
      </c>
      <c r="J1507" s="8" t="s">
        <v>3045</v>
      </c>
      <c r="K1507" s="8" t="s">
        <v>4320</v>
      </c>
      <c r="L1507" s="9" t="s">
        <v>2984</v>
      </c>
      <c r="M1507" s="10">
        <v>46314</v>
      </c>
      <c r="N1507" s="8" t="s">
        <v>38</v>
      </c>
      <c r="O1507" s="12"/>
      <c r="P1507" s="13"/>
      <c r="Q1507" s="14">
        <f>Tabela1[[#This Row],[QTDE/ Fabricação]]-Tabela1[[#This Row],[QTE]]</f>
        <v>-2</v>
      </c>
      <c r="R1507" s="18">
        <f t="shared" ref="R1507" si="534">IFERROR(H1507*((AA1507*0.25)+(AC1507*0.25)+(AD1507*0.225)+(AE1507*0.225)+(AF1507*0.05)),"")</f>
        <v>0</v>
      </c>
      <c r="S1507" s="18">
        <f t="shared" ref="S1507" si="535">IFERROR(H1507*AG1507,"")</f>
        <v>0</v>
      </c>
      <c r="T1507" s="19">
        <f t="shared" ref="T1507" si="536">IFERROR(S1507-H1507,"")</f>
        <v>-15.6</v>
      </c>
      <c r="U1507" s="16">
        <f>IFERROR(SUMIF('LISTA DE EMBARQUE'!B:B,MICRO!E:E,'LISTA DE EMBARQUE'!G:G),"")</f>
        <v>0</v>
      </c>
      <c r="V1507" s="12"/>
      <c r="W1507" s="13"/>
      <c r="X1507" s="14"/>
      <c r="Y1507" s="14"/>
      <c r="Z1507" s="20"/>
      <c r="AA1507" s="17"/>
      <c r="AB1507" s="33"/>
      <c r="AC1507" s="33"/>
      <c r="AD1507" s="33"/>
      <c r="AE1507" s="33"/>
      <c r="AF1507" s="33"/>
      <c r="AG1507" s="33"/>
      <c r="AH1507" s="33"/>
      <c r="AI1507" s="33"/>
      <c r="AJ1507" s="5"/>
      <c r="AK1507"/>
      <c r="AL1507"/>
      <c r="AM1507"/>
      <c r="AN1507"/>
      <c r="AO1507"/>
      <c r="AP1507"/>
      <c r="AQ1507" s="22"/>
      <c r="AR1507" s="24"/>
      <c r="AS1507" s="37"/>
      <c r="AT1507" s="37"/>
      <c r="AU1507" s="37"/>
      <c r="AV1507" s="37"/>
      <c r="AW1507" s="37"/>
    </row>
    <row r="1508" spans="1:49" ht="15.75" hidden="1" customHeight="1" x14ac:dyDescent="0.25">
      <c r="A1508" s="6" t="s">
        <v>6452</v>
      </c>
      <c r="B1508" s="21" t="s">
        <v>6453</v>
      </c>
      <c r="C1508" s="7">
        <v>2</v>
      </c>
      <c r="D1508" s="39" t="s">
        <v>6468</v>
      </c>
      <c r="E1508" s="7">
        <v>6108</v>
      </c>
      <c r="F1508" s="7">
        <v>100</v>
      </c>
      <c r="G1508" s="23">
        <v>7.6</v>
      </c>
      <c r="H1508" s="34">
        <f>Tabela1[[#This Row],[PESO UNI]]*Tabela1[[#This Row],[QTE]]</f>
        <v>15.2</v>
      </c>
      <c r="I1508" s="7">
        <v>0</v>
      </c>
      <c r="J1508" s="8" t="s">
        <v>3045</v>
      </c>
      <c r="K1508" s="8" t="s">
        <v>4320</v>
      </c>
      <c r="L1508" s="9" t="s">
        <v>2984</v>
      </c>
      <c r="M1508" s="10">
        <v>46314</v>
      </c>
      <c r="N1508" s="8" t="s">
        <v>38</v>
      </c>
      <c r="O1508" s="12"/>
      <c r="P1508" s="13"/>
      <c r="Q1508" s="14">
        <f>Tabela1[[#This Row],[QTDE/ Fabricação]]-Tabela1[[#This Row],[QTE]]</f>
        <v>-2</v>
      </c>
      <c r="R1508" s="18">
        <f t="shared" ref="R1508" si="537">IFERROR(H1508*((AA1508*0.25)+(AC1508*0.25)+(AD1508*0.225)+(AE1508*0.225)+(AF1508*0.05)),"")</f>
        <v>0</v>
      </c>
      <c r="S1508" s="18">
        <f t="shared" ref="S1508" si="538">IFERROR(H1508*AG1508,"")</f>
        <v>0</v>
      </c>
      <c r="T1508" s="19">
        <f t="shared" ref="T1508" si="539">IFERROR(S1508-H1508,"")</f>
        <v>-15.2</v>
      </c>
      <c r="U1508" s="16">
        <f>IFERROR(SUMIF('LISTA DE EMBARQUE'!B:B,MICRO!E:E,'LISTA DE EMBARQUE'!G:G),"")</f>
        <v>0</v>
      </c>
      <c r="V1508" s="12"/>
      <c r="W1508" s="13"/>
      <c r="X1508" s="14"/>
      <c r="Y1508" s="14"/>
      <c r="Z1508" s="20"/>
      <c r="AA1508" s="17"/>
      <c r="AB1508" s="33"/>
      <c r="AC1508" s="33"/>
      <c r="AD1508" s="33"/>
      <c r="AE1508" s="33"/>
      <c r="AF1508" s="33"/>
      <c r="AG1508" s="33"/>
      <c r="AH1508" s="33"/>
      <c r="AI1508" s="33"/>
      <c r="AJ1508" s="5"/>
      <c r="AK1508"/>
      <c r="AL1508"/>
      <c r="AM1508"/>
      <c r="AN1508"/>
      <c r="AO1508"/>
      <c r="AP1508"/>
      <c r="AQ1508" s="22"/>
      <c r="AR1508" s="24"/>
      <c r="AS1508" s="37"/>
      <c r="AT1508" s="37"/>
      <c r="AU1508" s="37"/>
      <c r="AV1508" s="37"/>
      <c r="AW1508" s="37"/>
    </row>
    <row r="1509" spans="1:49" ht="15.75" hidden="1" customHeight="1" x14ac:dyDescent="0.25">
      <c r="A1509" s="6" t="s">
        <v>6452</v>
      </c>
      <c r="B1509" s="21" t="s">
        <v>6453</v>
      </c>
      <c r="C1509" s="7">
        <v>2</v>
      </c>
      <c r="D1509" s="39" t="s">
        <v>6469</v>
      </c>
      <c r="E1509" s="7">
        <v>6109</v>
      </c>
      <c r="F1509" s="7">
        <v>100</v>
      </c>
      <c r="G1509" s="23">
        <v>21.2</v>
      </c>
      <c r="H1509" s="34">
        <f>Tabela1[[#This Row],[PESO UNI]]*Tabela1[[#This Row],[QTE]]</f>
        <v>42.4</v>
      </c>
      <c r="I1509" s="7">
        <v>0</v>
      </c>
      <c r="J1509" s="8" t="s">
        <v>3045</v>
      </c>
      <c r="K1509" s="8" t="s">
        <v>4320</v>
      </c>
      <c r="L1509" s="9" t="s">
        <v>2984</v>
      </c>
      <c r="M1509" s="10">
        <v>46314</v>
      </c>
      <c r="N1509" s="8" t="s">
        <v>38</v>
      </c>
      <c r="O1509" s="12"/>
      <c r="P1509" s="13"/>
      <c r="Q1509" s="14">
        <f>Tabela1[[#This Row],[QTDE/ Fabricação]]-Tabela1[[#This Row],[QTE]]</f>
        <v>-2</v>
      </c>
      <c r="R1509" s="18">
        <f t="shared" ref="R1509" si="540">IFERROR(H1509*((AA1509*0.25)+(AC1509*0.25)+(AD1509*0.225)+(AE1509*0.225)+(AF1509*0.05)),"")</f>
        <v>0</v>
      </c>
      <c r="S1509" s="18">
        <f t="shared" ref="S1509" si="541">IFERROR(H1509*AG1509,"")</f>
        <v>0</v>
      </c>
      <c r="T1509" s="19">
        <f t="shared" ref="T1509" si="542">IFERROR(S1509-H1509,"")</f>
        <v>-42.4</v>
      </c>
      <c r="U1509" s="16">
        <f>IFERROR(SUMIF('LISTA DE EMBARQUE'!B:B,MICRO!E:E,'LISTA DE EMBARQUE'!G:G),"")</f>
        <v>0</v>
      </c>
      <c r="V1509" s="12"/>
      <c r="W1509" s="13"/>
      <c r="X1509" s="14"/>
      <c r="Y1509" s="14"/>
      <c r="Z1509" s="20"/>
      <c r="AA1509" s="17"/>
      <c r="AB1509" s="33"/>
      <c r="AC1509" s="33"/>
      <c r="AD1509" s="33"/>
      <c r="AE1509" s="33"/>
      <c r="AF1509" s="33"/>
      <c r="AG1509" s="33"/>
      <c r="AH1509" s="33"/>
      <c r="AI1509" s="33"/>
      <c r="AJ1509" s="5"/>
      <c r="AK1509"/>
      <c r="AL1509"/>
      <c r="AM1509"/>
      <c r="AN1509"/>
      <c r="AO1509"/>
      <c r="AP1509"/>
      <c r="AQ1509" s="22"/>
      <c r="AR1509" s="24"/>
      <c r="AS1509" s="37"/>
      <c r="AT1509" s="37"/>
      <c r="AU1509" s="37"/>
      <c r="AV1509" s="37"/>
      <c r="AW1509" s="37"/>
    </row>
    <row r="1510" spans="1:49" ht="15.75" hidden="1" customHeight="1" x14ac:dyDescent="0.25">
      <c r="A1510" s="6" t="s">
        <v>6452</v>
      </c>
      <c r="B1510" s="21" t="s">
        <v>6453</v>
      </c>
      <c r="C1510" s="7">
        <v>2</v>
      </c>
      <c r="D1510" s="39" t="s">
        <v>6470</v>
      </c>
      <c r="E1510" s="7">
        <v>6110</v>
      </c>
      <c r="F1510" s="7">
        <v>100</v>
      </c>
      <c r="G1510" s="23">
        <v>26.5</v>
      </c>
      <c r="H1510" s="34">
        <f>Tabela1[[#This Row],[PESO UNI]]*Tabela1[[#This Row],[QTE]]</f>
        <v>53</v>
      </c>
      <c r="I1510" s="7">
        <v>0</v>
      </c>
      <c r="J1510" s="8" t="s">
        <v>3045</v>
      </c>
      <c r="K1510" s="8" t="s">
        <v>4320</v>
      </c>
      <c r="L1510" s="9" t="s">
        <v>2984</v>
      </c>
      <c r="M1510" s="10">
        <v>46314</v>
      </c>
      <c r="N1510" s="8" t="s">
        <v>38</v>
      </c>
      <c r="O1510" s="12"/>
      <c r="P1510" s="13"/>
      <c r="Q1510" s="14">
        <f>Tabela1[[#This Row],[QTDE/ Fabricação]]-Tabela1[[#This Row],[QTE]]</f>
        <v>-2</v>
      </c>
      <c r="R1510" s="18">
        <f t="shared" ref="R1510" si="543">IFERROR(H1510*((AA1510*0.25)+(AC1510*0.25)+(AD1510*0.225)+(AE1510*0.225)+(AF1510*0.05)),"")</f>
        <v>0</v>
      </c>
      <c r="S1510" s="18">
        <f t="shared" ref="S1510" si="544">IFERROR(H1510*AG1510,"")</f>
        <v>0</v>
      </c>
      <c r="T1510" s="19">
        <f t="shared" ref="T1510" si="545">IFERROR(S1510-H1510,"")</f>
        <v>-53</v>
      </c>
      <c r="U1510" s="16">
        <f>IFERROR(SUMIF('LISTA DE EMBARQUE'!B:B,MICRO!E:E,'LISTA DE EMBARQUE'!G:G),"")</f>
        <v>0</v>
      </c>
      <c r="V1510" s="12"/>
      <c r="W1510" s="13"/>
      <c r="X1510" s="14"/>
      <c r="Y1510" s="14"/>
      <c r="Z1510" s="20"/>
      <c r="AA1510" s="17"/>
      <c r="AB1510" s="33"/>
      <c r="AC1510" s="33"/>
      <c r="AD1510" s="33"/>
      <c r="AE1510" s="33"/>
      <c r="AF1510" s="33"/>
      <c r="AG1510" s="33"/>
      <c r="AH1510" s="33"/>
      <c r="AI1510" s="33"/>
      <c r="AJ1510" s="5"/>
      <c r="AK1510"/>
      <c r="AL1510"/>
      <c r="AM1510"/>
      <c r="AN1510"/>
      <c r="AO1510"/>
      <c r="AP1510"/>
      <c r="AQ1510" s="22"/>
      <c r="AR1510" s="24"/>
      <c r="AS1510" s="37"/>
      <c r="AT1510" s="37"/>
      <c r="AU1510" s="37"/>
      <c r="AV1510" s="37"/>
      <c r="AW1510" s="37"/>
    </row>
    <row r="1511" spans="1:49" ht="15.75" hidden="1" customHeight="1" x14ac:dyDescent="0.25">
      <c r="A1511" s="6" t="s">
        <v>6452</v>
      </c>
      <c r="B1511" s="21" t="s">
        <v>6453</v>
      </c>
      <c r="C1511" s="7">
        <v>2</v>
      </c>
      <c r="D1511" s="39" t="s">
        <v>6471</v>
      </c>
      <c r="E1511" s="7">
        <v>6111</v>
      </c>
      <c r="F1511" s="7">
        <v>100</v>
      </c>
      <c r="G1511" s="23">
        <v>22.7</v>
      </c>
      <c r="H1511" s="34">
        <f>Tabela1[[#This Row],[PESO UNI]]*Tabela1[[#This Row],[QTE]]</f>
        <v>45.4</v>
      </c>
      <c r="I1511" s="7">
        <v>0</v>
      </c>
      <c r="J1511" s="8" t="s">
        <v>3045</v>
      </c>
      <c r="K1511" s="8" t="s">
        <v>4320</v>
      </c>
      <c r="L1511" s="9" t="s">
        <v>2984</v>
      </c>
      <c r="M1511" s="10">
        <v>46314</v>
      </c>
      <c r="N1511" s="8" t="s">
        <v>38</v>
      </c>
      <c r="O1511" s="12"/>
      <c r="P1511" s="13"/>
      <c r="Q1511" s="14">
        <f>Tabela1[[#This Row],[QTDE/ Fabricação]]-Tabela1[[#This Row],[QTE]]</f>
        <v>-2</v>
      </c>
      <c r="R1511" s="18">
        <f t="shared" ref="R1511" si="546">IFERROR(H1511*((AA1511*0.25)+(AC1511*0.25)+(AD1511*0.225)+(AE1511*0.225)+(AF1511*0.05)),"")</f>
        <v>0</v>
      </c>
      <c r="S1511" s="18">
        <f t="shared" ref="S1511" si="547">IFERROR(H1511*AG1511,"")</f>
        <v>0</v>
      </c>
      <c r="T1511" s="19">
        <f t="shared" ref="T1511" si="548">IFERROR(S1511-H1511,"")</f>
        <v>-45.4</v>
      </c>
      <c r="U1511" s="16">
        <f>IFERROR(SUMIF('LISTA DE EMBARQUE'!B:B,MICRO!E:E,'LISTA DE EMBARQUE'!G:G),"")</f>
        <v>0</v>
      </c>
      <c r="V1511" s="12"/>
      <c r="W1511" s="13"/>
      <c r="X1511" s="14"/>
      <c r="Y1511" s="14"/>
      <c r="Z1511" s="20"/>
      <c r="AA1511" s="17"/>
      <c r="AB1511" s="33"/>
      <c r="AC1511" s="33"/>
      <c r="AD1511" s="33"/>
      <c r="AE1511" s="33"/>
      <c r="AF1511" s="33"/>
      <c r="AG1511" s="33"/>
      <c r="AH1511" s="33"/>
      <c r="AI1511" s="33"/>
      <c r="AJ1511" s="5"/>
      <c r="AK1511"/>
      <c r="AL1511"/>
      <c r="AM1511"/>
      <c r="AN1511"/>
      <c r="AO1511"/>
      <c r="AP1511"/>
      <c r="AQ1511" s="22"/>
      <c r="AR1511" s="24"/>
      <c r="AS1511" s="37"/>
      <c r="AT1511" s="37"/>
      <c r="AU1511" s="37"/>
      <c r="AV1511" s="37"/>
      <c r="AW1511" s="37"/>
    </row>
    <row r="1512" spans="1:49" ht="15.75" hidden="1" customHeight="1" x14ac:dyDescent="0.25">
      <c r="A1512" s="6" t="s">
        <v>6452</v>
      </c>
      <c r="B1512" s="21" t="s">
        <v>6453</v>
      </c>
      <c r="C1512" s="7">
        <v>2</v>
      </c>
      <c r="D1512" s="39" t="s">
        <v>6472</v>
      </c>
      <c r="E1512" s="7">
        <v>6112</v>
      </c>
      <c r="F1512" s="7">
        <v>100</v>
      </c>
      <c r="G1512" s="23">
        <v>20.399999999999999</v>
      </c>
      <c r="H1512" s="34">
        <f>Tabela1[[#This Row],[PESO UNI]]*Tabela1[[#This Row],[QTE]]</f>
        <v>40.799999999999997</v>
      </c>
      <c r="I1512" s="7">
        <v>0</v>
      </c>
      <c r="J1512" s="8" t="s">
        <v>3045</v>
      </c>
      <c r="K1512" s="8" t="s">
        <v>4320</v>
      </c>
      <c r="L1512" s="9" t="s">
        <v>2984</v>
      </c>
      <c r="M1512" s="10">
        <v>46314</v>
      </c>
      <c r="N1512" s="8" t="s">
        <v>38</v>
      </c>
      <c r="O1512" s="12"/>
      <c r="P1512" s="13"/>
      <c r="Q1512" s="14">
        <f>Tabela1[[#This Row],[QTDE/ Fabricação]]-Tabela1[[#This Row],[QTE]]</f>
        <v>-2</v>
      </c>
      <c r="R1512" s="18">
        <f t="shared" ref="R1512" si="549">IFERROR(H1512*((AA1512*0.25)+(AC1512*0.25)+(AD1512*0.225)+(AE1512*0.225)+(AF1512*0.05)),"")</f>
        <v>0</v>
      </c>
      <c r="S1512" s="18">
        <f t="shared" ref="S1512" si="550">IFERROR(H1512*AG1512,"")</f>
        <v>0</v>
      </c>
      <c r="T1512" s="19">
        <f t="shared" ref="T1512" si="551">IFERROR(S1512-H1512,"")</f>
        <v>-40.799999999999997</v>
      </c>
      <c r="U1512" s="16">
        <f>IFERROR(SUMIF('LISTA DE EMBARQUE'!B:B,MICRO!E:E,'LISTA DE EMBARQUE'!G:G),"")</f>
        <v>0</v>
      </c>
      <c r="V1512" s="12"/>
      <c r="W1512" s="13"/>
      <c r="X1512" s="14"/>
      <c r="Y1512" s="14"/>
      <c r="Z1512" s="20"/>
      <c r="AA1512" s="17"/>
      <c r="AB1512" s="33"/>
      <c r="AC1512" s="33"/>
      <c r="AD1512" s="33"/>
      <c r="AE1512" s="33"/>
      <c r="AF1512" s="33"/>
      <c r="AG1512" s="33"/>
      <c r="AH1512" s="33"/>
      <c r="AI1512" s="33"/>
      <c r="AJ1512" s="5"/>
      <c r="AK1512"/>
      <c r="AL1512"/>
      <c r="AM1512"/>
      <c r="AN1512"/>
      <c r="AO1512"/>
      <c r="AP1512"/>
      <c r="AQ1512" s="22"/>
      <c r="AR1512" s="24"/>
      <c r="AS1512" s="37"/>
      <c r="AT1512" s="37"/>
      <c r="AU1512" s="37"/>
      <c r="AV1512" s="37"/>
      <c r="AW1512" s="37"/>
    </row>
    <row r="1513" spans="1:49" ht="15.75" hidden="1" customHeight="1" x14ac:dyDescent="0.25">
      <c r="A1513" s="6" t="s">
        <v>6452</v>
      </c>
      <c r="B1513" s="21" t="s">
        <v>6453</v>
      </c>
      <c r="C1513" s="7">
        <v>2</v>
      </c>
      <c r="D1513" s="39" t="s">
        <v>6473</v>
      </c>
      <c r="E1513" s="7">
        <v>6113</v>
      </c>
      <c r="F1513" s="7">
        <v>100</v>
      </c>
      <c r="G1513" s="23">
        <v>5.2</v>
      </c>
      <c r="H1513" s="34">
        <f>Tabela1[[#This Row],[PESO UNI]]*Tabela1[[#This Row],[QTE]]</f>
        <v>10.4</v>
      </c>
      <c r="I1513" s="7">
        <v>0</v>
      </c>
      <c r="J1513" s="8" t="s">
        <v>3045</v>
      </c>
      <c r="K1513" s="8" t="s">
        <v>4320</v>
      </c>
      <c r="L1513" s="9" t="s">
        <v>2984</v>
      </c>
      <c r="M1513" s="10">
        <v>46314</v>
      </c>
      <c r="N1513" s="8" t="s">
        <v>38</v>
      </c>
      <c r="O1513" s="12"/>
      <c r="P1513" s="13"/>
      <c r="Q1513" s="14">
        <f>Tabela1[[#This Row],[QTDE/ Fabricação]]-Tabela1[[#This Row],[QTE]]</f>
        <v>-2</v>
      </c>
      <c r="R1513" s="18">
        <f t="shared" ref="R1513" si="552">IFERROR(H1513*((AA1513*0.25)+(AC1513*0.25)+(AD1513*0.225)+(AE1513*0.225)+(AF1513*0.05)),"")</f>
        <v>0</v>
      </c>
      <c r="S1513" s="18">
        <f t="shared" ref="S1513" si="553">IFERROR(H1513*AG1513,"")</f>
        <v>0</v>
      </c>
      <c r="T1513" s="19">
        <f t="shared" ref="T1513" si="554">IFERROR(S1513-H1513,"")</f>
        <v>-10.4</v>
      </c>
      <c r="U1513" s="16">
        <f>IFERROR(SUMIF('LISTA DE EMBARQUE'!B:B,MICRO!E:E,'LISTA DE EMBARQUE'!G:G),"")</f>
        <v>0</v>
      </c>
      <c r="V1513" s="12"/>
      <c r="W1513" s="13"/>
      <c r="X1513" s="14"/>
      <c r="Y1513" s="14"/>
      <c r="Z1513" s="20"/>
      <c r="AA1513" s="17"/>
      <c r="AB1513" s="33"/>
      <c r="AC1513" s="33"/>
      <c r="AD1513" s="33"/>
      <c r="AE1513" s="33"/>
      <c r="AF1513" s="33"/>
      <c r="AG1513" s="33"/>
      <c r="AH1513" s="33"/>
      <c r="AI1513" s="33"/>
      <c r="AJ1513" s="5"/>
      <c r="AK1513"/>
      <c r="AL1513"/>
      <c r="AM1513"/>
      <c r="AN1513"/>
      <c r="AO1513"/>
      <c r="AP1513"/>
      <c r="AQ1513" s="22"/>
      <c r="AR1513" s="24"/>
      <c r="AS1513" s="37"/>
      <c r="AT1513" s="37"/>
      <c r="AU1513" s="37"/>
      <c r="AV1513" s="37"/>
      <c r="AW1513" s="37"/>
    </row>
    <row r="1514" spans="1:49" ht="15.75" hidden="1" customHeight="1" x14ac:dyDescent="0.25">
      <c r="A1514" s="6" t="s">
        <v>6452</v>
      </c>
      <c r="B1514" s="21" t="s">
        <v>6453</v>
      </c>
      <c r="C1514" s="7">
        <v>2</v>
      </c>
      <c r="D1514" s="39" t="s">
        <v>6474</v>
      </c>
      <c r="E1514" s="7">
        <v>6114</v>
      </c>
      <c r="F1514" s="7">
        <v>100</v>
      </c>
      <c r="G1514" s="23">
        <v>10.1</v>
      </c>
      <c r="H1514" s="34">
        <f>Tabela1[[#This Row],[PESO UNI]]*Tabela1[[#This Row],[QTE]]</f>
        <v>20.2</v>
      </c>
      <c r="I1514" s="7">
        <v>0</v>
      </c>
      <c r="J1514" s="8" t="s">
        <v>3045</v>
      </c>
      <c r="K1514" s="8" t="s">
        <v>4320</v>
      </c>
      <c r="L1514" s="9" t="s">
        <v>2984</v>
      </c>
      <c r="M1514" s="10">
        <v>46314</v>
      </c>
      <c r="N1514" s="8" t="s">
        <v>38</v>
      </c>
      <c r="O1514" s="12"/>
      <c r="P1514" s="13"/>
      <c r="Q1514" s="14">
        <f>Tabela1[[#This Row],[QTDE/ Fabricação]]-Tabela1[[#This Row],[QTE]]</f>
        <v>-2</v>
      </c>
      <c r="R1514" s="18">
        <f t="shared" ref="R1514" si="555">IFERROR(H1514*((AA1514*0.25)+(AC1514*0.25)+(AD1514*0.225)+(AE1514*0.225)+(AF1514*0.05)),"")</f>
        <v>0</v>
      </c>
      <c r="S1514" s="18">
        <f t="shared" ref="S1514" si="556">IFERROR(H1514*AG1514,"")</f>
        <v>0</v>
      </c>
      <c r="T1514" s="19">
        <f t="shared" ref="T1514" si="557">IFERROR(S1514-H1514,"")</f>
        <v>-20.2</v>
      </c>
      <c r="U1514" s="16">
        <f>IFERROR(SUMIF('LISTA DE EMBARQUE'!B:B,MICRO!E:E,'LISTA DE EMBARQUE'!G:G),"")</f>
        <v>0</v>
      </c>
      <c r="V1514" s="12"/>
      <c r="W1514" s="13"/>
      <c r="X1514" s="14"/>
      <c r="Y1514" s="14"/>
      <c r="Z1514" s="20"/>
      <c r="AA1514" s="17"/>
      <c r="AB1514" s="33"/>
      <c r="AC1514" s="33"/>
      <c r="AD1514" s="33"/>
      <c r="AE1514" s="33"/>
      <c r="AF1514" s="33"/>
      <c r="AG1514" s="33"/>
      <c r="AH1514" s="33"/>
      <c r="AI1514" s="33"/>
      <c r="AJ1514" s="5"/>
      <c r="AK1514"/>
      <c r="AL1514"/>
      <c r="AM1514"/>
      <c r="AN1514"/>
      <c r="AO1514"/>
      <c r="AP1514"/>
      <c r="AQ1514" s="22"/>
      <c r="AR1514" s="24"/>
      <c r="AS1514" s="37"/>
      <c r="AT1514" s="37"/>
      <c r="AU1514" s="37"/>
      <c r="AV1514" s="37"/>
      <c r="AW1514" s="37"/>
    </row>
    <row r="1515" spans="1:49" ht="15.75" hidden="1" customHeight="1" x14ac:dyDescent="0.25">
      <c r="A1515" s="6" t="s">
        <v>6452</v>
      </c>
      <c r="B1515" s="21" t="s">
        <v>6453</v>
      </c>
      <c r="C1515" s="7">
        <v>2</v>
      </c>
      <c r="D1515" s="39" t="s">
        <v>6475</v>
      </c>
      <c r="E1515" s="7">
        <v>6115</v>
      </c>
      <c r="F1515" s="7">
        <v>100</v>
      </c>
      <c r="G1515" s="23">
        <v>6.7</v>
      </c>
      <c r="H1515" s="34">
        <f>Tabela1[[#This Row],[PESO UNI]]*Tabela1[[#This Row],[QTE]]</f>
        <v>13.4</v>
      </c>
      <c r="I1515" s="7">
        <v>0</v>
      </c>
      <c r="J1515" s="8" t="s">
        <v>3045</v>
      </c>
      <c r="K1515" s="8" t="s">
        <v>4320</v>
      </c>
      <c r="L1515" s="9" t="s">
        <v>2984</v>
      </c>
      <c r="M1515" s="10">
        <v>46314</v>
      </c>
      <c r="N1515" s="8" t="s">
        <v>38</v>
      </c>
      <c r="O1515" s="12"/>
      <c r="P1515" s="13"/>
      <c r="Q1515" s="14">
        <f>Tabela1[[#This Row],[QTDE/ Fabricação]]-Tabela1[[#This Row],[QTE]]</f>
        <v>-2</v>
      </c>
      <c r="R1515" s="18">
        <f t="shared" ref="R1515" si="558">IFERROR(H1515*((AA1515*0.25)+(AC1515*0.25)+(AD1515*0.225)+(AE1515*0.225)+(AF1515*0.05)),"")</f>
        <v>0</v>
      </c>
      <c r="S1515" s="18">
        <f t="shared" ref="S1515" si="559">IFERROR(H1515*AG1515,"")</f>
        <v>0</v>
      </c>
      <c r="T1515" s="19">
        <f t="shared" ref="T1515" si="560">IFERROR(S1515-H1515,"")</f>
        <v>-13.4</v>
      </c>
      <c r="U1515" s="16">
        <f>IFERROR(SUMIF('LISTA DE EMBARQUE'!B:B,MICRO!E:E,'LISTA DE EMBARQUE'!G:G),"")</f>
        <v>0</v>
      </c>
      <c r="V1515" s="12"/>
      <c r="W1515" s="13"/>
      <c r="X1515" s="14"/>
      <c r="Y1515" s="14"/>
      <c r="Z1515" s="20"/>
      <c r="AA1515" s="17"/>
      <c r="AB1515" s="33"/>
      <c r="AC1515" s="33"/>
      <c r="AD1515" s="33"/>
      <c r="AE1515" s="33"/>
      <c r="AF1515" s="33"/>
      <c r="AG1515" s="33"/>
      <c r="AH1515" s="33"/>
      <c r="AI1515" s="33"/>
      <c r="AJ1515" s="5"/>
      <c r="AK1515"/>
      <c r="AL1515"/>
      <c r="AM1515"/>
      <c r="AN1515"/>
      <c r="AO1515"/>
      <c r="AP1515"/>
      <c r="AQ1515" s="22"/>
      <c r="AR1515" s="24"/>
      <c r="AS1515" s="37"/>
      <c r="AT1515" s="37"/>
      <c r="AU1515" s="37"/>
      <c r="AV1515" s="37"/>
      <c r="AW1515" s="37"/>
    </row>
    <row r="1516" spans="1:49" ht="15.75" hidden="1" customHeight="1" x14ac:dyDescent="0.25">
      <c r="A1516" s="6" t="s">
        <v>6452</v>
      </c>
      <c r="B1516" s="21" t="s">
        <v>6453</v>
      </c>
      <c r="C1516" s="7">
        <v>2</v>
      </c>
      <c r="D1516" s="39" t="s">
        <v>6476</v>
      </c>
      <c r="E1516" s="7">
        <v>6116</v>
      </c>
      <c r="F1516" s="7">
        <v>100</v>
      </c>
      <c r="G1516" s="23">
        <v>18.100000000000001</v>
      </c>
      <c r="H1516" s="34">
        <f>Tabela1[[#This Row],[PESO UNI]]*Tabela1[[#This Row],[QTE]]</f>
        <v>36.200000000000003</v>
      </c>
      <c r="I1516" s="7">
        <v>0</v>
      </c>
      <c r="J1516" s="8" t="s">
        <v>3045</v>
      </c>
      <c r="K1516" s="8" t="s">
        <v>4320</v>
      </c>
      <c r="L1516" s="9" t="s">
        <v>2984</v>
      </c>
      <c r="M1516" s="10">
        <v>46314</v>
      </c>
      <c r="N1516" s="8" t="s">
        <v>38</v>
      </c>
      <c r="O1516" s="12"/>
      <c r="P1516" s="13"/>
      <c r="Q1516" s="14">
        <f>Tabela1[[#This Row],[QTDE/ Fabricação]]-Tabela1[[#This Row],[QTE]]</f>
        <v>-2</v>
      </c>
      <c r="R1516" s="18">
        <f t="shared" ref="R1516" si="561">IFERROR(H1516*((AA1516*0.25)+(AC1516*0.25)+(AD1516*0.225)+(AE1516*0.225)+(AF1516*0.05)),"")</f>
        <v>0</v>
      </c>
      <c r="S1516" s="18">
        <f t="shared" ref="S1516" si="562">IFERROR(H1516*AG1516,"")</f>
        <v>0</v>
      </c>
      <c r="T1516" s="19">
        <f t="shared" ref="T1516" si="563">IFERROR(S1516-H1516,"")</f>
        <v>-36.200000000000003</v>
      </c>
      <c r="U1516" s="16">
        <f>IFERROR(SUMIF('LISTA DE EMBARQUE'!B:B,MICRO!E:E,'LISTA DE EMBARQUE'!G:G),"")</f>
        <v>0</v>
      </c>
      <c r="V1516" s="12"/>
      <c r="W1516" s="13"/>
      <c r="X1516" s="14"/>
      <c r="Y1516" s="14"/>
      <c r="Z1516" s="20"/>
      <c r="AA1516" s="17"/>
      <c r="AB1516" s="33"/>
      <c r="AC1516" s="33"/>
      <c r="AD1516" s="33"/>
      <c r="AE1516" s="33"/>
      <c r="AF1516" s="33"/>
      <c r="AG1516" s="33"/>
      <c r="AH1516" s="33"/>
      <c r="AI1516" s="33"/>
      <c r="AJ1516" s="5"/>
      <c r="AK1516"/>
      <c r="AL1516"/>
      <c r="AM1516"/>
      <c r="AN1516"/>
      <c r="AO1516"/>
      <c r="AP1516"/>
      <c r="AQ1516" s="22"/>
      <c r="AR1516" s="24"/>
      <c r="AS1516" s="37"/>
      <c r="AT1516" s="37"/>
      <c r="AU1516" s="37"/>
      <c r="AV1516" s="37"/>
      <c r="AW1516" s="37"/>
    </row>
    <row r="1517" spans="1:49" ht="15.75" hidden="1" customHeight="1" x14ac:dyDescent="0.25">
      <c r="A1517" s="6" t="s">
        <v>6452</v>
      </c>
      <c r="B1517" s="21" t="s">
        <v>6453</v>
      </c>
      <c r="C1517" s="7">
        <v>2</v>
      </c>
      <c r="D1517" s="39" t="s">
        <v>6477</v>
      </c>
      <c r="E1517" s="7">
        <v>6117</v>
      </c>
      <c r="F1517" s="7">
        <v>100</v>
      </c>
      <c r="G1517" s="23">
        <v>12.7</v>
      </c>
      <c r="H1517" s="34">
        <f>Tabela1[[#This Row],[PESO UNI]]*Tabela1[[#This Row],[QTE]]</f>
        <v>25.4</v>
      </c>
      <c r="I1517" s="7">
        <v>0</v>
      </c>
      <c r="J1517" s="8" t="s">
        <v>3045</v>
      </c>
      <c r="K1517" s="8" t="s">
        <v>4320</v>
      </c>
      <c r="L1517" s="9" t="s">
        <v>2984</v>
      </c>
      <c r="M1517" s="10">
        <v>46314</v>
      </c>
      <c r="N1517" s="8" t="s">
        <v>38</v>
      </c>
      <c r="O1517" s="12"/>
      <c r="P1517" s="13"/>
      <c r="Q1517" s="14">
        <f>Tabela1[[#This Row],[QTDE/ Fabricação]]-Tabela1[[#This Row],[QTE]]</f>
        <v>-2</v>
      </c>
      <c r="R1517" s="18">
        <f t="shared" ref="R1517" si="564">IFERROR(H1517*((AA1517*0.25)+(AC1517*0.25)+(AD1517*0.225)+(AE1517*0.225)+(AF1517*0.05)),"")</f>
        <v>0</v>
      </c>
      <c r="S1517" s="18">
        <f t="shared" ref="S1517" si="565">IFERROR(H1517*AG1517,"")</f>
        <v>0</v>
      </c>
      <c r="T1517" s="19">
        <f t="shared" ref="T1517" si="566">IFERROR(S1517-H1517,"")</f>
        <v>-25.4</v>
      </c>
      <c r="U1517" s="16">
        <f>IFERROR(SUMIF('LISTA DE EMBARQUE'!B:B,MICRO!E:E,'LISTA DE EMBARQUE'!G:G),"")</f>
        <v>0</v>
      </c>
      <c r="V1517" s="12"/>
      <c r="W1517" s="13"/>
      <c r="X1517" s="14"/>
      <c r="Y1517" s="14"/>
      <c r="Z1517" s="20"/>
      <c r="AA1517" s="17"/>
      <c r="AB1517" s="33"/>
      <c r="AC1517" s="33"/>
      <c r="AD1517" s="33"/>
      <c r="AE1517" s="33"/>
      <c r="AF1517" s="33"/>
      <c r="AG1517" s="33"/>
      <c r="AH1517" s="33"/>
      <c r="AI1517" s="33"/>
      <c r="AJ1517" s="5"/>
      <c r="AK1517"/>
      <c r="AL1517"/>
      <c r="AM1517"/>
      <c r="AN1517"/>
      <c r="AO1517"/>
      <c r="AP1517"/>
      <c r="AQ1517" s="22"/>
      <c r="AR1517" s="24"/>
      <c r="AS1517" s="37"/>
      <c r="AT1517" s="37"/>
      <c r="AU1517" s="37"/>
      <c r="AV1517" s="37"/>
      <c r="AW1517" s="37"/>
    </row>
    <row r="1518" spans="1:49" ht="15.75" hidden="1" customHeight="1" x14ac:dyDescent="0.25">
      <c r="A1518" s="6" t="s">
        <v>6452</v>
      </c>
      <c r="B1518" s="21" t="s">
        <v>6453</v>
      </c>
      <c r="C1518" s="7">
        <v>2</v>
      </c>
      <c r="D1518" s="39" t="s">
        <v>6478</v>
      </c>
      <c r="E1518" s="7">
        <v>6118</v>
      </c>
      <c r="F1518" s="7">
        <v>100</v>
      </c>
      <c r="G1518" s="23">
        <v>0.4</v>
      </c>
      <c r="H1518" s="34">
        <f>Tabela1[[#This Row],[PESO UNI]]*Tabela1[[#This Row],[QTE]]</f>
        <v>0.8</v>
      </c>
      <c r="I1518" s="7">
        <v>0</v>
      </c>
      <c r="J1518" s="8" t="s">
        <v>3045</v>
      </c>
      <c r="K1518" s="8" t="s">
        <v>4320</v>
      </c>
      <c r="L1518" s="9" t="s">
        <v>2984</v>
      </c>
      <c r="M1518" s="10">
        <v>46314</v>
      </c>
      <c r="N1518" s="8" t="s">
        <v>38</v>
      </c>
      <c r="O1518" s="12"/>
      <c r="P1518" s="13"/>
      <c r="Q1518" s="14">
        <f>Tabela1[[#This Row],[QTDE/ Fabricação]]-Tabela1[[#This Row],[QTE]]</f>
        <v>-2</v>
      </c>
      <c r="R1518" s="18">
        <f t="shared" ref="R1518" si="567">IFERROR(H1518*((AA1518*0.25)+(AC1518*0.25)+(AD1518*0.225)+(AE1518*0.225)+(AF1518*0.05)),"")</f>
        <v>0</v>
      </c>
      <c r="S1518" s="18">
        <f t="shared" ref="S1518" si="568">IFERROR(H1518*AG1518,"")</f>
        <v>0</v>
      </c>
      <c r="T1518" s="19">
        <f t="shared" ref="T1518" si="569">IFERROR(S1518-H1518,"")</f>
        <v>-0.8</v>
      </c>
      <c r="U1518" s="16">
        <f>IFERROR(SUMIF('LISTA DE EMBARQUE'!B:B,MICRO!E:E,'LISTA DE EMBARQUE'!G:G),"")</f>
        <v>0</v>
      </c>
      <c r="V1518" s="12"/>
      <c r="W1518" s="13"/>
      <c r="X1518" s="14"/>
      <c r="Y1518" s="14"/>
      <c r="Z1518" s="20"/>
      <c r="AA1518" s="17"/>
      <c r="AB1518" s="33"/>
      <c r="AC1518" s="33"/>
      <c r="AD1518" s="33"/>
      <c r="AE1518" s="33"/>
      <c r="AF1518" s="33"/>
      <c r="AG1518" s="33"/>
      <c r="AH1518" s="33"/>
      <c r="AI1518" s="33"/>
      <c r="AJ1518" s="5"/>
      <c r="AK1518"/>
      <c r="AL1518"/>
      <c r="AM1518"/>
      <c r="AN1518"/>
      <c r="AO1518"/>
      <c r="AP1518"/>
      <c r="AQ1518" s="22"/>
      <c r="AR1518" s="24"/>
      <c r="AS1518" s="37"/>
      <c r="AT1518" s="37"/>
      <c r="AU1518" s="37"/>
      <c r="AV1518" s="37"/>
      <c r="AW1518" s="37"/>
    </row>
    <row r="1519" spans="1:49" ht="15.75" hidden="1" customHeight="1" x14ac:dyDescent="0.25">
      <c r="A1519" s="6" t="s">
        <v>6480</v>
      </c>
      <c r="B1519" s="21" t="s">
        <v>6481</v>
      </c>
      <c r="C1519" s="7">
        <v>1</v>
      </c>
      <c r="D1519" s="39" t="s">
        <v>6482</v>
      </c>
      <c r="E1519" s="7">
        <v>6119</v>
      </c>
      <c r="F1519" s="7">
        <v>101</v>
      </c>
      <c r="G1519" s="23">
        <v>14.8</v>
      </c>
      <c r="H1519" s="34">
        <f>Tabela1[[#This Row],[PESO UNI]]*Tabela1[[#This Row],[QTE]]</f>
        <v>14.8</v>
      </c>
      <c r="I1519" s="7">
        <v>0</v>
      </c>
      <c r="J1519" s="8" t="s">
        <v>3140</v>
      </c>
      <c r="K1519" s="8" t="s">
        <v>4320</v>
      </c>
      <c r="L1519" s="9" t="s">
        <v>2984</v>
      </c>
      <c r="M1519" s="10">
        <v>46314</v>
      </c>
      <c r="N1519" s="8" t="s">
        <v>38</v>
      </c>
      <c r="O1519" s="12"/>
      <c r="P1519" s="13"/>
      <c r="Q1519" s="14">
        <f>Tabela1[[#This Row],[QTDE/ Fabricação]]-Tabela1[[#This Row],[QTE]]</f>
        <v>-1</v>
      </c>
      <c r="R1519" s="18">
        <f t="shared" ref="R1519:R1524" si="570">IFERROR(H1519*((AA1519*0.25)+(AC1519*0.25)+(AD1519*0.225)+(AE1519*0.225)+(AF1519*0.05)),"")</f>
        <v>0</v>
      </c>
      <c r="S1519" s="18">
        <f t="shared" ref="S1519:S1524" si="571">IFERROR(H1519*AG1519,"")</f>
        <v>0</v>
      </c>
      <c r="T1519" s="19">
        <f t="shared" ref="T1519:T1524" si="572">IFERROR(S1519-H1519,"")</f>
        <v>-14.8</v>
      </c>
      <c r="U1519" s="16">
        <f>IFERROR(SUMIF('LISTA DE EMBARQUE'!B:B,MICRO!E:E,'LISTA DE EMBARQUE'!G:G),"")</f>
        <v>0</v>
      </c>
      <c r="V1519" s="12"/>
      <c r="W1519" s="13"/>
      <c r="X1519" s="14"/>
      <c r="Y1519" s="14"/>
      <c r="Z1519" s="20"/>
      <c r="AA1519" s="17"/>
      <c r="AB1519" s="33"/>
      <c r="AC1519" s="33"/>
      <c r="AD1519" s="33"/>
      <c r="AE1519" s="33"/>
      <c r="AF1519" s="33"/>
      <c r="AG1519" s="33"/>
      <c r="AH1519" s="33"/>
      <c r="AI1519" s="33"/>
      <c r="AJ1519" s="5"/>
      <c r="AK1519"/>
      <c r="AL1519"/>
      <c r="AM1519"/>
      <c r="AN1519"/>
      <c r="AO1519"/>
      <c r="AP1519"/>
      <c r="AQ1519" s="22"/>
      <c r="AR1519" s="24"/>
      <c r="AS1519" s="37"/>
      <c r="AT1519" s="37"/>
      <c r="AU1519" s="37"/>
      <c r="AV1519" s="37"/>
      <c r="AW1519" s="37"/>
    </row>
    <row r="1520" spans="1:49" ht="15.75" hidden="1" customHeight="1" x14ac:dyDescent="0.25">
      <c r="A1520" s="6" t="s">
        <v>6480</v>
      </c>
      <c r="B1520" s="21" t="s">
        <v>6481</v>
      </c>
      <c r="C1520" s="7">
        <v>1</v>
      </c>
      <c r="D1520" s="39" t="s">
        <v>6483</v>
      </c>
      <c r="E1520" s="7">
        <v>6120</v>
      </c>
      <c r="F1520" s="7">
        <v>101</v>
      </c>
      <c r="G1520" s="23">
        <v>0.5</v>
      </c>
      <c r="H1520" s="34">
        <f>Tabela1[[#This Row],[PESO UNI]]*Tabela1[[#This Row],[QTE]]</f>
        <v>0.5</v>
      </c>
      <c r="I1520" s="7">
        <v>0</v>
      </c>
      <c r="J1520" s="8" t="s">
        <v>3140</v>
      </c>
      <c r="K1520" s="8" t="s">
        <v>4320</v>
      </c>
      <c r="L1520" s="9" t="s">
        <v>2984</v>
      </c>
      <c r="M1520" s="10">
        <v>46314</v>
      </c>
      <c r="N1520" s="8" t="s">
        <v>38</v>
      </c>
      <c r="O1520" s="12"/>
      <c r="P1520" s="13"/>
      <c r="Q1520" s="14">
        <f>Tabela1[[#This Row],[QTDE/ Fabricação]]-Tabela1[[#This Row],[QTE]]</f>
        <v>-1</v>
      </c>
      <c r="R1520" s="18">
        <f t="shared" si="570"/>
        <v>0</v>
      </c>
      <c r="S1520" s="18">
        <f t="shared" si="571"/>
        <v>0</v>
      </c>
      <c r="T1520" s="19">
        <f t="shared" si="572"/>
        <v>-0.5</v>
      </c>
      <c r="U1520" s="16">
        <f>IFERROR(SUMIF('LISTA DE EMBARQUE'!B:B,MICRO!E:E,'LISTA DE EMBARQUE'!G:G),"")</f>
        <v>0</v>
      </c>
      <c r="V1520" s="12"/>
      <c r="W1520" s="13"/>
      <c r="X1520" s="14"/>
      <c r="Y1520" s="14"/>
      <c r="Z1520" s="20"/>
      <c r="AA1520" s="17"/>
      <c r="AB1520" s="33"/>
      <c r="AC1520" s="33"/>
      <c r="AD1520" s="33"/>
      <c r="AE1520" s="33"/>
      <c r="AF1520" s="33"/>
      <c r="AG1520" s="33"/>
      <c r="AH1520" s="33"/>
      <c r="AI1520" s="33"/>
      <c r="AJ1520" s="5"/>
      <c r="AK1520"/>
      <c r="AL1520"/>
      <c r="AM1520"/>
      <c r="AN1520"/>
      <c r="AO1520"/>
      <c r="AP1520"/>
      <c r="AQ1520" s="22"/>
      <c r="AR1520" s="24"/>
      <c r="AS1520" s="37"/>
      <c r="AT1520" s="37"/>
      <c r="AU1520" s="37"/>
      <c r="AV1520" s="37"/>
      <c r="AW1520" s="37"/>
    </row>
    <row r="1521" spans="1:49" ht="15.75" hidden="1" customHeight="1" x14ac:dyDescent="0.25">
      <c r="A1521" s="6" t="s">
        <v>6480</v>
      </c>
      <c r="B1521" s="21" t="s">
        <v>6481</v>
      </c>
      <c r="C1521" s="7">
        <v>2</v>
      </c>
      <c r="D1521" s="39" t="s">
        <v>6484</v>
      </c>
      <c r="E1521" s="7">
        <v>6121</v>
      </c>
      <c r="F1521" s="7">
        <v>101</v>
      </c>
      <c r="G1521" s="23">
        <v>0.1</v>
      </c>
      <c r="H1521" s="34">
        <f>Tabela1[[#This Row],[PESO UNI]]*Tabela1[[#This Row],[QTE]]</f>
        <v>0.2</v>
      </c>
      <c r="I1521" s="7">
        <v>0</v>
      </c>
      <c r="J1521" s="8" t="s">
        <v>3140</v>
      </c>
      <c r="K1521" s="8" t="s">
        <v>4320</v>
      </c>
      <c r="L1521" s="9" t="s">
        <v>2984</v>
      </c>
      <c r="M1521" s="10">
        <v>46314</v>
      </c>
      <c r="N1521" s="8" t="s">
        <v>38</v>
      </c>
      <c r="O1521" s="12"/>
      <c r="P1521" s="13"/>
      <c r="Q1521" s="14">
        <f>Tabela1[[#This Row],[QTDE/ Fabricação]]-Tabela1[[#This Row],[QTE]]</f>
        <v>-2</v>
      </c>
      <c r="R1521" s="18">
        <f t="shared" si="570"/>
        <v>0</v>
      </c>
      <c r="S1521" s="18">
        <f t="shared" si="571"/>
        <v>0</v>
      </c>
      <c r="T1521" s="19">
        <f t="shared" si="572"/>
        <v>-0.2</v>
      </c>
      <c r="U1521" s="16">
        <f>IFERROR(SUMIF('LISTA DE EMBARQUE'!B:B,MICRO!E:E,'LISTA DE EMBARQUE'!G:G),"")</f>
        <v>0</v>
      </c>
      <c r="V1521" s="12"/>
      <c r="W1521" s="13"/>
      <c r="X1521" s="14"/>
      <c r="Y1521" s="14"/>
      <c r="Z1521" s="20"/>
      <c r="AA1521" s="17"/>
      <c r="AB1521" s="33"/>
      <c r="AC1521" s="33"/>
      <c r="AD1521" s="33"/>
      <c r="AE1521" s="33"/>
      <c r="AF1521" s="33"/>
      <c r="AG1521" s="33"/>
      <c r="AH1521" s="33"/>
      <c r="AI1521" s="33"/>
      <c r="AJ1521" s="5"/>
      <c r="AK1521"/>
      <c r="AL1521"/>
      <c r="AM1521"/>
      <c r="AN1521"/>
      <c r="AO1521"/>
      <c r="AP1521"/>
      <c r="AQ1521" s="22"/>
      <c r="AR1521" s="24"/>
      <c r="AS1521" s="37"/>
      <c r="AT1521" s="37"/>
      <c r="AU1521" s="37"/>
      <c r="AV1521" s="37"/>
      <c r="AW1521" s="37"/>
    </row>
    <row r="1522" spans="1:49" ht="15.75" hidden="1" customHeight="1" x14ac:dyDescent="0.25">
      <c r="A1522" s="6" t="s">
        <v>6486</v>
      </c>
      <c r="B1522" s="21" t="s">
        <v>6487</v>
      </c>
      <c r="C1522" s="7">
        <v>9</v>
      </c>
      <c r="D1522" s="39" t="s">
        <v>6488</v>
      </c>
      <c r="E1522" s="7">
        <v>6222</v>
      </c>
      <c r="F1522" s="7">
        <v>103</v>
      </c>
      <c r="G1522" s="23">
        <v>27.8</v>
      </c>
      <c r="H1522" s="34">
        <f>Tabela1[[#This Row],[PESO UNI]]*Tabela1[[#This Row],[QTE]]</f>
        <v>250.20000000000002</v>
      </c>
      <c r="I1522" s="7">
        <v>0</v>
      </c>
      <c r="J1522" s="8" t="s">
        <v>3045</v>
      </c>
      <c r="K1522" s="8" t="s">
        <v>4320</v>
      </c>
      <c r="L1522" s="9" t="s">
        <v>2984</v>
      </c>
      <c r="M1522" s="10">
        <v>46316</v>
      </c>
      <c r="N1522" s="8" t="s">
        <v>38</v>
      </c>
      <c r="O1522" s="12"/>
      <c r="P1522" s="13"/>
      <c r="Q1522" s="14">
        <f>Tabela1[[#This Row],[QTDE/ Fabricação]]-Tabela1[[#This Row],[QTE]]</f>
        <v>-9</v>
      </c>
      <c r="R1522" s="18">
        <f t="shared" si="570"/>
        <v>0</v>
      </c>
      <c r="S1522" s="18">
        <f t="shared" si="571"/>
        <v>0</v>
      </c>
      <c r="T1522" s="19">
        <f t="shared" si="572"/>
        <v>-250.20000000000002</v>
      </c>
      <c r="U1522" s="16">
        <f>IFERROR(SUMIF('LISTA DE EMBARQUE'!B:B,MICRO!E:E,'LISTA DE EMBARQUE'!G:G),"")</f>
        <v>0</v>
      </c>
      <c r="V1522" s="12"/>
      <c r="W1522" s="13"/>
      <c r="X1522" s="14"/>
      <c r="Y1522" s="14"/>
      <c r="Z1522" s="20"/>
      <c r="AA1522" s="17"/>
      <c r="AB1522" s="33"/>
      <c r="AC1522" s="33"/>
      <c r="AD1522" s="33"/>
      <c r="AE1522" s="33"/>
      <c r="AF1522" s="33"/>
      <c r="AG1522" s="33"/>
      <c r="AH1522" s="33"/>
      <c r="AI1522" s="33"/>
      <c r="AJ1522" s="5"/>
      <c r="AK1522"/>
      <c r="AL1522"/>
      <c r="AM1522"/>
      <c r="AN1522"/>
      <c r="AO1522"/>
      <c r="AP1522"/>
      <c r="AQ1522" s="22"/>
      <c r="AR1522" s="24"/>
      <c r="AS1522" s="37"/>
      <c r="AT1522" s="37"/>
      <c r="AU1522" s="37"/>
      <c r="AV1522" s="37"/>
      <c r="AW1522" s="37"/>
    </row>
    <row r="1523" spans="1:49" ht="15.75" hidden="1" customHeight="1" x14ac:dyDescent="0.25">
      <c r="A1523" s="6" t="s">
        <v>6486</v>
      </c>
      <c r="B1523" s="21" t="s">
        <v>6487</v>
      </c>
      <c r="C1523" s="7">
        <v>2</v>
      </c>
      <c r="D1523" s="39" t="s">
        <v>6489</v>
      </c>
      <c r="E1523" s="7">
        <v>6223</v>
      </c>
      <c r="F1523" s="7">
        <v>103</v>
      </c>
      <c r="G1523" s="23">
        <v>32.799999999999997</v>
      </c>
      <c r="H1523" s="34">
        <f>Tabela1[[#This Row],[PESO UNI]]*Tabela1[[#This Row],[QTE]]</f>
        <v>65.599999999999994</v>
      </c>
      <c r="I1523" s="7">
        <v>0</v>
      </c>
      <c r="J1523" s="8" t="s">
        <v>3045</v>
      </c>
      <c r="K1523" s="8" t="s">
        <v>4320</v>
      </c>
      <c r="L1523" s="9" t="s">
        <v>2984</v>
      </c>
      <c r="M1523" s="10">
        <v>46316</v>
      </c>
      <c r="N1523" s="8" t="s">
        <v>38</v>
      </c>
      <c r="O1523" s="12"/>
      <c r="P1523" s="13"/>
      <c r="Q1523" s="14">
        <f>Tabela1[[#This Row],[QTDE/ Fabricação]]-Tabela1[[#This Row],[QTE]]</f>
        <v>-2</v>
      </c>
      <c r="R1523" s="18">
        <f t="shared" si="570"/>
        <v>0</v>
      </c>
      <c r="S1523" s="18">
        <f t="shared" si="571"/>
        <v>0</v>
      </c>
      <c r="T1523" s="19">
        <f t="shared" si="572"/>
        <v>-65.599999999999994</v>
      </c>
      <c r="U1523" s="16">
        <f>IFERROR(SUMIF('LISTA DE EMBARQUE'!B:B,MICRO!E:E,'LISTA DE EMBARQUE'!G:G),"")</f>
        <v>0</v>
      </c>
      <c r="V1523" s="12"/>
      <c r="W1523" s="13"/>
      <c r="X1523" s="14"/>
      <c r="Y1523" s="14"/>
      <c r="Z1523" s="20"/>
      <c r="AA1523" s="17"/>
      <c r="AB1523" s="33"/>
      <c r="AC1523" s="33"/>
      <c r="AD1523" s="33"/>
      <c r="AE1523" s="33"/>
      <c r="AF1523" s="33"/>
      <c r="AG1523" s="33"/>
      <c r="AH1523" s="33"/>
      <c r="AI1523" s="33"/>
      <c r="AJ1523" s="5"/>
      <c r="AK1523"/>
      <c r="AL1523"/>
      <c r="AM1523"/>
      <c r="AN1523"/>
      <c r="AO1523"/>
      <c r="AP1523"/>
      <c r="AQ1523" s="22"/>
      <c r="AR1523" s="24"/>
      <c r="AS1523" s="37"/>
      <c r="AT1523" s="37"/>
      <c r="AU1523" s="37"/>
      <c r="AV1523" s="37"/>
      <c r="AW1523" s="37"/>
    </row>
    <row r="1524" spans="1:49" ht="15.75" hidden="1" customHeight="1" x14ac:dyDescent="0.25">
      <c r="A1524" s="6" t="s">
        <v>6486</v>
      </c>
      <c r="B1524" s="21" t="s">
        <v>6487</v>
      </c>
      <c r="C1524" s="7">
        <v>1</v>
      </c>
      <c r="D1524" s="39" t="s">
        <v>6490</v>
      </c>
      <c r="E1524" s="7">
        <v>6224</v>
      </c>
      <c r="F1524" s="7">
        <v>103</v>
      </c>
      <c r="G1524" s="23">
        <v>11</v>
      </c>
      <c r="H1524" s="34">
        <f>Tabela1[[#This Row],[PESO UNI]]*Tabela1[[#This Row],[QTE]]</f>
        <v>11</v>
      </c>
      <c r="I1524" s="7">
        <v>0</v>
      </c>
      <c r="J1524" s="8" t="s">
        <v>3045</v>
      </c>
      <c r="K1524" s="8" t="s">
        <v>4320</v>
      </c>
      <c r="L1524" s="9" t="s">
        <v>2984</v>
      </c>
      <c r="M1524" s="10">
        <v>46316</v>
      </c>
      <c r="N1524" s="8" t="s">
        <v>38</v>
      </c>
      <c r="O1524" s="12"/>
      <c r="P1524" s="13"/>
      <c r="Q1524" s="14">
        <f>Tabela1[[#This Row],[QTDE/ Fabricação]]-Tabela1[[#This Row],[QTE]]</f>
        <v>-1</v>
      </c>
      <c r="R1524" s="18">
        <f t="shared" si="570"/>
        <v>0</v>
      </c>
      <c r="S1524" s="18">
        <f t="shared" si="571"/>
        <v>0</v>
      </c>
      <c r="T1524" s="19">
        <f t="shared" si="572"/>
        <v>-11</v>
      </c>
      <c r="U1524" s="16">
        <f>IFERROR(SUMIF('LISTA DE EMBARQUE'!B:B,MICRO!E:E,'LISTA DE EMBARQUE'!G:G),"")</f>
        <v>0</v>
      </c>
      <c r="V1524" s="12"/>
      <c r="W1524" s="13"/>
      <c r="X1524" s="14"/>
      <c r="Y1524" s="14"/>
      <c r="Z1524" s="20"/>
      <c r="AA1524" s="17"/>
      <c r="AB1524" s="33"/>
      <c r="AC1524" s="33"/>
      <c r="AD1524" s="33"/>
      <c r="AE1524" s="33"/>
      <c r="AF1524" s="33"/>
      <c r="AG1524" s="33"/>
      <c r="AH1524" s="33"/>
      <c r="AI1524" s="33"/>
      <c r="AJ1524" s="5"/>
      <c r="AK1524"/>
      <c r="AL1524"/>
      <c r="AM1524"/>
      <c r="AN1524"/>
      <c r="AO1524"/>
      <c r="AP1524"/>
      <c r="AQ1524" s="22"/>
      <c r="AR1524" s="24"/>
      <c r="AS1524" s="37"/>
      <c r="AT1524" s="37"/>
      <c r="AU1524" s="37"/>
      <c r="AV1524" s="37"/>
      <c r="AW1524" s="37"/>
    </row>
    <row r="1525" spans="1:49" ht="15.75" hidden="1" customHeight="1" x14ac:dyDescent="0.25">
      <c r="A1525" s="6" t="s">
        <v>6486</v>
      </c>
      <c r="B1525" s="21" t="s">
        <v>6487</v>
      </c>
      <c r="C1525" s="7">
        <v>1</v>
      </c>
      <c r="D1525" s="39" t="s">
        <v>6491</v>
      </c>
      <c r="E1525" s="7">
        <v>6225</v>
      </c>
      <c r="F1525" s="7">
        <v>103</v>
      </c>
      <c r="G1525" s="23">
        <v>17.100000000000001</v>
      </c>
      <c r="H1525" s="34">
        <f>Tabela1[[#This Row],[PESO UNI]]*Tabela1[[#This Row],[QTE]]</f>
        <v>17.100000000000001</v>
      </c>
      <c r="I1525" s="7">
        <v>0</v>
      </c>
      <c r="J1525" s="8" t="s">
        <v>3045</v>
      </c>
      <c r="K1525" s="8" t="s">
        <v>4320</v>
      </c>
      <c r="L1525" s="9" t="s">
        <v>2984</v>
      </c>
      <c r="M1525" s="10">
        <v>46316</v>
      </c>
      <c r="N1525" s="8" t="s">
        <v>38</v>
      </c>
      <c r="O1525" s="12"/>
      <c r="P1525" s="13"/>
      <c r="Q1525" s="14">
        <f>Tabela1[[#This Row],[QTDE/ Fabricação]]-Tabela1[[#This Row],[QTE]]</f>
        <v>-1</v>
      </c>
      <c r="R1525" s="18">
        <f t="shared" ref="R1525:R1540" si="573">IFERROR(H1525*((AA1525*0.25)+(AC1525*0.25)+(AD1525*0.225)+(AE1525*0.225)+(AF1525*0.05)),"")</f>
        <v>0</v>
      </c>
      <c r="S1525" s="18">
        <f t="shared" ref="S1525:S1540" si="574">IFERROR(H1525*AG1525,"")</f>
        <v>0</v>
      </c>
      <c r="T1525" s="19">
        <f t="shared" ref="T1525:T1540" si="575">IFERROR(S1525-H1525,"")</f>
        <v>-17.100000000000001</v>
      </c>
      <c r="U1525" s="16">
        <f>IFERROR(SUMIF('LISTA DE EMBARQUE'!B:B,MICRO!E:E,'LISTA DE EMBARQUE'!G:G),"")</f>
        <v>0</v>
      </c>
      <c r="V1525" s="12"/>
      <c r="W1525" s="13"/>
      <c r="X1525" s="14"/>
      <c r="Y1525" s="14"/>
      <c r="Z1525" s="20"/>
      <c r="AA1525" s="17"/>
      <c r="AB1525" s="33"/>
      <c r="AC1525" s="33"/>
      <c r="AD1525" s="33"/>
      <c r="AE1525" s="33"/>
      <c r="AF1525" s="33"/>
      <c r="AG1525" s="33"/>
      <c r="AH1525" s="33"/>
      <c r="AI1525" s="33"/>
      <c r="AJ1525" s="5"/>
      <c r="AK1525"/>
      <c r="AL1525"/>
      <c r="AM1525"/>
      <c r="AN1525"/>
      <c r="AO1525"/>
      <c r="AP1525"/>
      <c r="AQ1525" s="22"/>
      <c r="AR1525" s="24"/>
      <c r="AS1525" s="37"/>
      <c r="AT1525" s="37"/>
      <c r="AU1525" s="37"/>
      <c r="AV1525" s="37"/>
      <c r="AW1525" s="37"/>
    </row>
    <row r="1526" spans="1:49" ht="15.75" hidden="1" customHeight="1" x14ac:dyDescent="0.25">
      <c r="A1526" s="6" t="s">
        <v>6492</v>
      </c>
      <c r="B1526" s="21" t="s">
        <v>6493</v>
      </c>
      <c r="C1526" s="7">
        <v>2</v>
      </c>
      <c r="D1526" s="39" t="s">
        <v>6494</v>
      </c>
      <c r="E1526" s="7">
        <v>6226</v>
      </c>
      <c r="F1526" s="7">
        <v>104</v>
      </c>
      <c r="G1526" s="23">
        <v>162.5</v>
      </c>
      <c r="H1526" s="34">
        <f>Tabela1[[#This Row],[PESO UNI]]*Tabela1[[#This Row],[QTE]]</f>
        <v>325</v>
      </c>
      <c r="I1526" s="7">
        <v>0</v>
      </c>
      <c r="J1526" s="8" t="s">
        <v>3045</v>
      </c>
      <c r="K1526" s="8" t="s">
        <v>4320</v>
      </c>
      <c r="L1526" s="9" t="s">
        <v>2984</v>
      </c>
      <c r="M1526" s="10">
        <v>46316</v>
      </c>
      <c r="N1526" s="8" t="s">
        <v>38</v>
      </c>
      <c r="O1526" s="12"/>
      <c r="P1526" s="13"/>
      <c r="Q1526" s="14">
        <f>Tabela1[[#This Row],[QTDE/ Fabricação]]-Tabela1[[#This Row],[QTE]]</f>
        <v>-2</v>
      </c>
      <c r="R1526" s="18">
        <f t="shared" si="573"/>
        <v>0</v>
      </c>
      <c r="S1526" s="18">
        <f t="shared" si="574"/>
        <v>0</v>
      </c>
      <c r="T1526" s="19">
        <f t="shared" si="575"/>
        <v>-325</v>
      </c>
      <c r="U1526" s="16">
        <f>IFERROR(SUMIF('LISTA DE EMBARQUE'!B:B,MICRO!E:E,'LISTA DE EMBARQUE'!G:G),"")</f>
        <v>0</v>
      </c>
      <c r="V1526" s="12"/>
      <c r="W1526" s="13"/>
      <c r="X1526" s="14"/>
      <c r="Y1526" s="14"/>
      <c r="Z1526" s="20"/>
      <c r="AA1526" s="17"/>
      <c r="AB1526" s="33"/>
      <c r="AC1526" s="33"/>
      <c r="AD1526" s="33"/>
      <c r="AE1526" s="33"/>
      <c r="AF1526" s="33"/>
      <c r="AG1526" s="33"/>
      <c r="AH1526" s="33"/>
      <c r="AI1526" s="33"/>
      <c r="AJ1526" s="5"/>
      <c r="AK1526"/>
      <c r="AL1526"/>
      <c r="AM1526"/>
      <c r="AN1526"/>
      <c r="AO1526"/>
      <c r="AP1526"/>
      <c r="AQ1526" s="22"/>
      <c r="AR1526" s="24"/>
      <c r="AS1526" s="37"/>
      <c r="AT1526" s="37"/>
      <c r="AU1526" s="37"/>
      <c r="AV1526" s="37"/>
      <c r="AW1526" s="37"/>
    </row>
    <row r="1527" spans="1:49" ht="15.75" hidden="1" customHeight="1" x14ac:dyDescent="0.25">
      <c r="A1527" s="6" t="s">
        <v>6492</v>
      </c>
      <c r="B1527" s="21" t="s">
        <v>6493</v>
      </c>
      <c r="C1527" s="7">
        <v>2</v>
      </c>
      <c r="D1527" s="39" t="s">
        <v>6495</v>
      </c>
      <c r="E1527" s="7">
        <v>6227</v>
      </c>
      <c r="F1527" s="7">
        <v>104</v>
      </c>
      <c r="G1527" s="23">
        <v>162.5</v>
      </c>
      <c r="H1527" s="34">
        <f>Tabela1[[#This Row],[PESO UNI]]*Tabela1[[#This Row],[QTE]]</f>
        <v>325</v>
      </c>
      <c r="I1527" s="7">
        <v>0</v>
      </c>
      <c r="J1527" s="8" t="s">
        <v>3045</v>
      </c>
      <c r="K1527" s="8" t="s">
        <v>4320</v>
      </c>
      <c r="L1527" s="9" t="s">
        <v>2984</v>
      </c>
      <c r="M1527" s="10">
        <v>46316</v>
      </c>
      <c r="N1527" s="8" t="s">
        <v>38</v>
      </c>
      <c r="O1527" s="12"/>
      <c r="P1527" s="13"/>
      <c r="Q1527" s="14">
        <f>Tabela1[[#This Row],[QTDE/ Fabricação]]-Tabela1[[#This Row],[QTE]]</f>
        <v>-2</v>
      </c>
      <c r="R1527" s="18">
        <f t="shared" si="573"/>
        <v>0</v>
      </c>
      <c r="S1527" s="18">
        <f t="shared" si="574"/>
        <v>0</v>
      </c>
      <c r="T1527" s="19">
        <f t="shared" si="575"/>
        <v>-325</v>
      </c>
      <c r="U1527" s="16">
        <f>IFERROR(SUMIF('LISTA DE EMBARQUE'!B:B,MICRO!E:E,'LISTA DE EMBARQUE'!G:G),"")</f>
        <v>0</v>
      </c>
      <c r="V1527" s="12"/>
      <c r="W1527" s="13"/>
      <c r="X1527" s="14"/>
      <c r="Y1527" s="14"/>
      <c r="Z1527" s="20"/>
      <c r="AA1527" s="17"/>
      <c r="AB1527" s="33"/>
      <c r="AC1527" s="33"/>
      <c r="AD1527" s="33"/>
      <c r="AE1527" s="33"/>
      <c r="AF1527" s="33"/>
      <c r="AG1527" s="33"/>
      <c r="AH1527" s="33"/>
      <c r="AI1527" s="33"/>
      <c r="AJ1527" s="5"/>
      <c r="AK1527"/>
      <c r="AL1527"/>
      <c r="AM1527"/>
      <c r="AN1527"/>
      <c r="AO1527"/>
      <c r="AP1527"/>
      <c r="AQ1527" s="22"/>
      <c r="AR1527" s="24"/>
      <c r="AS1527" s="37"/>
      <c r="AT1527" s="37"/>
      <c r="AU1527" s="37"/>
      <c r="AV1527" s="37"/>
      <c r="AW1527" s="37"/>
    </row>
    <row r="1528" spans="1:49" ht="15.75" hidden="1" customHeight="1" x14ac:dyDescent="0.25">
      <c r="A1528" s="6" t="s">
        <v>6496</v>
      </c>
      <c r="B1528" s="21" t="s">
        <v>6497</v>
      </c>
      <c r="C1528" s="7">
        <v>2</v>
      </c>
      <c r="D1528" s="39" t="s">
        <v>6498</v>
      </c>
      <c r="E1528" s="7">
        <v>6228</v>
      </c>
      <c r="F1528" s="7">
        <v>104</v>
      </c>
      <c r="G1528" s="23">
        <v>162.5</v>
      </c>
      <c r="H1528" s="34">
        <f>Tabela1[[#This Row],[PESO UNI]]*Tabela1[[#This Row],[QTE]]</f>
        <v>325</v>
      </c>
      <c r="I1528" s="7">
        <v>0</v>
      </c>
      <c r="J1528" s="8" t="s">
        <v>3045</v>
      </c>
      <c r="K1528" s="8" t="s">
        <v>4320</v>
      </c>
      <c r="L1528" s="9" t="s">
        <v>2984</v>
      </c>
      <c r="M1528" s="10">
        <v>46316</v>
      </c>
      <c r="N1528" s="8" t="s">
        <v>38</v>
      </c>
      <c r="O1528" s="12"/>
      <c r="P1528" s="13"/>
      <c r="Q1528" s="14">
        <f>Tabela1[[#This Row],[QTDE/ Fabricação]]-Tabela1[[#This Row],[QTE]]</f>
        <v>-2</v>
      </c>
      <c r="R1528" s="18">
        <f t="shared" si="573"/>
        <v>0</v>
      </c>
      <c r="S1528" s="18">
        <f t="shared" si="574"/>
        <v>0</v>
      </c>
      <c r="T1528" s="19">
        <f t="shared" si="575"/>
        <v>-325</v>
      </c>
      <c r="U1528" s="16">
        <f>IFERROR(SUMIF('LISTA DE EMBARQUE'!B:B,MICRO!E:E,'LISTA DE EMBARQUE'!G:G),"")</f>
        <v>0</v>
      </c>
      <c r="V1528" s="12"/>
      <c r="W1528" s="13"/>
      <c r="X1528" s="14"/>
      <c r="Y1528" s="14"/>
      <c r="Z1528" s="20"/>
      <c r="AA1528" s="17"/>
      <c r="AB1528" s="33"/>
      <c r="AC1528" s="33"/>
      <c r="AD1528" s="33"/>
      <c r="AE1528" s="33"/>
      <c r="AF1528" s="33"/>
      <c r="AG1528" s="33"/>
      <c r="AH1528" s="33"/>
      <c r="AI1528" s="33"/>
      <c r="AJ1528" s="5"/>
      <c r="AK1528"/>
      <c r="AL1528"/>
      <c r="AM1528"/>
      <c r="AN1528"/>
      <c r="AO1528"/>
      <c r="AP1528"/>
      <c r="AQ1528" s="22"/>
      <c r="AR1528" s="24"/>
      <c r="AS1528" s="37"/>
      <c r="AT1528" s="37"/>
      <c r="AU1528" s="37"/>
      <c r="AV1528" s="37"/>
      <c r="AW1528" s="37"/>
    </row>
    <row r="1529" spans="1:49" ht="15.75" hidden="1" customHeight="1" x14ac:dyDescent="0.25">
      <c r="A1529" s="6" t="s">
        <v>6496</v>
      </c>
      <c r="B1529" s="21" t="s">
        <v>6497</v>
      </c>
      <c r="C1529" s="7">
        <v>2</v>
      </c>
      <c r="D1529" s="39" t="s">
        <v>6499</v>
      </c>
      <c r="E1529" s="7">
        <v>6229</v>
      </c>
      <c r="F1529" s="7">
        <v>104</v>
      </c>
      <c r="G1529" s="23">
        <v>162.5</v>
      </c>
      <c r="H1529" s="34">
        <f>Tabela1[[#This Row],[PESO UNI]]*Tabela1[[#This Row],[QTE]]</f>
        <v>325</v>
      </c>
      <c r="I1529" s="7">
        <v>0</v>
      </c>
      <c r="J1529" s="8" t="s">
        <v>3045</v>
      </c>
      <c r="K1529" s="8" t="s">
        <v>4320</v>
      </c>
      <c r="L1529" s="9" t="s">
        <v>2984</v>
      </c>
      <c r="M1529" s="10">
        <v>46316</v>
      </c>
      <c r="N1529" s="8" t="s">
        <v>38</v>
      </c>
      <c r="O1529" s="12"/>
      <c r="P1529" s="13"/>
      <c r="Q1529" s="14">
        <f>Tabela1[[#This Row],[QTDE/ Fabricação]]-Tabela1[[#This Row],[QTE]]</f>
        <v>-2</v>
      </c>
      <c r="R1529" s="18">
        <f t="shared" si="573"/>
        <v>0</v>
      </c>
      <c r="S1529" s="18">
        <f t="shared" si="574"/>
        <v>0</v>
      </c>
      <c r="T1529" s="19">
        <f t="shared" si="575"/>
        <v>-325</v>
      </c>
      <c r="U1529" s="16">
        <f>IFERROR(SUMIF('LISTA DE EMBARQUE'!B:B,MICRO!E:E,'LISTA DE EMBARQUE'!G:G),"")</f>
        <v>0</v>
      </c>
      <c r="V1529" s="12"/>
      <c r="W1529" s="13"/>
      <c r="X1529" s="14"/>
      <c r="Y1529" s="14"/>
      <c r="Z1529" s="20"/>
      <c r="AA1529" s="17"/>
      <c r="AB1529" s="33"/>
      <c r="AC1529" s="33"/>
      <c r="AD1529" s="33"/>
      <c r="AE1529" s="33"/>
      <c r="AF1529" s="33"/>
      <c r="AG1529" s="33"/>
      <c r="AH1529" s="33"/>
      <c r="AI1529" s="33"/>
      <c r="AJ1529" s="5"/>
      <c r="AK1529"/>
      <c r="AL1529"/>
      <c r="AM1529"/>
      <c r="AN1529"/>
      <c r="AO1529"/>
      <c r="AP1529"/>
      <c r="AQ1529" s="22"/>
      <c r="AR1529" s="24"/>
      <c r="AS1529" s="37"/>
      <c r="AT1529" s="37"/>
      <c r="AU1529" s="37"/>
      <c r="AV1529" s="37"/>
      <c r="AW1529" s="37"/>
    </row>
    <row r="1530" spans="1:49" ht="15.75" hidden="1" customHeight="1" x14ac:dyDescent="0.25">
      <c r="A1530" s="6" t="s">
        <v>6500</v>
      </c>
      <c r="B1530" s="21" t="s">
        <v>6501</v>
      </c>
      <c r="C1530" s="7">
        <v>2</v>
      </c>
      <c r="D1530" s="39" t="s">
        <v>6502</v>
      </c>
      <c r="E1530" s="7">
        <v>6230</v>
      </c>
      <c r="F1530" s="7">
        <v>104</v>
      </c>
      <c r="G1530" s="23">
        <v>162.5</v>
      </c>
      <c r="H1530" s="34">
        <f>Tabela1[[#This Row],[PESO UNI]]*Tabela1[[#This Row],[QTE]]</f>
        <v>325</v>
      </c>
      <c r="I1530" s="7">
        <v>0</v>
      </c>
      <c r="J1530" s="8" t="s">
        <v>3045</v>
      </c>
      <c r="K1530" s="8" t="s">
        <v>4320</v>
      </c>
      <c r="L1530" s="9" t="s">
        <v>2984</v>
      </c>
      <c r="M1530" s="10">
        <v>46316</v>
      </c>
      <c r="N1530" s="8" t="s">
        <v>38</v>
      </c>
      <c r="O1530" s="12"/>
      <c r="P1530" s="13"/>
      <c r="Q1530" s="14">
        <f>Tabela1[[#This Row],[QTDE/ Fabricação]]-Tabela1[[#This Row],[QTE]]</f>
        <v>-2</v>
      </c>
      <c r="R1530" s="18">
        <f t="shared" si="573"/>
        <v>0</v>
      </c>
      <c r="S1530" s="18">
        <f t="shared" si="574"/>
        <v>0</v>
      </c>
      <c r="T1530" s="19">
        <f t="shared" si="575"/>
        <v>-325</v>
      </c>
      <c r="U1530" s="16">
        <f>IFERROR(SUMIF('LISTA DE EMBARQUE'!B:B,MICRO!E:E,'LISTA DE EMBARQUE'!G:G),"")</f>
        <v>0</v>
      </c>
      <c r="V1530" s="12"/>
      <c r="W1530" s="13"/>
      <c r="X1530" s="14"/>
      <c r="Y1530" s="14"/>
      <c r="Z1530" s="20"/>
      <c r="AA1530" s="17"/>
      <c r="AB1530" s="33"/>
      <c r="AC1530" s="33"/>
      <c r="AD1530" s="33"/>
      <c r="AE1530" s="33"/>
      <c r="AF1530" s="33"/>
      <c r="AG1530" s="33"/>
      <c r="AH1530" s="33"/>
      <c r="AI1530" s="33"/>
      <c r="AJ1530" s="5"/>
      <c r="AK1530"/>
      <c r="AL1530"/>
      <c r="AM1530"/>
      <c r="AN1530"/>
      <c r="AO1530"/>
      <c r="AP1530"/>
      <c r="AQ1530" s="22"/>
      <c r="AR1530" s="24"/>
      <c r="AS1530" s="37"/>
      <c r="AT1530" s="37"/>
      <c r="AU1530" s="37"/>
      <c r="AV1530" s="37"/>
      <c r="AW1530" s="37"/>
    </row>
    <row r="1531" spans="1:49" ht="15.75" hidden="1" customHeight="1" x14ac:dyDescent="0.25">
      <c r="A1531" s="6" t="s">
        <v>6500</v>
      </c>
      <c r="B1531" s="21" t="s">
        <v>6501</v>
      </c>
      <c r="C1531" s="7">
        <v>2</v>
      </c>
      <c r="D1531" s="39" t="s">
        <v>6503</v>
      </c>
      <c r="E1531" s="7">
        <v>6231</v>
      </c>
      <c r="F1531" s="7">
        <v>104</v>
      </c>
      <c r="G1531" s="23">
        <v>162.5</v>
      </c>
      <c r="H1531" s="34">
        <f>Tabela1[[#This Row],[PESO UNI]]*Tabela1[[#This Row],[QTE]]</f>
        <v>325</v>
      </c>
      <c r="I1531" s="7">
        <v>0</v>
      </c>
      <c r="J1531" s="8" t="s">
        <v>3045</v>
      </c>
      <c r="K1531" s="8" t="s">
        <v>4320</v>
      </c>
      <c r="L1531" s="9" t="s">
        <v>2984</v>
      </c>
      <c r="M1531" s="10">
        <v>46316</v>
      </c>
      <c r="N1531" s="8" t="s">
        <v>38</v>
      </c>
      <c r="O1531" s="12"/>
      <c r="P1531" s="13"/>
      <c r="Q1531" s="14">
        <f>Tabela1[[#This Row],[QTDE/ Fabricação]]-Tabela1[[#This Row],[QTE]]</f>
        <v>-2</v>
      </c>
      <c r="R1531" s="18">
        <f t="shared" si="573"/>
        <v>0</v>
      </c>
      <c r="S1531" s="18">
        <f t="shared" si="574"/>
        <v>0</v>
      </c>
      <c r="T1531" s="19">
        <f t="shared" si="575"/>
        <v>-325</v>
      </c>
      <c r="U1531" s="16">
        <f>IFERROR(SUMIF('LISTA DE EMBARQUE'!B:B,MICRO!E:E,'LISTA DE EMBARQUE'!G:G),"")</f>
        <v>0</v>
      </c>
      <c r="V1531" s="12"/>
      <c r="W1531" s="13"/>
      <c r="X1531" s="14"/>
      <c r="Y1531" s="14"/>
      <c r="Z1531" s="20"/>
      <c r="AA1531" s="17"/>
      <c r="AB1531" s="33"/>
      <c r="AC1531" s="33"/>
      <c r="AD1531" s="33"/>
      <c r="AE1531" s="33"/>
      <c r="AF1531" s="33"/>
      <c r="AG1531" s="33"/>
      <c r="AH1531" s="33"/>
      <c r="AI1531" s="33"/>
      <c r="AJ1531" s="5"/>
      <c r="AK1531"/>
      <c r="AL1531"/>
      <c r="AM1531"/>
      <c r="AN1531"/>
      <c r="AO1531"/>
      <c r="AP1531"/>
      <c r="AQ1531" s="22"/>
      <c r="AR1531" s="24"/>
      <c r="AS1531" s="37"/>
      <c r="AT1531" s="37"/>
      <c r="AU1531" s="37"/>
      <c r="AV1531" s="37"/>
      <c r="AW1531" s="37"/>
    </row>
    <row r="1532" spans="1:49" ht="15.75" hidden="1" customHeight="1" x14ac:dyDescent="0.25">
      <c r="A1532" s="6" t="s">
        <v>6500</v>
      </c>
      <c r="B1532" s="21" t="s">
        <v>6501</v>
      </c>
      <c r="C1532" s="7">
        <v>11</v>
      </c>
      <c r="D1532" s="39" t="s">
        <v>6504</v>
      </c>
      <c r="E1532" s="7">
        <v>6232</v>
      </c>
      <c r="F1532" s="7">
        <v>104</v>
      </c>
      <c r="G1532" s="23">
        <v>41.6</v>
      </c>
      <c r="H1532" s="34">
        <f>Tabela1[[#This Row],[PESO UNI]]*Tabela1[[#This Row],[QTE]]</f>
        <v>457.6</v>
      </c>
      <c r="I1532" s="7">
        <v>0</v>
      </c>
      <c r="J1532" s="8" t="s">
        <v>3045</v>
      </c>
      <c r="K1532" s="8" t="s">
        <v>4320</v>
      </c>
      <c r="L1532" s="9" t="s">
        <v>2984</v>
      </c>
      <c r="M1532" s="10">
        <v>46316</v>
      </c>
      <c r="N1532" s="8" t="s">
        <v>38</v>
      </c>
      <c r="O1532" s="12"/>
      <c r="P1532" s="13"/>
      <c r="Q1532" s="14">
        <f>Tabela1[[#This Row],[QTDE/ Fabricação]]-Tabela1[[#This Row],[QTE]]</f>
        <v>-11</v>
      </c>
      <c r="R1532" s="18">
        <f t="shared" si="573"/>
        <v>0</v>
      </c>
      <c r="S1532" s="18">
        <f t="shared" si="574"/>
        <v>0</v>
      </c>
      <c r="T1532" s="19">
        <f t="shared" si="575"/>
        <v>-457.6</v>
      </c>
      <c r="U1532" s="16">
        <f>IFERROR(SUMIF('LISTA DE EMBARQUE'!B:B,MICRO!E:E,'LISTA DE EMBARQUE'!G:G),"")</f>
        <v>0</v>
      </c>
      <c r="V1532" s="12"/>
      <c r="W1532" s="13"/>
      <c r="X1532" s="14"/>
      <c r="Y1532" s="14"/>
      <c r="Z1532" s="20"/>
      <c r="AA1532" s="17"/>
      <c r="AB1532" s="33"/>
      <c r="AC1532" s="33"/>
      <c r="AD1532" s="33"/>
      <c r="AE1532" s="33"/>
      <c r="AF1532" s="33"/>
      <c r="AG1532" s="33"/>
      <c r="AH1532" s="33"/>
      <c r="AI1532" s="33"/>
      <c r="AJ1532" s="5"/>
      <c r="AK1532"/>
      <c r="AL1532"/>
      <c r="AM1532"/>
      <c r="AN1532"/>
      <c r="AO1532"/>
      <c r="AP1532"/>
      <c r="AQ1532" s="22"/>
      <c r="AR1532" s="24"/>
      <c r="AS1532" s="37"/>
      <c r="AT1532" s="37"/>
      <c r="AU1532" s="37"/>
      <c r="AV1532" s="37"/>
      <c r="AW1532" s="37"/>
    </row>
    <row r="1533" spans="1:49" ht="15.75" hidden="1" customHeight="1" x14ac:dyDescent="0.25">
      <c r="A1533" s="6" t="s">
        <v>6505</v>
      </c>
      <c r="B1533" s="21" t="s">
        <v>6506</v>
      </c>
      <c r="C1533" s="7">
        <v>2</v>
      </c>
      <c r="D1533" s="39" t="s">
        <v>6508</v>
      </c>
      <c r="E1533" s="7">
        <v>6233</v>
      </c>
      <c r="F1533" s="7">
        <v>104</v>
      </c>
      <c r="G1533" s="23">
        <v>112.6</v>
      </c>
      <c r="H1533" s="34">
        <f>Tabela1[[#This Row],[PESO UNI]]*Tabela1[[#This Row],[QTE]]</f>
        <v>225.2</v>
      </c>
      <c r="I1533" s="7">
        <v>0</v>
      </c>
      <c r="J1533" s="8" t="s">
        <v>3045</v>
      </c>
      <c r="K1533" s="8" t="s">
        <v>4320</v>
      </c>
      <c r="L1533" s="9" t="s">
        <v>2984</v>
      </c>
      <c r="M1533" s="10">
        <v>46316</v>
      </c>
      <c r="N1533" s="8" t="s">
        <v>38</v>
      </c>
      <c r="O1533" s="12"/>
      <c r="P1533" s="13"/>
      <c r="Q1533" s="14">
        <f>Tabela1[[#This Row],[QTDE/ Fabricação]]-Tabela1[[#This Row],[QTE]]</f>
        <v>-2</v>
      </c>
      <c r="R1533" s="18">
        <f t="shared" si="573"/>
        <v>0</v>
      </c>
      <c r="S1533" s="18">
        <f t="shared" si="574"/>
        <v>0</v>
      </c>
      <c r="T1533" s="19">
        <f t="shared" si="575"/>
        <v>-225.2</v>
      </c>
      <c r="U1533" s="16">
        <f>IFERROR(SUMIF('LISTA DE EMBARQUE'!B:B,MICRO!E:E,'LISTA DE EMBARQUE'!G:G),"")</f>
        <v>0</v>
      </c>
      <c r="V1533" s="12"/>
      <c r="W1533" s="13"/>
      <c r="X1533" s="14"/>
      <c r="Y1533" s="14"/>
      <c r="Z1533" s="20"/>
      <c r="AA1533" s="17"/>
      <c r="AB1533" s="33"/>
      <c r="AC1533" s="33"/>
      <c r="AD1533" s="33"/>
      <c r="AE1533" s="33"/>
      <c r="AF1533" s="33"/>
      <c r="AG1533" s="33"/>
      <c r="AH1533" s="33"/>
      <c r="AI1533" s="33"/>
      <c r="AJ1533" s="5"/>
      <c r="AK1533"/>
      <c r="AL1533"/>
      <c r="AM1533"/>
      <c r="AN1533"/>
      <c r="AO1533"/>
      <c r="AP1533"/>
      <c r="AQ1533" s="22"/>
      <c r="AR1533" s="24"/>
      <c r="AS1533" s="37"/>
      <c r="AT1533" s="37"/>
      <c r="AU1533" s="37"/>
      <c r="AV1533" s="37"/>
      <c r="AW1533" s="37"/>
    </row>
    <row r="1534" spans="1:49" ht="15.75" hidden="1" customHeight="1" x14ac:dyDescent="0.25">
      <c r="A1534" s="6" t="s">
        <v>6505</v>
      </c>
      <c r="B1534" s="21" t="s">
        <v>6506</v>
      </c>
      <c r="C1534" s="7">
        <v>2</v>
      </c>
      <c r="D1534" s="39" t="s">
        <v>6507</v>
      </c>
      <c r="E1534" s="7">
        <v>6234</v>
      </c>
      <c r="F1534" s="7">
        <v>104</v>
      </c>
      <c r="G1534" s="23">
        <v>40.5</v>
      </c>
      <c r="H1534" s="34">
        <f>Tabela1[[#This Row],[PESO UNI]]*Tabela1[[#This Row],[QTE]]</f>
        <v>81</v>
      </c>
      <c r="I1534" s="7">
        <v>0</v>
      </c>
      <c r="J1534" s="8" t="s">
        <v>3045</v>
      </c>
      <c r="K1534" s="8" t="s">
        <v>4320</v>
      </c>
      <c r="L1534" s="9" t="s">
        <v>2984</v>
      </c>
      <c r="M1534" s="10">
        <v>46316</v>
      </c>
      <c r="N1534" s="8" t="s">
        <v>38</v>
      </c>
      <c r="O1534" s="12"/>
      <c r="P1534" s="13"/>
      <c r="Q1534" s="14">
        <f>Tabela1[[#This Row],[QTDE/ Fabricação]]-Tabela1[[#This Row],[QTE]]</f>
        <v>-2</v>
      </c>
      <c r="R1534" s="18">
        <f t="shared" si="573"/>
        <v>0</v>
      </c>
      <c r="S1534" s="18">
        <f t="shared" si="574"/>
        <v>0</v>
      </c>
      <c r="T1534" s="19">
        <f t="shared" si="575"/>
        <v>-81</v>
      </c>
      <c r="U1534" s="16">
        <f>IFERROR(SUMIF('LISTA DE EMBARQUE'!B:B,MICRO!E:E,'LISTA DE EMBARQUE'!G:G),"")</f>
        <v>0</v>
      </c>
      <c r="V1534" s="12"/>
      <c r="W1534" s="13"/>
      <c r="X1534" s="14"/>
      <c r="Y1534" s="14"/>
      <c r="Z1534" s="20"/>
      <c r="AA1534" s="17"/>
      <c r="AB1534" s="33"/>
      <c r="AC1534" s="33"/>
      <c r="AD1534" s="33"/>
      <c r="AE1534" s="33"/>
      <c r="AF1534" s="33"/>
      <c r="AG1534" s="33"/>
      <c r="AH1534" s="33"/>
      <c r="AI1534" s="33"/>
      <c r="AJ1534" s="5"/>
      <c r="AK1534"/>
      <c r="AL1534"/>
      <c r="AM1534"/>
      <c r="AN1534"/>
      <c r="AO1534"/>
      <c r="AP1534"/>
      <c r="AQ1534" s="22"/>
      <c r="AR1534" s="24"/>
      <c r="AS1534" s="37"/>
      <c r="AT1534" s="37"/>
      <c r="AU1534" s="37"/>
      <c r="AV1534" s="37"/>
      <c r="AW1534" s="37"/>
    </row>
    <row r="1535" spans="1:49" ht="15.75" hidden="1" customHeight="1" x14ac:dyDescent="0.25">
      <c r="A1535" s="6" t="s">
        <v>6505</v>
      </c>
      <c r="B1535" s="21" t="s">
        <v>6506</v>
      </c>
      <c r="C1535" s="7">
        <v>2</v>
      </c>
      <c r="D1535" s="39" t="s">
        <v>6509</v>
      </c>
      <c r="E1535" s="7">
        <v>6235</v>
      </c>
      <c r="F1535" s="7">
        <v>104</v>
      </c>
      <c r="G1535" s="23">
        <v>52</v>
      </c>
      <c r="H1535" s="34">
        <f>Tabela1[[#This Row],[PESO UNI]]*Tabela1[[#This Row],[QTE]]</f>
        <v>104</v>
      </c>
      <c r="I1535" s="7">
        <v>0</v>
      </c>
      <c r="J1535" s="8" t="s">
        <v>3045</v>
      </c>
      <c r="K1535" s="8" t="s">
        <v>4320</v>
      </c>
      <c r="L1535" s="9" t="s">
        <v>2984</v>
      </c>
      <c r="M1535" s="10">
        <v>46316</v>
      </c>
      <c r="N1535" s="8" t="s">
        <v>38</v>
      </c>
      <c r="O1535" s="12"/>
      <c r="P1535" s="13"/>
      <c r="Q1535" s="14">
        <f>Tabela1[[#This Row],[QTDE/ Fabricação]]-Tabela1[[#This Row],[QTE]]</f>
        <v>-2</v>
      </c>
      <c r="R1535" s="18">
        <f t="shared" si="573"/>
        <v>0</v>
      </c>
      <c r="S1535" s="18">
        <f t="shared" si="574"/>
        <v>0</v>
      </c>
      <c r="T1535" s="19">
        <f t="shared" si="575"/>
        <v>-104</v>
      </c>
      <c r="U1535" s="16">
        <f>IFERROR(SUMIF('LISTA DE EMBARQUE'!B:B,MICRO!E:E,'LISTA DE EMBARQUE'!G:G),"")</f>
        <v>0</v>
      </c>
      <c r="V1535" s="12"/>
      <c r="W1535" s="13"/>
      <c r="X1535" s="14"/>
      <c r="Y1535" s="14"/>
      <c r="Z1535" s="20"/>
      <c r="AA1535" s="17"/>
      <c r="AB1535" s="33"/>
      <c r="AC1535" s="33"/>
      <c r="AD1535" s="33"/>
      <c r="AE1535" s="33"/>
      <c r="AF1535" s="33"/>
      <c r="AG1535" s="33"/>
      <c r="AH1535" s="33"/>
      <c r="AI1535" s="33"/>
      <c r="AJ1535" s="5"/>
      <c r="AK1535"/>
      <c r="AL1535"/>
      <c r="AM1535"/>
      <c r="AN1535"/>
      <c r="AO1535"/>
      <c r="AP1535"/>
      <c r="AQ1535" s="22"/>
      <c r="AR1535" s="24"/>
      <c r="AS1535" s="37"/>
      <c r="AT1535" s="37"/>
      <c r="AU1535" s="37"/>
      <c r="AV1535" s="37"/>
      <c r="AW1535" s="37"/>
    </row>
    <row r="1536" spans="1:49" ht="15.75" hidden="1" customHeight="1" x14ac:dyDescent="0.25">
      <c r="A1536" s="6" t="s">
        <v>6505</v>
      </c>
      <c r="B1536" s="21" t="s">
        <v>6506</v>
      </c>
      <c r="C1536" s="7">
        <v>2</v>
      </c>
      <c r="D1536" s="39" t="s">
        <v>6510</v>
      </c>
      <c r="E1536" s="7">
        <v>6236</v>
      </c>
      <c r="F1536" s="7">
        <v>104</v>
      </c>
      <c r="G1536" s="23">
        <v>12.3</v>
      </c>
      <c r="H1536" s="34">
        <f>Tabela1[[#This Row],[PESO UNI]]*Tabela1[[#This Row],[QTE]]</f>
        <v>24.6</v>
      </c>
      <c r="I1536" s="7">
        <v>0</v>
      </c>
      <c r="J1536" s="8" t="s">
        <v>3045</v>
      </c>
      <c r="K1536" s="8" t="s">
        <v>4320</v>
      </c>
      <c r="L1536" s="9" t="s">
        <v>2984</v>
      </c>
      <c r="M1536" s="10">
        <v>46316</v>
      </c>
      <c r="N1536" s="8" t="s">
        <v>38</v>
      </c>
      <c r="O1536" s="12"/>
      <c r="P1536" s="13"/>
      <c r="Q1536" s="14">
        <f>Tabela1[[#This Row],[QTDE/ Fabricação]]-Tabela1[[#This Row],[QTE]]</f>
        <v>-2</v>
      </c>
      <c r="R1536" s="18">
        <f t="shared" si="573"/>
        <v>0</v>
      </c>
      <c r="S1536" s="18">
        <f t="shared" si="574"/>
        <v>0</v>
      </c>
      <c r="T1536" s="19">
        <f t="shared" si="575"/>
        <v>-24.6</v>
      </c>
      <c r="U1536" s="16">
        <f>IFERROR(SUMIF('LISTA DE EMBARQUE'!B:B,MICRO!E:E,'LISTA DE EMBARQUE'!G:G),"")</f>
        <v>0</v>
      </c>
      <c r="V1536" s="12"/>
      <c r="W1536" s="13"/>
      <c r="X1536" s="14"/>
      <c r="Y1536" s="14"/>
      <c r="Z1536" s="20"/>
      <c r="AA1536" s="17"/>
      <c r="AB1536" s="33"/>
      <c r="AC1536" s="33"/>
      <c r="AD1536" s="33"/>
      <c r="AE1536" s="33"/>
      <c r="AF1536" s="33"/>
      <c r="AG1536" s="33"/>
      <c r="AH1536" s="33"/>
      <c r="AI1536" s="33"/>
      <c r="AJ1536" s="5"/>
      <c r="AK1536"/>
      <c r="AL1536"/>
      <c r="AM1536"/>
      <c r="AN1536"/>
      <c r="AO1536"/>
      <c r="AP1536"/>
      <c r="AQ1536" s="22"/>
      <c r="AR1536" s="24"/>
      <c r="AS1536" s="37"/>
      <c r="AT1536" s="37"/>
      <c r="AU1536" s="37"/>
      <c r="AV1536" s="37"/>
      <c r="AW1536" s="37"/>
    </row>
    <row r="1537" spans="1:49" ht="15.75" hidden="1" customHeight="1" x14ac:dyDescent="0.25">
      <c r="A1537" s="6" t="s">
        <v>6512</v>
      </c>
      <c r="B1537" s="21" t="s">
        <v>6513</v>
      </c>
      <c r="C1537" s="7">
        <v>2</v>
      </c>
      <c r="D1537" s="39" t="s">
        <v>6514</v>
      </c>
      <c r="E1537" s="7">
        <v>6237</v>
      </c>
      <c r="F1537" s="7">
        <v>35</v>
      </c>
      <c r="G1537" s="23">
        <v>32.799999999999997</v>
      </c>
      <c r="H1537" s="34">
        <f>Tabela1[[#This Row],[PESO UNI]]*Tabela1[[#This Row],[QTE]]</f>
        <v>65.599999999999994</v>
      </c>
      <c r="I1537" s="7">
        <v>0</v>
      </c>
      <c r="J1537" s="8" t="s">
        <v>2274</v>
      </c>
      <c r="K1537" s="8" t="s">
        <v>4320</v>
      </c>
      <c r="L1537" s="9" t="s">
        <v>2069</v>
      </c>
      <c r="M1537" s="10">
        <v>46316</v>
      </c>
      <c r="N1537" s="8" t="s">
        <v>5101</v>
      </c>
      <c r="O1537" s="12"/>
      <c r="P1537" s="13"/>
      <c r="Q1537" s="14">
        <f>Tabela1[[#This Row],[QTDE/ Fabricação]]-Tabela1[[#This Row],[QTE]]</f>
        <v>-2</v>
      </c>
      <c r="R1537" s="18">
        <f t="shared" si="573"/>
        <v>0</v>
      </c>
      <c r="S1537" s="18">
        <f t="shared" si="574"/>
        <v>0</v>
      </c>
      <c r="T1537" s="19">
        <f t="shared" si="575"/>
        <v>-65.599999999999994</v>
      </c>
      <c r="U1537" s="16">
        <f>IFERROR(SUMIF('LISTA DE EMBARQUE'!B:B,MICRO!E:E,'LISTA DE EMBARQUE'!G:G),"")</f>
        <v>0</v>
      </c>
      <c r="V1537" s="12"/>
      <c r="W1537" s="13"/>
      <c r="X1537" s="14"/>
      <c r="Y1537" s="14"/>
      <c r="Z1537" s="20"/>
      <c r="AA1537" s="17"/>
      <c r="AB1537" s="33"/>
      <c r="AC1537" s="33"/>
      <c r="AD1537" s="33"/>
      <c r="AE1537" s="33"/>
      <c r="AF1537" s="33"/>
      <c r="AG1537" s="33"/>
      <c r="AH1537" s="33"/>
      <c r="AI1537" s="33"/>
      <c r="AJ1537" s="5"/>
      <c r="AK1537"/>
      <c r="AL1537"/>
      <c r="AM1537"/>
      <c r="AN1537"/>
      <c r="AO1537"/>
      <c r="AP1537"/>
      <c r="AQ1537" s="22"/>
      <c r="AR1537" s="24"/>
      <c r="AS1537" s="37"/>
      <c r="AT1537" s="37"/>
      <c r="AU1537" s="37"/>
      <c r="AV1537" s="37"/>
      <c r="AW1537" s="37"/>
    </row>
    <row r="1538" spans="1:49" ht="15.75" hidden="1" customHeight="1" x14ac:dyDescent="0.25">
      <c r="A1538" s="6" t="s">
        <v>6512</v>
      </c>
      <c r="B1538" s="21" t="s">
        <v>6513</v>
      </c>
      <c r="C1538" s="7">
        <v>2</v>
      </c>
      <c r="D1538" s="39" t="s">
        <v>6514</v>
      </c>
      <c r="E1538" s="7">
        <v>6238</v>
      </c>
      <c r="F1538" s="7">
        <v>35</v>
      </c>
      <c r="G1538" s="23">
        <v>32.799999999999997</v>
      </c>
      <c r="H1538" s="34">
        <f>Tabela1[[#This Row],[PESO UNI]]*Tabela1[[#This Row],[QTE]]</f>
        <v>65.599999999999994</v>
      </c>
      <c r="I1538" s="7">
        <v>0</v>
      </c>
      <c r="J1538" s="8" t="s">
        <v>2276</v>
      </c>
      <c r="K1538" s="8" t="s">
        <v>4320</v>
      </c>
      <c r="L1538" s="9" t="s">
        <v>2069</v>
      </c>
      <c r="M1538" s="10">
        <v>46316</v>
      </c>
      <c r="N1538" s="8" t="s">
        <v>5101</v>
      </c>
      <c r="O1538" s="12"/>
      <c r="P1538" s="13"/>
      <c r="Q1538" s="14">
        <f>Tabela1[[#This Row],[QTDE/ Fabricação]]-Tabela1[[#This Row],[QTE]]</f>
        <v>-2</v>
      </c>
      <c r="R1538" s="18">
        <f t="shared" si="573"/>
        <v>0</v>
      </c>
      <c r="S1538" s="18">
        <f t="shared" si="574"/>
        <v>0</v>
      </c>
      <c r="T1538" s="19">
        <f t="shared" si="575"/>
        <v>-65.599999999999994</v>
      </c>
      <c r="U1538" s="16">
        <f>IFERROR(SUMIF('LISTA DE EMBARQUE'!B:B,MICRO!E:E,'LISTA DE EMBARQUE'!G:G),"")</f>
        <v>0</v>
      </c>
      <c r="V1538" s="12"/>
      <c r="W1538" s="13"/>
      <c r="X1538" s="14"/>
      <c r="Y1538" s="14"/>
      <c r="Z1538" s="20"/>
      <c r="AA1538" s="17"/>
      <c r="AB1538" s="33"/>
      <c r="AC1538" s="33"/>
      <c r="AD1538" s="33"/>
      <c r="AE1538" s="33"/>
      <c r="AF1538" s="33"/>
      <c r="AG1538" s="33"/>
      <c r="AH1538" s="33"/>
      <c r="AI1538" s="33"/>
      <c r="AJ1538" s="5"/>
      <c r="AK1538"/>
      <c r="AL1538"/>
      <c r="AM1538"/>
      <c r="AN1538"/>
      <c r="AO1538"/>
      <c r="AP1538"/>
      <c r="AQ1538" s="22"/>
      <c r="AR1538" s="24"/>
      <c r="AS1538" s="37"/>
      <c r="AT1538" s="37"/>
      <c r="AU1538" s="37"/>
      <c r="AV1538" s="37"/>
      <c r="AW1538" s="37"/>
    </row>
    <row r="1539" spans="1:49" ht="15.75" hidden="1" customHeight="1" x14ac:dyDescent="0.25">
      <c r="A1539" s="6" t="s">
        <v>4040</v>
      </c>
      <c r="B1539" s="21" t="s">
        <v>6515</v>
      </c>
      <c r="C1539" s="7">
        <v>1</v>
      </c>
      <c r="D1539" s="39" t="s">
        <v>6516</v>
      </c>
      <c r="E1539" s="7">
        <v>6239</v>
      </c>
      <c r="F1539" s="7">
        <v>32</v>
      </c>
      <c r="G1539" s="23">
        <v>7.5</v>
      </c>
      <c r="H1539" s="34">
        <f>Tabela1[[#This Row],[PESO UNI]]*Tabela1[[#This Row],[QTE]]</f>
        <v>7.5</v>
      </c>
      <c r="I1539" s="7">
        <v>0</v>
      </c>
      <c r="J1539" s="8" t="s">
        <v>2274</v>
      </c>
      <c r="K1539" s="8" t="s">
        <v>4320</v>
      </c>
      <c r="L1539" s="9" t="s">
        <v>2069</v>
      </c>
      <c r="M1539" s="10">
        <v>46316</v>
      </c>
      <c r="N1539" s="8" t="s">
        <v>5101</v>
      </c>
      <c r="O1539" s="12"/>
      <c r="P1539" s="13"/>
      <c r="Q1539" s="14">
        <f>Tabela1[[#This Row],[QTDE/ Fabricação]]-Tabela1[[#This Row],[QTE]]</f>
        <v>-1</v>
      </c>
      <c r="R1539" s="18">
        <f t="shared" si="573"/>
        <v>0</v>
      </c>
      <c r="S1539" s="18">
        <f t="shared" si="574"/>
        <v>0</v>
      </c>
      <c r="T1539" s="19">
        <f t="shared" si="575"/>
        <v>-7.5</v>
      </c>
      <c r="U1539" s="16">
        <f>IFERROR(SUMIF('LISTA DE EMBARQUE'!B:B,MICRO!E:E,'LISTA DE EMBARQUE'!G:G),"")</f>
        <v>0</v>
      </c>
      <c r="V1539" s="12"/>
      <c r="W1539" s="13"/>
      <c r="X1539" s="14"/>
      <c r="Y1539" s="14"/>
      <c r="Z1539" s="20"/>
      <c r="AA1539" s="17"/>
      <c r="AB1539" s="33"/>
      <c r="AC1539" s="33"/>
      <c r="AD1539" s="33"/>
      <c r="AE1539" s="33"/>
      <c r="AF1539" s="33"/>
      <c r="AG1539" s="33"/>
      <c r="AH1539" s="33"/>
      <c r="AI1539" s="33"/>
      <c r="AJ1539" s="5"/>
      <c r="AK1539"/>
      <c r="AL1539"/>
      <c r="AM1539"/>
      <c r="AN1539"/>
      <c r="AO1539"/>
      <c r="AP1539"/>
      <c r="AQ1539" s="22"/>
      <c r="AR1539" s="24"/>
      <c r="AS1539" s="37"/>
      <c r="AT1539" s="37"/>
      <c r="AU1539" s="37"/>
      <c r="AV1539" s="37"/>
      <c r="AW1539" s="37"/>
    </row>
    <row r="1540" spans="1:49" ht="15.75" hidden="1" customHeight="1" x14ac:dyDescent="0.25">
      <c r="A1540" s="6" t="s">
        <v>4040</v>
      </c>
      <c r="B1540" s="21" t="s">
        <v>6515</v>
      </c>
      <c r="C1540" s="7">
        <v>1</v>
      </c>
      <c r="D1540" s="39" t="s">
        <v>6516</v>
      </c>
      <c r="E1540" s="7">
        <v>6240</v>
      </c>
      <c r="F1540" s="7">
        <v>32</v>
      </c>
      <c r="G1540" s="23">
        <v>7.5</v>
      </c>
      <c r="H1540" s="34">
        <f>Tabela1[[#This Row],[PESO UNI]]*Tabela1[[#This Row],[QTE]]</f>
        <v>7.5</v>
      </c>
      <c r="I1540" s="7">
        <v>0</v>
      </c>
      <c r="J1540" s="8" t="s">
        <v>2276</v>
      </c>
      <c r="K1540" s="8" t="s">
        <v>4320</v>
      </c>
      <c r="L1540" s="9" t="s">
        <v>2069</v>
      </c>
      <c r="M1540" s="10">
        <v>46316</v>
      </c>
      <c r="N1540" s="8" t="s">
        <v>5101</v>
      </c>
      <c r="O1540" s="12"/>
      <c r="P1540" s="13"/>
      <c r="Q1540" s="14">
        <f>Tabela1[[#This Row],[QTDE/ Fabricação]]-Tabela1[[#This Row],[QTE]]</f>
        <v>-1</v>
      </c>
      <c r="R1540" s="18">
        <f t="shared" si="573"/>
        <v>0</v>
      </c>
      <c r="S1540" s="18">
        <f t="shared" si="574"/>
        <v>0</v>
      </c>
      <c r="T1540" s="19">
        <f t="shared" si="575"/>
        <v>-7.5</v>
      </c>
      <c r="U1540" s="16">
        <f>IFERROR(SUMIF('LISTA DE EMBARQUE'!B:B,MICRO!E:E,'LISTA DE EMBARQUE'!G:G),"")</f>
        <v>0</v>
      </c>
      <c r="V1540" s="12"/>
      <c r="W1540" s="13"/>
      <c r="X1540" s="14"/>
      <c r="Y1540" s="14"/>
      <c r="Z1540" s="20"/>
      <c r="AA1540" s="17"/>
      <c r="AB1540" s="33"/>
      <c r="AC1540" s="33"/>
      <c r="AD1540" s="33"/>
      <c r="AE1540" s="33"/>
      <c r="AF1540" s="33"/>
      <c r="AG1540" s="33"/>
      <c r="AH1540" s="33"/>
      <c r="AI1540" s="33"/>
      <c r="AJ1540" s="5"/>
      <c r="AK1540"/>
      <c r="AL1540"/>
      <c r="AM1540"/>
      <c r="AN1540"/>
      <c r="AO1540"/>
      <c r="AP1540"/>
      <c r="AQ1540" s="22"/>
      <c r="AR1540" s="24"/>
      <c r="AS1540" s="37"/>
      <c r="AT1540" s="37"/>
      <c r="AU1540" s="37"/>
      <c r="AV1540" s="37"/>
      <c r="AW1540" s="37"/>
    </row>
  </sheetData>
  <phoneticPr fontId="6" type="noConversion"/>
  <conditionalFormatting sqref="A874:X874 T2:T1540 Y2:Z1540">
    <cfRule type="cellIs" dxfId="256" priority="29353" operator="lessThan">
      <formula>0</formula>
    </cfRule>
  </conditionalFormatting>
  <conditionalFormatting sqref="E2:E459 AA29:AH120 AI29:AI151 AE121:AH122 AA123:AH140 AD141:AH142 AA143:AH147 AD148:AH149 AA150:AH151 AA152:AI152 AA153:AH450 AI153:AI460 AA453:AD454 AA455:AB459 AD455:AD459 AA487:AH605 E557:E605 L606 AA763:AJ763 AC763:AE764 AA777:AB777 AH777:AI777 AA778:AI798 AA799:AH805 AA806:AB806 AH806:AI806 AA807:AI817 AA818:AH818 AB819:AH819 AB820:AI820 AA821:AI822 AB823:AI834 AA835:AI837 AB838:AI839 AA840:AI840 AB841:AI842 AA843:AI843 AA844:AG847 AA848:AH855 AA856:AI858 AB859:AI859 AA860:AI874 A863:X863 AB875:AI885 AA886:AH887 AA888:AI888 AA889:AH891 AA892:AI892 AB893:AI987 AC988:AI988 AB988:AB989 AH988:AI989 AB990:AI1054 E1057:E1540 AB1058:AI1366 AA1367:AI1540">
    <cfRule type="expression" dxfId="6" priority="3116">
      <formula>$AI2="OK"</formula>
    </cfRule>
  </conditionalFormatting>
  <conditionalFormatting sqref="E1055 J1055 AB1055:AH1055 AB1056:AB1057 AC1056:AG1099 AC1182:AC1200 AC1314:AG1345 AC1347:AG1365 AC1292:AG1309">
    <cfRule type="expression" dxfId="255" priority="607">
      <formula>$AI1056="OK"</formula>
    </cfRule>
  </conditionalFormatting>
  <conditionalFormatting sqref="F565:F1366 B607:B1366 K860:O1366 K1367:K1540 N1367:N1540 H607:I1366">
    <cfRule type="expression" dxfId="254" priority="2558">
      <formula>#REF!="OK"</formula>
    </cfRule>
  </conditionalFormatting>
  <conditionalFormatting sqref="G453:G459">
    <cfRule type="expression" dxfId="253" priority="1467">
      <formula>$AI507="OK"</formula>
    </cfRule>
  </conditionalFormatting>
  <conditionalFormatting sqref="H420">
    <cfRule type="expression" dxfId="252" priority="29909">
      <formula>$AI450="OK"</formula>
    </cfRule>
  </conditionalFormatting>
  <conditionalFormatting sqref="H421:H439">
    <cfRule type="expression" dxfId="251" priority="29899">
      <formula>$AI460="OK"</formula>
    </cfRule>
  </conditionalFormatting>
  <conditionalFormatting sqref="H577">
    <cfRule type="expression" dxfId="250" priority="29876">
      <formula>$AI605="OK"</formula>
    </cfRule>
  </conditionalFormatting>
  <conditionalFormatting sqref="H1367:H1540">
    <cfRule type="expression" dxfId="249" priority="36388">
      <formula>$AI1566="OK"</formula>
    </cfRule>
  </conditionalFormatting>
  <conditionalFormatting sqref="J606:J1054 E607:E1054 AA764:AI769 AA770:AG771 AI770:AI771 AA772:AI776 D851 AH1056:AI1056 AC1057:AI1057 J1057:J1366">
    <cfRule type="expression" dxfId="248" priority="192">
      <formula>$AI606="OK"</formula>
    </cfRule>
  </conditionalFormatting>
  <conditionalFormatting sqref="K154:K439 K446:K452 L449:L450 L763:O764">
    <cfRule type="expression" dxfId="247" priority="3125">
      <formula>#REF!="OK"</formula>
    </cfRule>
  </conditionalFormatting>
  <conditionalFormatting sqref="K763:K764">
    <cfRule type="expression" dxfId="246" priority="30125">
      <formula>$AI1549="OK"</formula>
    </cfRule>
  </conditionalFormatting>
  <conditionalFormatting sqref="K765:O818 K819:M820 O819:O820 K821:O822 K823:M834 O823:O834 K835:O837 K838:M839 O838:O839 K840:O840 K841:M842 O841:O842 K843:O858 K859:M859 O859">
    <cfRule type="expression" dxfId="245" priority="2601">
      <formula>#REF!="OK"</formula>
    </cfRule>
  </conditionalFormatting>
  <conditionalFormatting sqref="L2:L27 H416:H418">
    <cfRule type="expression" dxfId="244" priority="29652">
      <formula>$AI33="OK"</formula>
    </cfRule>
  </conditionalFormatting>
  <conditionalFormatting sqref="L28:L107 L110:L152 A153:D153 F153 H153:K153 M153 O153:Z153 L154:L214 S213:S256 S395:S402 A396:D402 F396:F402 I396:J402 M396:M402 O396:R402 T396:Z402">
    <cfRule type="expression" dxfId="243" priority="3122">
      <formula>$AI72="OK"</formula>
    </cfRule>
  </conditionalFormatting>
  <conditionalFormatting sqref="L409">
    <cfRule type="expression" dxfId="242" priority="29901">
      <formula>$AI450="OK"</formula>
    </cfRule>
  </conditionalFormatting>
  <conditionalFormatting sqref="L410:L439">
    <cfRule type="expression" dxfId="241" priority="29754">
      <formula>$AI460="OK"</formula>
    </cfRule>
  </conditionalFormatting>
  <conditionalFormatting sqref="L1367:L1540">
    <cfRule type="expression" dxfId="240" priority="36390">
      <formula>$AI1578="OK"</formula>
    </cfRule>
  </conditionalFormatting>
  <conditionalFormatting sqref="N2:N452">
    <cfRule type="expression" dxfId="239" priority="3006">
      <formula>#REF!="OK"</formula>
    </cfRule>
  </conditionalFormatting>
  <conditionalFormatting sqref="N819:N820">
    <cfRule type="expression" dxfId="238" priority="1693">
      <formula>#REF!="OK"</formula>
    </cfRule>
  </conditionalFormatting>
  <conditionalFormatting sqref="N823:N834">
    <cfRule type="expression" dxfId="237" priority="1681">
      <formula>#REF!="OK"</formula>
    </cfRule>
  </conditionalFormatting>
  <conditionalFormatting sqref="N838:N839">
    <cfRule type="expression" dxfId="236" priority="1679">
      <formula>#REF!="OK"</formula>
    </cfRule>
  </conditionalFormatting>
  <conditionalFormatting sqref="N841:N842">
    <cfRule type="expression" dxfId="235" priority="1677">
      <formula>#REF!="OK"</formula>
    </cfRule>
  </conditionalFormatting>
  <conditionalFormatting sqref="N859">
    <cfRule type="expression" dxfId="234" priority="1675">
      <formula>#REF!="OK"</formula>
    </cfRule>
  </conditionalFormatting>
  <conditionalFormatting sqref="O451:O459">
    <cfRule type="cellIs" dxfId="233" priority="3072" operator="greaterThanOrEqual">
      <formula>0</formula>
    </cfRule>
    <cfRule type="cellIs" dxfId="232" priority="3071" operator="lessThan">
      <formula>0</formula>
    </cfRule>
  </conditionalFormatting>
  <conditionalFormatting sqref="O451:P454 H450 R450 M451:M452 A451:D454 F451:F454 H451:J459 K453:N459 P458:P459">
    <cfRule type="expression" dxfId="231" priority="29710">
      <formula>$AI504="OK"</formula>
    </cfRule>
  </conditionalFormatting>
  <conditionalFormatting sqref="O1367:T1540 Y1382:Z1382 V1383:Z1540 A1367:D1540 F1367:F1540 M1367:M1540 I1367:J1540">
    <cfRule type="expression" dxfId="230" priority="33421">
      <formula>$AI1579="OK"</formula>
    </cfRule>
  </conditionalFormatting>
  <conditionalFormatting sqref="O2:Z27 A2:D27 F2:F27 H2:K27 M2:M27 H154:H414 H460:H572">
    <cfRule type="expression" dxfId="229" priority="29685">
      <formula>$AI34="OK"</formula>
    </cfRule>
  </conditionalFormatting>
  <conditionalFormatting sqref="O28:Z106 O109:Z152 T154:Z212 T258:Z394 O501:Z559 O154:R212 O258:R394 A28:D106 F28:F106 H28:K106 M28:M106 L108 A109:D152 F109:F152 H109:K152 M109:M152 S154:S211 A154:D212 F154:F212 I154:J212 M154:M212 S257:S393 A258:D394 F258:F394 I258:J394 M258:M394 B557:B559 F557:F559 I557:I559 M557:M559">
    <cfRule type="expression" dxfId="228" priority="29383">
      <formula>$AI73="OK"</formula>
    </cfRule>
  </conditionalFormatting>
  <conditionalFormatting sqref="O107:Z107 A107:D107 F107 H107:K107 M107">
    <cfRule type="expression" dxfId="227" priority="30205">
      <formula>$AI153="OK"</formula>
    </cfRule>
  </conditionalFormatting>
  <conditionalFormatting sqref="O108:Z108 A108:D108 F108 H108:K108 M108 L109">
    <cfRule type="expression" dxfId="226" priority="30018">
      <formula>#REF!="OK"</formula>
    </cfRule>
  </conditionalFormatting>
  <conditionalFormatting sqref="O403:Z403 O407:Z407 A403:D403 F403 I403:J403 M403 L404 A407:D407 F407 I407:J407 M407 L408 H415 H419">
    <cfRule type="expression" dxfId="225" priority="29902">
      <formula>#REF!="OK"</formula>
    </cfRule>
  </conditionalFormatting>
  <conditionalFormatting sqref="O404:Z406 L153 L215:L257 L397:L403 A404:D406 F404:F406 I404:J406 M404:M406">
    <cfRule type="expression" dxfId="224" priority="29589">
      <formula>$AI196="OK"</formula>
    </cfRule>
  </conditionalFormatting>
  <conditionalFormatting sqref="O408:Z408 L405:L407 A408:D408 F408 I408:J408 M408">
    <cfRule type="expression" dxfId="223" priority="29911">
      <formula>$AI447="OK"</formula>
    </cfRule>
  </conditionalFormatting>
  <conditionalFormatting sqref="O447:Z447 S450:Z450 O450:Q450 Q451:Q452 O455:P457 O458:O459 A447:D447 F447 J447 M447 H447:H449 R448:R449 A450:D450 F450 J450 M450 L451:L452 U451:U459 A455:D459 F455:F459">
    <cfRule type="expression" dxfId="222" priority="29724">
      <formula>$AI500="OK"</formula>
    </cfRule>
  </conditionalFormatting>
  <conditionalFormatting sqref="O560:Z563 Z561:Z564 B560:B563 F560:F563 I560:I563 M560:M563 H573:H576">
    <cfRule type="expression" dxfId="221" priority="29839">
      <formula>#REF!="OK"</formula>
    </cfRule>
  </conditionalFormatting>
  <conditionalFormatting sqref="O564:Z564 B564 F564 I564 M564">
    <cfRule type="expression" dxfId="220" priority="29753">
      <formula>$AI605="OK"</formula>
    </cfRule>
  </conditionalFormatting>
  <conditionalFormatting sqref="P1278:Q1279 S1278:Z1279">
    <cfRule type="expression" dxfId="219" priority="968">
      <formula>$AI2069="OK"</formula>
    </cfRule>
    <cfRule type="expression" dxfId="218" priority="972">
      <formula>$AI2042="OK"</formula>
    </cfRule>
  </conditionalFormatting>
  <conditionalFormatting sqref="P1279:Q1280 S1279:Z1280">
    <cfRule type="expression" dxfId="217" priority="962">
      <formula>$AI2042="OK"</formula>
    </cfRule>
    <cfRule type="expression" dxfId="216" priority="958">
      <formula>$AI2069="OK"</formula>
    </cfRule>
  </conditionalFormatting>
  <conditionalFormatting sqref="P1282:Q1294">
    <cfRule type="expression" dxfId="215" priority="944">
      <formula>$AI2042="OK"</formula>
    </cfRule>
    <cfRule type="expression" dxfId="214" priority="943">
      <formula>$AI2069="OK"</formula>
    </cfRule>
  </conditionalFormatting>
  <conditionalFormatting sqref="P1292:Q1297">
    <cfRule type="expression" dxfId="213" priority="933">
      <formula>$AI2078="OK"</formula>
    </cfRule>
    <cfRule type="expression" dxfId="212" priority="934">
      <formula>$AI2051="OK"</formula>
    </cfRule>
  </conditionalFormatting>
  <conditionalFormatting sqref="P1295:Q1300">
    <cfRule type="expression" dxfId="211" priority="924">
      <formula>$AI2053="OK"</formula>
    </cfRule>
    <cfRule type="expression" dxfId="210" priority="923">
      <formula>$AI2080="OK"</formula>
    </cfRule>
  </conditionalFormatting>
  <conditionalFormatting sqref="P1317:Q1319 P1324:Q1326 P1331:Q1333 S1331:Z1333 P1338:Q1340 S1338:Z1340 P1345:Q1366 S1345:Z1366 U1367:U1381 U1382:Z1382 U1383:U1540">
    <cfRule type="expression" dxfId="209" priority="754">
      <formula>$AI2104="OK"</formula>
    </cfRule>
    <cfRule type="expression" dxfId="208" priority="753">
      <formula>$AI2072="OK"</formula>
    </cfRule>
    <cfRule type="expression" dxfId="207" priority="752">
      <formula>$AI2099="OK"</formula>
    </cfRule>
  </conditionalFormatting>
  <conditionalFormatting sqref="P763:Z835">
    <cfRule type="expression" dxfId="206" priority="30038">
      <formula>$AI1559="OK"</formula>
    </cfRule>
  </conditionalFormatting>
  <conditionalFormatting sqref="P836:Z846">
    <cfRule type="expression" dxfId="205" priority="30114">
      <formula>$AI1630="OK"</formula>
    </cfRule>
  </conditionalFormatting>
  <conditionalFormatting sqref="P838:Z846 S1261:Z1291 P1261:Q1291">
    <cfRule type="expression" dxfId="204" priority="30115">
      <formula>$AI1631="OK"</formula>
    </cfRule>
  </conditionalFormatting>
  <conditionalFormatting sqref="P846:Z846 P848:Z914 A874:X874 S1261:Z1294 P1261:Q1294">
    <cfRule type="expression" dxfId="203" priority="30107">
      <formula>$AI1638="OK"</formula>
    </cfRule>
  </conditionalFormatting>
  <conditionalFormatting sqref="P847:Z847">
    <cfRule type="expression" dxfId="202" priority="1816">
      <formula>$AI1639="OK"</formula>
    </cfRule>
    <cfRule type="expression" dxfId="201" priority="1817">
      <formula>$AI1641="OK"</formula>
    </cfRule>
    <cfRule type="expression" dxfId="200" priority="1818">
      <formula>$AI1640="OK"</formula>
    </cfRule>
  </conditionalFormatting>
  <conditionalFormatting sqref="P848:Z914 A874:X874 S1292:Z1297 P1292:Q1297">
    <cfRule type="expression" dxfId="199" priority="31296">
      <formula>$AI1639="OK"</formula>
    </cfRule>
  </conditionalFormatting>
  <conditionalFormatting sqref="P915:Z928">
    <cfRule type="expression" dxfId="198" priority="977">
      <formula>$AI1707="OK"</formula>
    </cfRule>
    <cfRule type="expression" dxfId="197" priority="978">
      <formula>$AI1706="OK"</formula>
    </cfRule>
  </conditionalFormatting>
  <conditionalFormatting sqref="P929:Z1016 P1144:Z1291">
    <cfRule type="expression" dxfId="196" priority="30119">
      <formula>$AI1695="OK"</formula>
    </cfRule>
  </conditionalFormatting>
  <conditionalFormatting sqref="P929:Z1294">
    <cfRule type="expression" dxfId="195" priority="30412">
      <formula>$AI1694="OK"</formula>
    </cfRule>
  </conditionalFormatting>
  <conditionalFormatting sqref="P1017:Z1143 P1292:Z1297">
    <cfRule type="expression" dxfId="194" priority="723">
      <formula>$AI1781="OK"</formula>
    </cfRule>
  </conditionalFormatting>
  <conditionalFormatting sqref="P1259:Z1259">
    <cfRule type="expression" dxfId="193" priority="1040">
      <formula>$AI2024="OK"</formula>
    </cfRule>
    <cfRule type="expression" dxfId="192" priority="1041">
      <formula>$AI2025="OK"</formula>
    </cfRule>
  </conditionalFormatting>
  <conditionalFormatting sqref="P1293:Z1366 U1382:Z1382 U1367:U1381 U1383:U1540">
    <cfRule type="expression" dxfId="191" priority="31841">
      <formula>$AI2055="OK"</formula>
    </cfRule>
    <cfRule type="expression" dxfId="190" priority="31842">
      <formula>$AI2054="OK"</formula>
    </cfRule>
  </conditionalFormatting>
  <conditionalFormatting sqref="P1295:Z1300">
    <cfRule type="expression" dxfId="189" priority="31307">
      <formula>$AI2058="OK"</formula>
    </cfRule>
  </conditionalFormatting>
  <conditionalFormatting sqref="P1317:Z1319 P1324:Z1326 P1331:Z1333 P1338:Z1340 P1345:Z1366 U1382:Z1382 U1367:U1381 U1383:U1540">
    <cfRule type="expression" dxfId="188" priority="30770">
      <formula>$AI2077="OK"</formula>
    </cfRule>
  </conditionalFormatting>
  <conditionalFormatting sqref="Q2:Q452 Q460:Q1540">
    <cfRule type="cellIs" dxfId="187" priority="29351" operator="lessThan">
      <formula>0</formula>
    </cfRule>
  </conditionalFormatting>
  <conditionalFormatting sqref="Q2:Q452 T2:T1540 Y2:Z1540 Q460:Q1540 A874:X874">
    <cfRule type="cellIs" dxfId="186" priority="29352" operator="greaterThanOrEqual">
      <formula>0</formula>
    </cfRule>
  </conditionalFormatting>
  <conditionalFormatting sqref="Q453:Q459">
    <cfRule type="expression" dxfId="185" priority="1466">
      <formula>$AI507="OK"</formula>
    </cfRule>
  </conditionalFormatting>
  <conditionalFormatting sqref="S212">
    <cfRule type="expression" dxfId="184" priority="3123">
      <formula>#REF!="OK"</formula>
    </cfRule>
  </conditionalFormatting>
  <conditionalFormatting sqref="S394">
    <cfRule type="expression" dxfId="183" priority="3124">
      <formula>#REF!="OK"</formula>
    </cfRule>
  </conditionalFormatting>
  <conditionalFormatting sqref="S448:Z448 O448:Q448 A448:D448 F448 J448 M448">
    <cfRule type="expression" dxfId="182" priority="29709">
      <formula>#REF!="OK"</formula>
    </cfRule>
  </conditionalFormatting>
  <conditionalFormatting sqref="S1280:Z1281 P1280:Q1281">
    <cfRule type="expression" dxfId="181" priority="30303">
      <formula>$AI2042="OK"</formula>
    </cfRule>
    <cfRule type="expression" dxfId="180" priority="30302">
      <formula>$AI2069="OK"</formula>
    </cfRule>
  </conditionalFormatting>
  <conditionalFormatting sqref="S1281:Z1291 P1281:Q1291">
    <cfRule type="expression" dxfId="179" priority="30364">
      <formula>$AI2069="OK"</formula>
    </cfRule>
    <cfRule type="expression" dxfId="178" priority="30365">
      <formula>$AI2042="OK"</formula>
    </cfRule>
  </conditionalFormatting>
  <conditionalFormatting sqref="S1282:Z1294">
    <cfRule type="expression" dxfId="177" priority="30358">
      <formula>$AI2069="OK"</formula>
    </cfRule>
    <cfRule type="expression" dxfId="176" priority="30359">
      <formula>$AI2042="OK"</formula>
    </cfRule>
  </conditionalFormatting>
  <conditionalFormatting sqref="S1292:Z1297">
    <cfRule type="expression" dxfId="175" priority="946">
      <formula>$AI2051="OK"</formula>
    </cfRule>
    <cfRule type="expression" dxfId="174" priority="945">
      <formula>$AI2078="OK"</formula>
    </cfRule>
  </conditionalFormatting>
  <conditionalFormatting sqref="S1293:Z1366 U1382:Z1382 P1293:Q1366 U1367:U1381 U1383:U1540">
    <cfRule type="expression" dxfId="173" priority="31855">
      <formula>$AI2077="OK"</formula>
    </cfRule>
    <cfRule type="expression" dxfId="172" priority="31856">
      <formula>$AI2050="OK"</formula>
    </cfRule>
    <cfRule type="expression" dxfId="171" priority="31857">
      <formula>$AI2082="OK"</formula>
    </cfRule>
    <cfRule type="expression" dxfId="170" priority="31858">
      <formula>$AI2076="OK"</formula>
    </cfRule>
    <cfRule type="expression" dxfId="169" priority="31859">
      <formula>$AI2049="OK"</formula>
    </cfRule>
    <cfRule type="expression" dxfId="168" priority="31860">
      <formula>$AI2081="OK"</formula>
    </cfRule>
  </conditionalFormatting>
  <conditionalFormatting sqref="S1295:Z1300 P1295:Q1300">
    <cfRule type="expression" dxfId="167" priority="31318">
      <formula>$AI2085="OK"</formula>
    </cfRule>
  </conditionalFormatting>
  <conditionalFormatting sqref="S1295:Z1300">
    <cfRule type="expression" dxfId="166" priority="935">
      <formula>$AI2080="OK"</formula>
    </cfRule>
    <cfRule type="expression" dxfId="165" priority="936">
      <formula>$AI2053="OK"</formula>
    </cfRule>
  </conditionalFormatting>
  <conditionalFormatting sqref="S1317:Z1319">
    <cfRule type="expression" dxfId="164" priority="30761">
      <formula>$AI2099="OK"</formula>
    </cfRule>
    <cfRule type="expression" dxfId="163" priority="30762">
      <formula>$AI2072="OK"</formula>
    </cfRule>
    <cfRule type="expression" dxfId="162" priority="30763">
      <formula>$AI2104="OK"</formula>
    </cfRule>
  </conditionalFormatting>
  <conditionalFormatting sqref="S1324:Z1326">
    <cfRule type="expression" dxfId="161" priority="378">
      <formula>$AI2106="OK"</formula>
    </cfRule>
    <cfRule type="expression" dxfId="160" priority="379">
      <formula>$AI2079="OK"</formula>
    </cfRule>
    <cfRule type="expression" dxfId="159" priority="380">
      <formula>$AI2111="OK"</formula>
    </cfRule>
  </conditionalFormatting>
  <conditionalFormatting sqref="T213:Z213 O213:R213 A213:D213 F213 I213:J213 M213">
    <cfRule type="expression" dxfId="158" priority="29563">
      <formula>#REF!="OK"</formula>
    </cfRule>
  </conditionalFormatting>
  <conditionalFormatting sqref="T214:Z257 O460:Z500 Z501:Z502 Z506:Z516 Z518:Z519 Z528 Z540:Z541 Z546 Z550 Z557:Z560 O214:R257 A214:D257 F214:F257 I214:J257 M214:M257 L258:L395">
    <cfRule type="expression" dxfId="157" priority="29451">
      <formula>$AI258="OK"</formula>
    </cfRule>
  </conditionalFormatting>
  <conditionalFormatting sqref="T395:Z395 O395:R395 A395:D395 F395 I395:J395 M395 L396">
    <cfRule type="expression" dxfId="156" priority="29614">
      <formula>#REF!="OK"</formula>
    </cfRule>
  </conditionalFormatting>
  <conditionalFormatting sqref="T409:Z439 O409:R439 S409:S438 A409:D439 F409:F439 I409:J439 M409:M439 L440:L446">
    <cfRule type="expression" dxfId="155" priority="29995">
      <formula>$AI460="OK"</formula>
    </cfRule>
  </conditionalFormatting>
  <conditionalFormatting sqref="T440:Z446 S449:Z449 O440:R446 O449:Q449 S439:S446 H440:K440 A440:D446 F440:F446 M440:M446 I441:K443 H441:H446 K444:K445 J444:J446 I444:I450 L447:L448 A449:D449 F449 J449 M449 L450">
    <cfRule type="expression" dxfId="154" priority="29904">
      <formula>$AI491="OK"</formula>
    </cfRule>
  </conditionalFormatting>
  <conditionalFormatting sqref="T606:Z606 Q606:R606 H606">
    <cfRule type="expression" dxfId="153" priority="29891">
      <formula>$AI670="OK"</formula>
    </cfRule>
  </conditionalFormatting>
  <conditionalFormatting sqref="V451:Y452 R451:T459 V453:Z459">
    <cfRule type="expression" dxfId="152" priority="29809">
      <formula>$AI488="OK"</formula>
    </cfRule>
  </conditionalFormatting>
  <conditionalFormatting sqref="V1367:Z1381">
    <cfRule type="expression" dxfId="151" priority="33425">
      <formula>$AI1579="OK"</formula>
    </cfRule>
  </conditionalFormatting>
  <conditionalFormatting sqref="Z451:Z452 O565:Z623 K624:Z762 K557:K623 B565:B604 I565:I604 M565:M604 H578:H604 A605:D606 H605:J606 L605:N623">
    <cfRule type="expression" dxfId="150" priority="29878">
      <formula>#REF!="OK"</formula>
    </cfRule>
  </conditionalFormatting>
  <conditionalFormatting sqref="Z451:Z452">
    <cfRule type="expression" dxfId="149" priority="3055">
      <formula>$AI495="OK"</formula>
    </cfRule>
  </conditionalFormatting>
  <conditionalFormatting sqref="Z565">
    <cfRule type="expression" dxfId="148" priority="29869">
      <formula>$AI605="OK"</formula>
    </cfRule>
  </conditionalFormatting>
  <conditionalFormatting sqref="Z606">
    <cfRule type="expression" dxfId="147" priority="29894">
      <formula>$AI669="OK"</formula>
    </cfRule>
  </conditionalFormatting>
  <conditionalFormatting sqref="AA819:AA820 AA893:AA1023 AB1023:AJ1023 AB1130:AJ1168 AA1130:AA1252 AB1223:AJ1246 AB1247 AD1247:AJ1247 AB1248:AJ1250 AJ1251:AJ1252 AA1253:AJ1253 AA1254 AJ1254 AA1255:AJ1256 AA1257 AJ1257 AJ1310:AJ1313 AA1314:AJ1345 AA1346 AJ1346 AA1347:AJ1366 AA1284:AA1313 AA1258:AJ1309 AA1367:AI1540 AA1024:AJ1129">
    <cfRule type="cellIs" dxfId="5" priority="1946" operator="greaterThanOrEqual">
      <formula>1</formula>
    </cfRule>
  </conditionalFormatting>
  <conditionalFormatting sqref="AA819:AA820 AA893:AA1054 AA1057:AA1366">
    <cfRule type="expression" dxfId="146" priority="1947">
      <formula>$AI819="OK"</formula>
    </cfRule>
  </conditionalFormatting>
  <conditionalFormatting sqref="AA823:AA834">
    <cfRule type="expression" dxfId="145" priority="1923">
      <formula>$AI823="OK"</formula>
    </cfRule>
    <cfRule type="cellIs" dxfId="144" priority="1922" operator="greaterThanOrEqual">
      <formula>1</formula>
    </cfRule>
  </conditionalFormatting>
  <conditionalFormatting sqref="AA838:AA839">
    <cfRule type="expression" dxfId="143" priority="1919">
      <formula>$AI838="OK"</formula>
    </cfRule>
    <cfRule type="cellIs" dxfId="142" priority="1918" operator="greaterThanOrEqual">
      <formula>1</formula>
    </cfRule>
  </conditionalFormatting>
  <conditionalFormatting sqref="AA841:AA842">
    <cfRule type="cellIs" dxfId="141" priority="1914" operator="greaterThanOrEqual">
      <formula>1</formula>
    </cfRule>
    <cfRule type="expression" dxfId="140" priority="1915">
      <formula>$AI841="OK"</formula>
    </cfRule>
  </conditionalFormatting>
  <conditionalFormatting sqref="AA859">
    <cfRule type="cellIs" dxfId="139" priority="1912" operator="greaterThanOrEqual">
      <formula>1</formula>
    </cfRule>
    <cfRule type="expression" dxfId="138" priority="1913">
      <formula>$AI859="OK"</formula>
    </cfRule>
  </conditionalFormatting>
  <conditionalFormatting sqref="AA875:AA885">
    <cfRule type="expression" dxfId="137" priority="1891">
      <formula>$AI875="OK"</formula>
    </cfRule>
    <cfRule type="cellIs" dxfId="136" priority="1890" operator="greaterThanOrEqual">
      <formula>1</formula>
    </cfRule>
  </conditionalFormatting>
  <conditionalFormatting sqref="AA1056">
    <cfRule type="expression" dxfId="135" priority="33454">
      <formula>#REF!="OK"</formula>
    </cfRule>
  </conditionalFormatting>
  <conditionalFormatting sqref="AA137:AC141">
    <cfRule type="expression" dxfId="134" priority="1853">
      <formula>$AI137="OK"</formula>
    </cfRule>
  </conditionalFormatting>
  <conditionalFormatting sqref="AA142:AC142 AH771 AC989:AG989 AD1033 AC1248">
    <cfRule type="expression" dxfId="133" priority="1855">
      <formula>$AI141="OK"</formula>
    </cfRule>
  </conditionalFormatting>
  <conditionalFormatting sqref="AA143:AC148">
    <cfRule type="expression" dxfId="132" priority="1845">
      <formula>$AI143="OK"</formula>
    </cfRule>
  </conditionalFormatting>
  <conditionalFormatting sqref="AA149:AC149">
    <cfRule type="expression" dxfId="131" priority="1847">
      <formula>$AI148="OK"</formula>
    </cfRule>
  </conditionalFormatting>
  <conditionalFormatting sqref="AA150:AC150">
    <cfRule type="expression" dxfId="130" priority="1844">
      <formula>$AI150="OK"</formula>
    </cfRule>
  </conditionalFormatting>
  <conditionalFormatting sqref="AA609:AC610 AA613:AC617 AA620:AC623 AA776:AC798 AA806:AC817 AA821:AC822 AA836:AC837 AA840:AC840 AA856:AC858 AA860:AC862 AA864:AC869">
    <cfRule type="expression" dxfId="129" priority="1841">
      <formula>$AI609="OK"</formula>
    </cfRule>
  </conditionalFormatting>
  <conditionalFormatting sqref="AA609:AC610 AA613:AC617 AA620:AC623 AA763:AJ776 AJ893:AJ899 AB900:AJ1001 AJ1002 AB1003:AJ1007 AJ1008:AJ1013 AB1014:AJ1020 AJ1021:AJ1022 AJ1169 AB1170:AJ1205 AJ1206:AJ1222">
    <cfRule type="cellIs" dxfId="128" priority="1843" operator="greaterThanOrEqual">
      <formula>1</formula>
    </cfRule>
  </conditionalFormatting>
  <conditionalFormatting sqref="AA121:AD127">
    <cfRule type="expression" dxfId="127" priority="1950">
      <formula>$AI121="OK"</formula>
    </cfRule>
  </conditionalFormatting>
  <conditionalFormatting sqref="AA605:AH605">
    <cfRule type="cellIs" dxfId="126" priority="1958" operator="greaterThanOrEqual">
      <formula>1</formula>
    </cfRule>
  </conditionalFormatting>
  <conditionalFormatting sqref="AA607:AH608">
    <cfRule type="expression" dxfId="125" priority="1663">
      <formula>$AI607="OK"</formula>
    </cfRule>
    <cfRule type="cellIs" dxfId="124" priority="1664" operator="greaterThanOrEqual">
      <formula>1</formula>
    </cfRule>
  </conditionalFormatting>
  <conditionalFormatting sqref="AA618:AH619">
    <cfRule type="expression" dxfId="123" priority="1659">
      <formula>$AI618="OK"</formula>
    </cfRule>
    <cfRule type="cellIs" dxfId="122" priority="1660" operator="greaterThanOrEqual">
      <formula>1</formula>
    </cfRule>
  </conditionalFormatting>
  <conditionalFormatting sqref="AA624:AH762">
    <cfRule type="expression" dxfId="121" priority="1956">
      <formula>$AI624="OK"</formula>
    </cfRule>
    <cfRule type="cellIs" dxfId="120" priority="1957" operator="greaterThanOrEqual">
      <formula>1</formula>
    </cfRule>
  </conditionalFormatting>
  <conditionalFormatting sqref="AA2:AI28 AA451:AE452 AE453:AG454 AF455:AG459 AA460:AH460 A460:G556 I460:N556 AA461:AI604 J557:J604 L557:L604">
    <cfRule type="expression" dxfId="119" priority="29349">
      <formula>$AI2="OK"</formula>
    </cfRule>
  </conditionalFormatting>
  <conditionalFormatting sqref="AA2:AI152 AA153:AH452 AI153:AI460 AJ154:AW154 AA453:AG454 AA455:AB459 AD455:AG459 AA460:AH460 AA777:AB777 AH777:AJ777 AA778:AJ798 AA799:AH805 AJ799:AJ805 AA806:AB806 AH806:AJ806 AA807:AJ817 AA818:AH818 AJ818:AJ819 AB819:AH819 AB820:AJ820 AA821:AJ822 AB823:AJ834 AA835:AJ837 AB838:AJ839 AA840:AJ840 AB841:AJ842 AB859:AJ859 AA860:AJ874 AB875:AJ885 AA886:AH887 AJ886:AJ887 AA888:AJ888 AA889:AH891 AJ889:AJ891 AA892:AJ892">
    <cfRule type="cellIs" dxfId="118" priority="29350" operator="greaterThanOrEqual">
      <formula>1</formula>
    </cfRule>
  </conditionalFormatting>
  <conditionalFormatting sqref="AA461:AI606 AI607:AI762 AI799:AI805 AI818:AI819">
    <cfRule type="cellIs" dxfId="117" priority="3049" operator="greaterThanOrEqual">
      <formula>1</formula>
    </cfRule>
  </conditionalFormatting>
  <conditionalFormatting sqref="AA606:AI606">
    <cfRule type="expression" dxfId="116" priority="3050">
      <formula>$AI606="OK"</formula>
    </cfRule>
  </conditionalFormatting>
  <conditionalFormatting sqref="AA843:AJ843 AA844:AG847 AJ844:AJ855 AA848:AH855 AA856:AJ858">
    <cfRule type="cellIs" dxfId="115" priority="1815" operator="greaterThanOrEqual">
      <formula>1</formula>
    </cfRule>
  </conditionalFormatting>
  <conditionalFormatting sqref="AB1055:AG1055 E1056 J1056 AC1056:AH1056 AB1056:AB1057 AH1057">
    <cfRule type="expression" dxfId="114" priority="33441">
      <formula>#REF!="OK"</formula>
    </cfRule>
  </conditionalFormatting>
  <conditionalFormatting sqref="AB893:AI899">
    <cfRule type="cellIs" dxfId="113" priority="694" operator="greaterThanOrEqual">
      <formula>1</formula>
    </cfRule>
  </conditionalFormatting>
  <conditionalFormatting sqref="AB1002:AI1002">
    <cfRule type="cellIs" dxfId="112" priority="691" operator="greaterThanOrEqual">
      <formula>1</formula>
    </cfRule>
  </conditionalFormatting>
  <conditionalFormatting sqref="AB1008:AI1013">
    <cfRule type="cellIs" dxfId="111" priority="673" operator="greaterThanOrEqual">
      <formula>1</formula>
    </cfRule>
  </conditionalFormatting>
  <conditionalFormatting sqref="AB1021:AI1022">
    <cfRule type="cellIs" dxfId="110" priority="667" operator="greaterThanOrEqual">
      <formula>1</formula>
    </cfRule>
  </conditionalFormatting>
  <conditionalFormatting sqref="AB1169:AI1169">
    <cfRule type="cellIs" dxfId="109" priority="664" operator="greaterThanOrEqual">
      <formula>1</formula>
    </cfRule>
  </conditionalFormatting>
  <conditionalFormatting sqref="AB1206:AI1222">
    <cfRule type="cellIs" dxfId="108" priority="13" operator="greaterThanOrEqual">
      <formula>1</formula>
    </cfRule>
  </conditionalFormatting>
  <conditionalFormatting sqref="AB1251:AI1252">
    <cfRule type="cellIs" dxfId="107" priority="11" operator="greaterThanOrEqual">
      <formula>1</formula>
    </cfRule>
  </conditionalFormatting>
  <conditionalFormatting sqref="AB1254:AI1254">
    <cfRule type="cellIs" dxfId="106" priority="10" operator="greaterThanOrEqual">
      <formula>1</formula>
    </cfRule>
  </conditionalFormatting>
  <conditionalFormatting sqref="AB1257:AI1257">
    <cfRule type="cellIs" dxfId="105" priority="9" operator="greaterThanOrEqual">
      <formula>1</formula>
    </cfRule>
  </conditionalFormatting>
  <conditionalFormatting sqref="AB1310:AI1313">
    <cfRule type="cellIs" dxfId="104" priority="5" operator="greaterThanOrEqual">
      <formula>1</formula>
    </cfRule>
  </conditionalFormatting>
  <conditionalFormatting sqref="AB1346:AI1346">
    <cfRule type="cellIs" dxfId="103" priority="4" operator="greaterThanOrEqual">
      <formula>1</formula>
    </cfRule>
  </conditionalFormatting>
  <conditionalFormatting sqref="AC455:AC459">
    <cfRule type="expression" dxfId="102" priority="2989">
      <formula>$AI455="OK"</formula>
    </cfRule>
    <cfRule type="cellIs" dxfId="101" priority="2990" operator="greaterThanOrEqual">
      <formula>1</formula>
    </cfRule>
  </conditionalFormatting>
  <conditionalFormatting sqref="AC777">
    <cfRule type="cellIs" dxfId="100" priority="1119" operator="greaterThanOrEqual">
      <formula>1</formula>
    </cfRule>
  </conditionalFormatting>
  <conditionalFormatting sqref="AC806">
    <cfRule type="cellIs" dxfId="99" priority="1116" operator="greaterThanOrEqual">
      <formula>1</formula>
    </cfRule>
  </conditionalFormatting>
  <conditionalFormatting sqref="AC1032:AC1033 AE1032:AG1033 AA1055 AC1223:AG1246 AD1247:AG1248 AC1249:AG1249">
    <cfRule type="expression" dxfId="4" priority="33452">
      <formula>$AI1033="OK"</formula>
    </cfRule>
  </conditionalFormatting>
  <conditionalFormatting sqref="AC1160:AC1162">
    <cfRule type="expression" dxfId="98" priority="39">
      <formula>$AI1161="OK"</formula>
    </cfRule>
  </conditionalFormatting>
  <conditionalFormatting sqref="AC1247">
    <cfRule type="cellIs" dxfId="97" priority="37" operator="greaterThanOrEqual">
      <formula>1</formula>
    </cfRule>
    <cfRule type="expression" dxfId="96" priority="35">
      <formula>$AI1248="OK"</formula>
    </cfRule>
  </conditionalFormatting>
  <conditionalFormatting sqref="AC1248">
    <cfRule type="expression" dxfId="95" priority="38">
      <formula>$AI1248="OK"</formula>
    </cfRule>
  </conditionalFormatting>
  <conditionalFormatting sqref="AC1249:AC1250">
    <cfRule type="cellIs" dxfId="94" priority="31" operator="greaterThanOrEqual">
      <formula>1</formula>
    </cfRule>
    <cfRule type="expression" dxfId="93" priority="29">
      <formula>$AI1250="OK"</formula>
    </cfRule>
  </conditionalFormatting>
  <conditionalFormatting sqref="AC982:AG988 AC990:AG1001 AC1003:AG1007 AC1014:AG1020 AC1106:AG1106 AC1108:AG1108 AC1170:AG1205 AC1253:AG1253 AC1255:AG1256 AC1258:AG1289 AD1284:AD1309 AE1283:AF1309">
    <cfRule type="expression" dxfId="92" priority="1556">
      <formula>$AI983="OK"</formula>
    </cfRule>
  </conditionalFormatting>
  <conditionalFormatting sqref="AC988:AG989">
    <cfRule type="expression" dxfId="91" priority="1557">
      <formula>$AI988="OK"</formula>
    </cfRule>
  </conditionalFormatting>
  <conditionalFormatting sqref="AC997:AG997 AC1054:AG1054 AC1290:AG1291 AC1293:AG1294 AC1296:AG1297 AC1299:AG1300">
    <cfRule type="expression" dxfId="90" priority="1540">
      <formula>$AI999="OK"</formula>
    </cfRule>
  </conditionalFormatting>
  <conditionalFormatting sqref="AC998:AG998">
    <cfRule type="expression" dxfId="89" priority="1538">
      <formula>$AI998="OK"</formula>
    </cfRule>
  </conditionalFormatting>
  <conditionalFormatting sqref="AC1023:AG1031">
    <cfRule type="expression" dxfId="3" priority="21">
      <formula>$AI1024="OK"</formula>
    </cfRule>
  </conditionalFormatting>
  <conditionalFormatting sqref="AC1034:AG1053">
    <cfRule type="expression" dxfId="88" priority="15">
      <formula>$AI1035="OK"</formula>
    </cfRule>
  </conditionalFormatting>
  <conditionalFormatting sqref="AC1115:AG1124 AC1127:AG1127 AC1130:AG1167">
    <cfRule type="expression" dxfId="87" priority="637">
      <formula>$AI1116="OK"</formula>
    </cfRule>
  </conditionalFormatting>
  <conditionalFormatting sqref="AC1143:AG1143">
    <cfRule type="expression" dxfId="86" priority="30296">
      <formula>#REF!="OK"</formula>
    </cfRule>
  </conditionalFormatting>
  <conditionalFormatting sqref="AC1250:AG1250">
    <cfRule type="expression" dxfId="85" priority="31188">
      <formula>#REF!="OK"</formula>
    </cfRule>
  </conditionalFormatting>
  <conditionalFormatting sqref="AC1258:AG1260">
    <cfRule type="expression" dxfId="84" priority="30233">
      <formula>#REF!="OK"</formula>
    </cfRule>
  </conditionalFormatting>
  <conditionalFormatting sqref="AC1277:AG1295 AD1284:AD1309 AE1283:AF1309">
    <cfRule type="expression" dxfId="83" priority="30494">
      <formula>#REF!="OK"</formula>
    </cfRule>
  </conditionalFormatting>
  <conditionalFormatting sqref="AC1293:AG1294">
    <cfRule type="expression" dxfId="82" priority="33165">
      <formula>$AI1541="OK"</formula>
    </cfRule>
  </conditionalFormatting>
  <conditionalFormatting sqref="AC1295:AG1297">
    <cfRule type="expression" dxfId="81" priority="932">
      <formula>$AI1542="OK"</formula>
    </cfRule>
  </conditionalFormatting>
  <conditionalFormatting sqref="AC1314:AG1345 AC1347:AG1366 AC1296:AG1309">
    <cfRule type="expression" dxfId="80" priority="33167">
      <formula>$AI1541="OK"</formula>
    </cfRule>
  </conditionalFormatting>
  <conditionalFormatting sqref="AC1298:AG1300">
    <cfRule type="expression" dxfId="79" priority="922">
      <formula>$AI1544="OK"</formula>
    </cfRule>
  </conditionalFormatting>
  <conditionalFormatting sqref="AC1316:AG1319 AC1323:AG1326 AC1330:AG1333 AC1337:AG1340">
    <cfRule type="expression" dxfId="78" priority="30894">
      <formula>#REF!="OK"</formula>
    </cfRule>
  </conditionalFormatting>
  <conditionalFormatting sqref="AC1317:AG1319 AC1331:AG1333 AC1338:AG1340 AC1345:AG1345 AC1347:AG1366">
    <cfRule type="expression" dxfId="77" priority="761">
      <formula>$AI1561="OK"</formula>
    </cfRule>
  </conditionalFormatting>
  <conditionalFormatting sqref="AC1324:AG1326">
    <cfRule type="expression" dxfId="76" priority="377">
      <formula>$AI1568="OK"</formula>
    </cfRule>
  </conditionalFormatting>
  <conditionalFormatting sqref="AC1344:AG1345 AC1347:AG1366">
    <cfRule type="expression" dxfId="75" priority="214">
      <formula>#REF!="OK"</formula>
    </cfRule>
  </conditionalFormatting>
  <conditionalFormatting sqref="AC1035:AI1035">
    <cfRule type="cellIs" dxfId="74" priority="16" operator="greaterThanOrEqual">
      <formula>1</formula>
    </cfRule>
  </conditionalFormatting>
  <conditionalFormatting sqref="AD1032">
    <cfRule type="expression" dxfId="73" priority="28">
      <formula>$AI1033="OK"</formula>
    </cfRule>
  </conditionalFormatting>
  <conditionalFormatting sqref="AD1160:AD1161">
    <cfRule type="expression" dxfId="72" priority="26">
      <formula>$AI1161="OK"</formula>
    </cfRule>
  </conditionalFormatting>
  <conditionalFormatting sqref="AD1247:AD1250">
    <cfRule type="expression" dxfId="71" priority="22">
      <formula>$AI1248="OK"</formula>
    </cfRule>
  </conditionalFormatting>
  <conditionalFormatting sqref="AD777:AG777">
    <cfRule type="cellIs" dxfId="70" priority="1120" operator="greaterThanOrEqual">
      <formula>1</formula>
    </cfRule>
    <cfRule type="expression" dxfId="69" priority="1121">
      <formula>$AI777="OK"</formula>
    </cfRule>
  </conditionalFormatting>
  <conditionalFormatting sqref="AD806:AG806">
    <cfRule type="expression" dxfId="68" priority="1118">
      <formula>$AI806="OK"</formula>
    </cfRule>
    <cfRule type="cellIs" dxfId="67" priority="1117" operator="greaterThanOrEqual">
      <formula>1</formula>
    </cfRule>
  </conditionalFormatting>
  <conditionalFormatting sqref="AD1001:AG1001">
    <cfRule type="cellIs" dxfId="66" priority="1115" operator="greaterThanOrEqual">
      <formula>1</formula>
    </cfRule>
  </conditionalFormatting>
  <conditionalFormatting sqref="AD1003:AG1007">
    <cfRule type="cellIs" dxfId="65" priority="1110" operator="greaterThanOrEqual">
      <formula>1</formula>
    </cfRule>
  </conditionalFormatting>
  <conditionalFormatting sqref="AD1014:AG1020">
    <cfRule type="cellIs" dxfId="64" priority="17" operator="greaterThanOrEqual">
      <formula>1</formula>
    </cfRule>
  </conditionalFormatting>
  <conditionalFormatting sqref="AD1035:AG1035">
    <cfRule type="cellIs" dxfId="63" priority="14" operator="greaterThanOrEqual">
      <formula>1</formula>
    </cfRule>
  </conditionalFormatting>
  <conditionalFormatting sqref="AD1044:AG1047">
    <cfRule type="cellIs" dxfId="62" priority="639" operator="greaterThanOrEqual">
      <formula>1</formula>
    </cfRule>
  </conditionalFormatting>
  <conditionalFormatting sqref="AD609:AH610 AA611:AH612 AD613:AH617 AD620:AH623">
    <cfRule type="expression" dxfId="61" priority="3040">
      <formula>$AI609="OK"</formula>
    </cfRule>
    <cfRule type="cellIs" dxfId="60" priority="3039" operator="greaterThanOrEqual">
      <formula>1</formula>
    </cfRule>
  </conditionalFormatting>
  <conditionalFormatting sqref="AE455:AE459">
    <cfRule type="expression" dxfId="59" priority="2988">
      <formula>$AI455="OK"</formula>
    </cfRule>
  </conditionalFormatting>
  <conditionalFormatting sqref="AF455:AF459">
    <cfRule type="expression" dxfId="58" priority="2987">
      <formula>$AI455="OK"</formula>
    </cfRule>
  </conditionalFormatting>
  <conditionalFormatting sqref="AF988:AG989">
    <cfRule type="expression" dxfId="57" priority="788">
      <formula>$AI988="OK"</formula>
    </cfRule>
  </conditionalFormatting>
  <conditionalFormatting sqref="AF989:AG989">
    <cfRule type="expression" dxfId="56" priority="787">
      <formula>$AI990="OK"</formula>
    </cfRule>
  </conditionalFormatting>
  <conditionalFormatting sqref="AF997:AG998">
    <cfRule type="expression" dxfId="55" priority="785">
      <formula>$AI997="OK"</formula>
    </cfRule>
  </conditionalFormatting>
  <conditionalFormatting sqref="AF451:AH452">
    <cfRule type="expression" dxfId="54" priority="2938">
      <formula>$AI451="OK"</formula>
    </cfRule>
  </conditionalFormatting>
  <conditionalFormatting sqref="AG455:AG459">
    <cfRule type="expression" dxfId="53" priority="2986">
      <formula>$AI455="OK"</formula>
    </cfRule>
  </conditionalFormatting>
  <conditionalFormatting sqref="AH453:AH459">
    <cfRule type="cellIs" dxfId="52" priority="1471" operator="greaterThanOrEqual">
      <formula>1</formula>
    </cfRule>
    <cfRule type="expression" dxfId="51" priority="1470">
      <formula>$AI453="OK"</formula>
    </cfRule>
  </conditionalFormatting>
  <conditionalFormatting sqref="AH770">
    <cfRule type="expression" dxfId="50" priority="191">
      <formula>$AI770="OK"</formula>
    </cfRule>
  </conditionalFormatting>
  <conditionalFormatting sqref="AH844:AH847">
    <cfRule type="expression" dxfId="49" priority="185">
      <formula>$AI844="OK"</formula>
    </cfRule>
  </conditionalFormatting>
  <conditionalFormatting sqref="AH844:AH855">
    <cfRule type="cellIs" dxfId="48" priority="184" operator="greaterThanOrEqual">
      <formula>1</formula>
    </cfRule>
  </conditionalFormatting>
  <conditionalFormatting sqref="AH848:AH855">
    <cfRule type="expression" dxfId="47" priority="183">
      <formula>$AI847="OK"</formula>
    </cfRule>
  </conditionalFormatting>
  <conditionalFormatting sqref="AH886:AH887">
    <cfRule type="cellIs" dxfId="46" priority="178" operator="greaterThanOrEqual">
      <formula>1</formula>
    </cfRule>
    <cfRule type="expression" dxfId="45" priority="177">
      <formula>$AI885="OK"</formula>
    </cfRule>
  </conditionalFormatting>
  <conditionalFormatting sqref="AH889:AH891">
    <cfRule type="cellIs" dxfId="44" priority="169" operator="greaterThanOrEqual">
      <formula>1</formula>
    </cfRule>
    <cfRule type="expression" dxfId="43" priority="168">
      <formula>$AI888="OK"</formula>
    </cfRule>
  </conditionalFormatting>
  <conditionalFormatting sqref="AH1048:AH1049">
    <cfRule type="cellIs" dxfId="42" priority="163" operator="greaterThanOrEqual">
      <formula>1</formula>
    </cfRule>
    <cfRule type="expression" dxfId="41" priority="162">
      <formula>$AI1047="OK"</formula>
    </cfRule>
  </conditionalFormatting>
  <conditionalFormatting sqref="AH1055">
    <cfRule type="expression" dxfId="40" priority="159">
      <formula>$AI1054="OK"</formula>
    </cfRule>
  </conditionalFormatting>
  <conditionalFormatting sqref="AH1055:AH1057">
    <cfRule type="cellIs" dxfId="39" priority="154" operator="greaterThanOrEqual">
      <formula>1</formula>
    </cfRule>
  </conditionalFormatting>
  <conditionalFormatting sqref="AH1059:AH1061">
    <cfRule type="cellIs" dxfId="38" priority="145" operator="greaterThanOrEqual">
      <formula>1</formula>
    </cfRule>
    <cfRule type="expression" dxfId="37" priority="144">
      <formula>$AI1058="OK"</formula>
    </cfRule>
  </conditionalFormatting>
  <conditionalFormatting sqref="AH1080">
    <cfRule type="cellIs" dxfId="36" priority="142" operator="greaterThanOrEqual">
      <formula>1</formula>
    </cfRule>
    <cfRule type="expression" dxfId="35" priority="141">
      <formula>$AI1079="OK"</formula>
    </cfRule>
  </conditionalFormatting>
  <conditionalFormatting sqref="AH1086:AH1090">
    <cfRule type="cellIs" dxfId="34" priority="127" operator="greaterThanOrEqual">
      <formula>1</formula>
    </cfRule>
    <cfRule type="expression" dxfId="33" priority="126">
      <formula>$AI1085="OK"</formula>
    </cfRule>
  </conditionalFormatting>
  <conditionalFormatting sqref="AH1092:AH1097">
    <cfRule type="cellIs" dxfId="32" priority="109" operator="greaterThanOrEqual">
      <formula>1</formula>
    </cfRule>
    <cfRule type="expression" dxfId="31" priority="108">
      <formula>$AI1091="OK"</formula>
    </cfRule>
  </conditionalFormatting>
  <conditionalFormatting sqref="AH1130:AH1144">
    <cfRule type="expression" dxfId="30" priority="638">
      <formula>$AI1131="OK"</formula>
    </cfRule>
  </conditionalFormatting>
  <conditionalFormatting sqref="AH1147">
    <cfRule type="cellIs" dxfId="29" priority="106" operator="greaterThanOrEqual">
      <formula>1</formula>
    </cfRule>
    <cfRule type="expression" dxfId="28" priority="105">
      <formula>$AI1146="OK"</formula>
    </cfRule>
  </conditionalFormatting>
  <conditionalFormatting sqref="AH1148:AH1159">
    <cfRule type="expression" dxfId="27" priority="628">
      <formula>$AI1149="OK"</formula>
    </cfRule>
  </conditionalFormatting>
  <conditionalFormatting sqref="AH1182:AH1200">
    <cfRule type="expression" dxfId="26" priority="609">
      <formula>$AI1183="OK"</formula>
    </cfRule>
  </conditionalFormatting>
  <conditionalFormatting sqref="AI487:AI762 N557:N604 AI799:AI805 AI818:AI819">
    <cfRule type="expression" dxfId="25" priority="3056">
      <formula>$AI487="OK"</formula>
    </cfRule>
  </conditionalFormatting>
  <conditionalFormatting sqref="AI844:AI855">
    <cfRule type="expression" dxfId="24" priority="69">
      <formula>$AI844="OK"</formula>
    </cfRule>
    <cfRule type="cellIs" dxfId="23" priority="70" operator="greaterThanOrEqual">
      <formula>1</formula>
    </cfRule>
  </conditionalFormatting>
  <conditionalFormatting sqref="AI886:AI887">
    <cfRule type="cellIs" dxfId="22" priority="76" operator="greaterThanOrEqual">
      <formula>1</formula>
    </cfRule>
    <cfRule type="expression" dxfId="21" priority="75">
      <formula>$AI886="OK"</formula>
    </cfRule>
  </conditionalFormatting>
  <conditionalFormatting sqref="AI889:AI891">
    <cfRule type="expression" dxfId="20" priority="79">
      <formula>$AI889="OK"</formula>
    </cfRule>
    <cfRule type="cellIs" dxfId="19" priority="80" operator="greaterThanOrEqual">
      <formula>1</formula>
    </cfRule>
  </conditionalFormatting>
  <conditionalFormatting sqref="AI1048:AI1049">
    <cfRule type="expression" dxfId="18" priority="85">
      <formula>$AI1048="OK"</formula>
    </cfRule>
  </conditionalFormatting>
  <conditionalFormatting sqref="AI1055">
    <cfRule type="expression" dxfId="17" priority="49">
      <formula>$AI1055="OK"</formula>
    </cfRule>
  </conditionalFormatting>
  <conditionalFormatting sqref="AI1057">
    <cfRule type="expression" dxfId="16" priority="53">
      <formula>$AI1057="OK"</formula>
    </cfRule>
  </conditionalFormatting>
  <conditionalFormatting sqref="AI1059:AI1061">
    <cfRule type="expression" dxfId="15" priority="54">
      <formula>$AI1059="OK"</formula>
    </cfRule>
  </conditionalFormatting>
  <conditionalFormatting sqref="AI1080">
    <cfRule type="expression" dxfId="14" priority="52">
      <formula>$AI1080="OK"</formula>
    </cfRule>
  </conditionalFormatting>
  <conditionalFormatting sqref="AI1086:AI1090">
    <cfRule type="expression" dxfId="13" priority="57">
      <formula>$AI1086="OK"</formula>
    </cfRule>
  </conditionalFormatting>
  <conditionalFormatting sqref="AI1092:AI1097">
    <cfRule type="expression" dxfId="12" priority="62">
      <formula>$AI1092="OK"</formula>
    </cfRule>
  </conditionalFormatting>
  <conditionalFormatting sqref="AI1147">
    <cfRule type="expression" dxfId="11" priority="68">
      <formula>$AI1147="OK"</formula>
    </cfRule>
  </conditionalFormatting>
  <conditionalFormatting sqref="AJ154:AW154">
    <cfRule type="expression" dxfId="10" priority="3127">
      <formula>$AI154="OK"</formula>
    </cfRule>
  </conditionalFormatting>
  <conditionalFormatting sqref="AC1283:AC1309">
    <cfRule type="expression" dxfId="9" priority="3">
      <formula>$AI1283="OK"</formula>
    </cfRule>
  </conditionalFormatting>
  <conditionalFormatting sqref="AC1036:AC1043">
    <cfRule type="expression" dxfId="8" priority="2">
      <formula>$AI1036="OK"</formula>
    </cfRule>
  </conditionalFormatting>
  <conditionalFormatting sqref="AD1036:AD1043">
    <cfRule type="expression" dxfId="7" priority="1">
      <formula>$AI1036="OK"</formula>
    </cfRule>
  </conditionalFormatting>
  <pageMargins left="0" right="0" top="0" bottom="0" header="0" footer="0"/>
  <pageSetup paperSize="8" scale="32" fitToHeight="0" orientation="landscape" r:id="rId1"/>
  <ignoredErrors>
    <ignoredError sqref="H863" unlockedFormula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40"/>
  <sheetViews>
    <sheetView topLeftCell="A4" workbookViewId="0">
      <selection activeCell="E10" sqref="E10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227">
        <v>188</v>
      </c>
      <c r="B2" s="215" t="s">
        <v>2071</v>
      </c>
      <c r="C2" s="228">
        <v>46188</v>
      </c>
      <c r="D2" s="228">
        <v>46261</v>
      </c>
      <c r="E2" s="229" t="s">
        <v>496</v>
      </c>
      <c r="F2" s="215" t="s">
        <v>2070</v>
      </c>
    </row>
    <row r="3" spans="1:6" x14ac:dyDescent="0.25">
      <c r="A3" s="227">
        <v>190</v>
      </c>
      <c r="B3" s="215" t="s">
        <v>2986</v>
      </c>
      <c r="C3" s="228">
        <v>46205</v>
      </c>
      <c r="D3" s="228"/>
      <c r="E3" s="229" t="s">
        <v>496</v>
      </c>
      <c r="F3" s="215" t="s">
        <v>2987</v>
      </c>
    </row>
    <row r="4" spans="1:6" x14ac:dyDescent="0.25">
      <c r="A4" s="226">
        <v>198</v>
      </c>
      <c r="B4" s="107" t="s">
        <v>2985</v>
      </c>
      <c r="C4" s="185">
        <v>46387</v>
      </c>
      <c r="D4" s="185"/>
      <c r="E4" s="186" t="s">
        <v>1875</v>
      </c>
      <c r="F4" s="107" t="s">
        <v>2983</v>
      </c>
    </row>
    <row r="5" spans="1:6" ht="30" x14ac:dyDescent="0.25">
      <c r="A5" s="211">
        <v>200</v>
      </c>
      <c r="B5" s="212" t="s">
        <v>2994</v>
      </c>
      <c r="C5" s="213">
        <v>46219</v>
      </c>
      <c r="D5" s="213"/>
      <c r="E5" s="214" t="s">
        <v>496</v>
      </c>
      <c r="F5" s="215" t="s">
        <v>2993</v>
      </c>
    </row>
    <row r="6" spans="1:6" ht="30" x14ac:dyDescent="0.25">
      <c r="A6" s="211">
        <v>201</v>
      </c>
      <c r="B6" s="212" t="s">
        <v>2992</v>
      </c>
      <c r="C6" s="213">
        <v>46198</v>
      </c>
      <c r="D6" s="213"/>
      <c r="E6" s="214" t="s">
        <v>496</v>
      </c>
      <c r="F6" s="215" t="s">
        <v>2991</v>
      </c>
    </row>
    <row r="7" spans="1:6" ht="75" x14ac:dyDescent="0.25">
      <c r="A7" s="211">
        <v>202</v>
      </c>
      <c r="B7" s="212" t="s">
        <v>3007</v>
      </c>
      <c r="C7" s="216">
        <v>46198</v>
      </c>
      <c r="D7" s="213"/>
      <c r="E7" s="214" t="s">
        <v>496</v>
      </c>
      <c r="F7" s="215" t="s">
        <v>3006</v>
      </c>
    </row>
    <row r="8" spans="1:6" x14ac:dyDescent="0.25">
      <c r="A8" s="211">
        <v>203</v>
      </c>
      <c r="B8" s="217" t="s">
        <v>4973</v>
      </c>
      <c r="C8" s="213">
        <v>46202</v>
      </c>
      <c r="D8" s="213">
        <v>46231</v>
      </c>
      <c r="E8" s="214" t="s">
        <v>496</v>
      </c>
      <c r="F8" s="215" t="s">
        <v>3009</v>
      </c>
    </row>
    <row r="9" spans="1:6" x14ac:dyDescent="0.25">
      <c r="A9" s="211">
        <v>204</v>
      </c>
      <c r="B9" s="217" t="s">
        <v>3164</v>
      </c>
      <c r="C9" s="213">
        <v>46226</v>
      </c>
      <c r="D9" s="213"/>
      <c r="E9" s="214" t="s">
        <v>4859</v>
      </c>
      <c r="F9" s="215" t="s">
        <v>3009</v>
      </c>
    </row>
    <row r="10" spans="1:6" x14ac:dyDescent="0.25">
      <c r="A10" s="211">
        <v>205</v>
      </c>
      <c r="B10" s="217" t="s">
        <v>3166</v>
      </c>
      <c r="C10" s="213">
        <v>46235</v>
      </c>
      <c r="D10" s="213"/>
      <c r="E10" s="218" t="s">
        <v>4860</v>
      </c>
      <c r="F10" s="215" t="s">
        <v>3165</v>
      </c>
    </row>
    <row r="11" spans="1:6" ht="30" x14ac:dyDescent="0.25">
      <c r="A11" s="184">
        <v>207</v>
      </c>
      <c r="B11" s="204" t="s">
        <v>3293</v>
      </c>
      <c r="C11" s="185">
        <v>46336</v>
      </c>
      <c r="D11" s="185"/>
      <c r="E11" s="186"/>
      <c r="F11" s="107" t="s">
        <v>3292</v>
      </c>
    </row>
    <row r="12" spans="1:6" ht="30" x14ac:dyDescent="0.25">
      <c r="A12" s="236">
        <v>208</v>
      </c>
      <c r="B12" s="212" t="s">
        <v>4308</v>
      </c>
      <c r="C12" s="213">
        <v>46233</v>
      </c>
      <c r="D12" s="213">
        <v>46265</v>
      </c>
      <c r="E12" s="218" t="s">
        <v>496</v>
      </c>
      <c r="F12" s="217" t="s">
        <v>4307</v>
      </c>
    </row>
    <row r="13" spans="1:6" ht="21" customHeight="1" x14ac:dyDescent="0.25">
      <c r="A13" s="211">
        <v>209</v>
      </c>
      <c r="B13" s="217" t="s">
        <v>4309</v>
      </c>
      <c r="C13" s="213">
        <v>46280</v>
      </c>
      <c r="D13" s="213"/>
      <c r="E13" s="218" t="s">
        <v>496</v>
      </c>
      <c r="F13" s="217" t="s">
        <v>4323</v>
      </c>
    </row>
    <row r="14" spans="1:6" ht="121.15" customHeight="1" x14ac:dyDescent="0.25">
      <c r="A14" s="211">
        <v>898</v>
      </c>
      <c r="B14" s="212" t="s">
        <v>4443</v>
      </c>
      <c r="C14" s="213">
        <v>46270</v>
      </c>
      <c r="D14" s="213"/>
      <c r="E14" s="218" t="s">
        <v>496</v>
      </c>
      <c r="F14" s="217" t="s">
        <v>4442</v>
      </c>
    </row>
    <row r="15" spans="1:6" x14ac:dyDescent="0.25">
      <c r="A15" s="211">
        <v>897</v>
      </c>
      <c r="B15" s="217" t="s">
        <v>4551</v>
      </c>
      <c r="C15" s="213">
        <v>46216</v>
      </c>
      <c r="D15" s="213"/>
      <c r="E15" s="218" t="s">
        <v>496</v>
      </c>
      <c r="F15" s="217" t="s">
        <v>4550</v>
      </c>
    </row>
    <row r="16" spans="1:6" x14ac:dyDescent="0.25">
      <c r="A16" s="211">
        <v>210</v>
      </c>
      <c r="B16" s="217" t="s">
        <v>4855</v>
      </c>
      <c r="C16" s="213">
        <v>46308</v>
      </c>
      <c r="D16" s="213"/>
      <c r="E16" s="218" t="s">
        <v>496</v>
      </c>
      <c r="F16" s="217" t="s">
        <v>2991</v>
      </c>
    </row>
    <row r="17" spans="1:6" ht="30" x14ac:dyDescent="0.25">
      <c r="A17" s="210">
        <v>211</v>
      </c>
      <c r="B17" s="190" t="s">
        <v>2992</v>
      </c>
      <c r="C17" s="188">
        <v>46308</v>
      </c>
      <c r="D17" s="188">
        <v>46325</v>
      </c>
      <c r="E17" s="189" t="s">
        <v>1875</v>
      </c>
      <c r="F17" s="187" t="s">
        <v>4856</v>
      </c>
    </row>
    <row r="18" spans="1:6" x14ac:dyDescent="0.25">
      <c r="A18" s="211">
        <v>212</v>
      </c>
      <c r="B18" s="217" t="s">
        <v>4857</v>
      </c>
      <c r="C18" s="213">
        <v>46251</v>
      </c>
      <c r="D18" s="213"/>
      <c r="E18" s="218" t="s">
        <v>496</v>
      </c>
      <c r="F18" s="217" t="s">
        <v>4858</v>
      </c>
    </row>
    <row r="19" spans="1:6" x14ac:dyDescent="0.25">
      <c r="A19" s="230">
        <v>133</v>
      </c>
      <c r="B19" s="217" t="s">
        <v>4968</v>
      </c>
      <c r="C19" s="213">
        <v>46249</v>
      </c>
      <c r="D19" s="213"/>
      <c r="E19" s="218" t="s">
        <v>5478</v>
      </c>
      <c r="F19" s="217" t="s">
        <v>4967</v>
      </c>
    </row>
    <row r="20" spans="1:6" x14ac:dyDescent="0.25">
      <c r="A20" s="230">
        <v>899</v>
      </c>
      <c r="B20" s="217" t="s">
        <v>4968</v>
      </c>
      <c r="C20" s="213">
        <v>46270</v>
      </c>
      <c r="D20" s="213"/>
      <c r="E20" s="218" t="s">
        <v>5478</v>
      </c>
      <c r="F20" s="217" t="s">
        <v>4442</v>
      </c>
    </row>
    <row r="21" spans="1:6" ht="45" x14ac:dyDescent="0.25">
      <c r="A21" s="218">
        <v>214</v>
      </c>
      <c r="B21" s="214" t="s">
        <v>5027</v>
      </c>
      <c r="C21" s="218">
        <v>46268</v>
      </c>
      <c r="D21" s="218"/>
      <c r="E21" s="218" t="s">
        <v>5478</v>
      </c>
      <c r="F21" s="218" t="s">
        <v>5028</v>
      </c>
    </row>
    <row r="22" spans="1:6" x14ac:dyDescent="0.25">
      <c r="A22" s="230">
        <v>900</v>
      </c>
      <c r="B22" s="217" t="s">
        <v>5477</v>
      </c>
      <c r="C22" s="213">
        <v>46277</v>
      </c>
      <c r="D22" s="213"/>
      <c r="E22" s="218" t="s">
        <v>5478</v>
      </c>
      <c r="F22" s="217" t="s">
        <v>4442</v>
      </c>
    </row>
    <row r="23" spans="1:6" ht="240" x14ac:dyDescent="0.25">
      <c r="A23" s="221">
        <v>206</v>
      </c>
      <c r="B23" s="190" t="s">
        <v>5269</v>
      </c>
      <c r="C23" s="188"/>
      <c r="D23" s="188"/>
      <c r="E23" s="222" t="s">
        <v>5473</v>
      </c>
      <c r="F23" s="223" t="s">
        <v>5270</v>
      </c>
    </row>
    <row r="24" spans="1:6" x14ac:dyDescent="0.25">
      <c r="A24" s="226">
        <v>216</v>
      </c>
      <c r="B24" s="107" t="s">
        <v>5475</v>
      </c>
      <c r="C24" s="185">
        <v>46288</v>
      </c>
      <c r="D24" s="185"/>
      <c r="E24" s="218" t="s">
        <v>5478</v>
      </c>
      <c r="F24" s="187" t="s">
        <v>5401</v>
      </c>
    </row>
    <row r="25" spans="1:6" x14ac:dyDescent="0.25">
      <c r="A25" s="225">
        <v>217</v>
      </c>
      <c r="B25" s="187" t="s">
        <v>5476</v>
      </c>
      <c r="C25" s="188">
        <v>46295</v>
      </c>
      <c r="D25" s="188"/>
      <c r="E25" s="218" t="s">
        <v>5478</v>
      </c>
      <c r="F25" s="187" t="s">
        <v>5401</v>
      </c>
    </row>
    <row r="26" spans="1:6" x14ac:dyDescent="0.25">
      <c r="A26" s="258">
        <v>215</v>
      </c>
      <c r="B26" s="217" t="s">
        <v>5542</v>
      </c>
      <c r="C26" s="213">
        <v>46295</v>
      </c>
      <c r="D26" s="213"/>
      <c r="E26" s="218" t="s">
        <v>5478</v>
      </c>
      <c r="F26" s="217" t="s">
        <v>5543</v>
      </c>
    </row>
    <row r="27" spans="1:6" x14ac:dyDescent="0.25">
      <c r="A27" s="231">
        <v>218</v>
      </c>
      <c r="B27" s="187" t="s">
        <v>5611</v>
      </c>
      <c r="C27" s="188">
        <v>46290</v>
      </c>
      <c r="D27" s="188">
        <v>46321</v>
      </c>
      <c r="E27" s="189" t="s">
        <v>5648</v>
      </c>
      <c r="F27" s="187" t="s">
        <v>4307</v>
      </c>
    </row>
    <row r="28" spans="1:6" x14ac:dyDescent="0.25">
      <c r="A28" s="260">
        <v>213</v>
      </c>
      <c r="B28" s="217" t="s">
        <v>5644</v>
      </c>
      <c r="C28" s="213">
        <v>46278</v>
      </c>
      <c r="D28" s="213"/>
      <c r="E28" s="218" t="s">
        <v>5478</v>
      </c>
      <c r="F28" s="217" t="s">
        <v>5647</v>
      </c>
    </row>
    <row r="29" spans="1:6" x14ac:dyDescent="0.25">
      <c r="A29" s="231">
        <v>219</v>
      </c>
      <c r="B29" s="187" t="s">
        <v>5677</v>
      </c>
      <c r="C29" s="188">
        <v>46348</v>
      </c>
      <c r="D29" s="188"/>
      <c r="E29" s="189" t="s">
        <v>5678</v>
      </c>
      <c r="F29" s="187" t="s">
        <v>4323</v>
      </c>
    </row>
    <row r="30" spans="1:6" x14ac:dyDescent="0.25">
      <c r="A30" s="231">
        <v>220</v>
      </c>
      <c r="B30" s="187" t="s">
        <v>5677</v>
      </c>
      <c r="C30" s="188">
        <v>46348</v>
      </c>
      <c r="D30" s="188"/>
      <c r="E30" s="189" t="s">
        <v>5678</v>
      </c>
      <c r="F30" s="187" t="s">
        <v>4323</v>
      </c>
    </row>
    <row r="31" spans="1:6" x14ac:dyDescent="0.25">
      <c r="A31" s="231">
        <v>221</v>
      </c>
      <c r="B31" s="187" t="s">
        <v>5677</v>
      </c>
      <c r="C31" s="188">
        <v>46348</v>
      </c>
      <c r="D31" s="188"/>
      <c r="E31" s="189" t="s">
        <v>5678</v>
      </c>
      <c r="F31" s="187" t="s">
        <v>4323</v>
      </c>
    </row>
    <row r="32" spans="1:6" x14ac:dyDescent="0.25">
      <c r="A32" s="231">
        <v>222</v>
      </c>
      <c r="B32" s="187" t="s">
        <v>5695</v>
      </c>
      <c r="C32" s="188">
        <v>46348</v>
      </c>
      <c r="D32" s="188"/>
      <c r="E32" s="189" t="s">
        <v>5678</v>
      </c>
      <c r="F32" s="187" t="s">
        <v>4323</v>
      </c>
    </row>
    <row r="33" spans="1:6" x14ac:dyDescent="0.25">
      <c r="A33" s="259">
        <v>223</v>
      </c>
      <c r="B33" s="107" t="s">
        <v>5695</v>
      </c>
      <c r="C33" s="185">
        <v>46348</v>
      </c>
      <c r="D33" s="185"/>
      <c r="E33" s="107" t="s">
        <v>5678</v>
      </c>
      <c r="F33" s="107" t="s">
        <v>4323</v>
      </c>
    </row>
    <row r="34" spans="1:6" x14ac:dyDescent="0.25">
      <c r="A34" s="259">
        <v>901</v>
      </c>
      <c r="B34" s="107" t="s">
        <v>6100</v>
      </c>
      <c r="C34" s="185">
        <v>46314</v>
      </c>
      <c r="D34" s="185"/>
      <c r="E34" s="107" t="s">
        <v>5678</v>
      </c>
      <c r="F34" s="107" t="s">
        <v>4442</v>
      </c>
    </row>
    <row r="35" spans="1:6" x14ac:dyDescent="0.25">
      <c r="A35" s="259">
        <v>902</v>
      </c>
      <c r="B35" s="107" t="s">
        <v>6101</v>
      </c>
      <c r="C35" s="185">
        <v>46314</v>
      </c>
      <c r="D35" s="185"/>
      <c r="E35" s="107" t="s">
        <v>5678</v>
      </c>
      <c r="F35" s="107" t="s">
        <v>4442</v>
      </c>
    </row>
    <row r="36" spans="1:6" x14ac:dyDescent="0.25">
      <c r="A36" s="259">
        <v>903</v>
      </c>
      <c r="B36" s="107" t="s">
        <v>6102</v>
      </c>
      <c r="C36" s="185">
        <v>46339</v>
      </c>
      <c r="D36" s="185"/>
      <c r="E36" s="107" t="s">
        <v>5678</v>
      </c>
      <c r="F36" s="107" t="s">
        <v>6103</v>
      </c>
    </row>
    <row r="37" spans="1:6" x14ac:dyDescent="0.25">
      <c r="A37" s="259">
        <v>904</v>
      </c>
      <c r="B37" s="107" t="s">
        <v>6104</v>
      </c>
      <c r="C37" s="185">
        <v>46320</v>
      </c>
      <c r="D37" s="185"/>
      <c r="E37" s="107" t="s">
        <v>5678</v>
      </c>
      <c r="F37" s="107" t="s">
        <v>6105</v>
      </c>
    </row>
    <row r="38" spans="1:6" x14ac:dyDescent="0.25">
      <c r="A38" s="107">
        <v>905</v>
      </c>
      <c r="B38" s="107" t="s">
        <v>6110</v>
      </c>
      <c r="C38" s="185">
        <v>46335</v>
      </c>
      <c r="D38" s="185"/>
      <c r="E38" s="107" t="s">
        <v>5678</v>
      </c>
      <c r="F38" s="107" t="s">
        <v>4442</v>
      </c>
    </row>
    <row r="39" spans="1:6" x14ac:dyDescent="0.25">
      <c r="A39" s="107">
        <v>906</v>
      </c>
      <c r="B39" s="107" t="s">
        <v>6111</v>
      </c>
      <c r="C39" s="185">
        <v>46338</v>
      </c>
      <c r="D39" s="185"/>
      <c r="E39" s="107" t="s">
        <v>5678</v>
      </c>
      <c r="F39" s="107" t="s">
        <v>4442</v>
      </c>
    </row>
    <row r="40" spans="1:6" x14ac:dyDescent="0.25">
      <c r="A40" s="107">
        <v>907</v>
      </c>
      <c r="B40" s="107" t="s">
        <v>6117</v>
      </c>
      <c r="C40" s="185">
        <v>46357</v>
      </c>
      <c r="D40" s="185"/>
      <c r="E40" s="107" t="s">
        <v>5678</v>
      </c>
      <c r="F40" s="107" t="s">
        <v>6103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18" activePane="bottomRight" state="frozen"/>
      <selection pane="topRight" activeCell="D1" sqref="D1"/>
      <selection pane="bottomLeft" activeCell="A6" sqref="A6"/>
      <selection pane="bottomRight" activeCell="P33" sqref="P33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314" t="e" vm="1">
        <v>#VALUE!</v>
      </c>
      <c r="D2" s="315"/>
      <c r="E2" s="318" t="s">
        <v>320</v>
      </c>
      <c r="F2" s="318"/>
      <c r="G2" s="318"/>
      <c r="H2" s="318"/>
      <c r="I2" s="318"/>
      <c r="J2" s="318"/>
      <c r="K2" s="318"/>
      <c r="L2" s="318"/>
      <c r="M2" s="318"/>
      <c r="N2" s="318"/>
      <c r="O2" s="318"/>
      <c r="P2" s="318"/>
      <c r="Q2" s="318"/>
      <c r="R2" s="318"/>
      <c r="S2" s="318"/>
      <c r="T2" s="319"/>
      <c r="U2" s="322" t="s">
        <v>246</v>
      </c>
      <c r="V2" s="312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316"/>
      <c r="D3" s="317"/>
      <c r="E3" s="320"/>
      <c r="F3" s="320"/>
      <c r="G3" s="320"/>
      <c r="H3" s="320"/>
      <c r="I3" s="320"/>
      <c r="J3" s="320"/>
      <c r="K3" s="320"/>
      <c r="L3" s="320"/>
      <c r="M3" s="320"/>
      <c r="N3" s="320"/>
      <c r="O3" s="320"/>
      <c r="P3" s="320"/>
      <c r="Q3" s="320"/>
      <c r="R3" s="320"/>
      <c r="S3" s="320"/>
      <c r="T3" s="321"/>
      <c r="U3" s="323"/>
      <c r="V3" s="313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77" t="s">
        <v>2070</v>
      </c>
      <c r="D6" s="280" t="s">
        <v>2069</v>
      </c>
      <c r="E6" s="283" t="s">
        <v>2071</v>
      </c>
      <c r="F6" s="286">
        <v>46183</v>
      </c>
      <c r="G6" s="324">
        <v>46220</v>
      </c>
      <c r="H6" s="303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2.2559999999999998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45.021000000000001</v>
      </c>
      <c r="U6" s="271">
        <f>T9/T6</f>
        <v>0.88736367472957067</v>
      </c>
      <c r="V6" s="274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78"/>
      <c r="D7" s="281"/>
      <c r="E7" s="284"/>
      <c r="F7" s="287"/>
      <c r="G7" s="325"/>
      <c r="H7" s="304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0.246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0.25099999999999767</v>
      </c>
      <c r="U7" s="272"/>
      <c r="V7" s="275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78"/>
      <c r="D8" s="281"/>
      <c r="E8" s="284"/>
      <c r="F8" s="287"/>
      <c r="G8" s="325"/>
      <c r="H8" s="304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72"/>
      <c r="V8" s="275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78"/>
      <c r="D9" s="281"/>
      <c r="E9" s="284"/>
      <c r="F9" s="287"/>
      <c r="G9" s="325"/>
      <c r="H9" s="304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72"/>
      <c r="V9" s="275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79"/>
      <c r="D10" s="282"/>
      <c r="E10" s="285"/>
      <c r="F10" s="288"/>
      <c r="G10" s="326"/>
      <c r="H10" s="305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5.070999999999998</v>
      </c>
      <c r="U10" s="273"/>
      <c r="V10" s="276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77" t="s">
        <v>2987</v>
      </c>
      <c r="D12" s="280" t="s">
        <v>2551</v>
      </c>
      <c r="E12" s="283" t="s">
        <v>2986</v>
      </c>
      <c r="F12" s="286">
        <v>46205</v>
      </c>
      <c r="G12" s="324"/>
      <c r="H12" s="309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71">
        <f>T15/T12</f>
        <v>0.76586952907929418</v>
      </c>
      <c r="V12" s="274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78"/>
      <c r="D13" s="281"/>
      <c r="E13" s="284"/>
      <c r="F13" s="287"/>
      <c r="G13" s="325"/>
      <c r="H13" s="310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72"/>
      <c r="V13" s="275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78"/>
      <c r="D14" s="281"/>
      <c r="E14" s="284"/>
      <c r="F14" s="287"/>
      <c r="G14" s="325"/>
      <c r="H14" s="310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72"/>
      <c r="V14" s="275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78"/>
      <c r="D15" s="281"/>
      <c r="E15" s="284"/>
      <c r="F15" s="287"/>
      <c r="G15" s="325"/>
      <c r="H15" s="310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72"/>
      <c r="V15" s="275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79"/>
      <c r="D16" s="282"/>
      <c r="E16" s="285"/>
      <c r="F16" s="288"/>
      <c r="G16" s="326"/>
      <c r="H16" s="311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73"/>
      <c r="V16" s="276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77" t="s">
        <v>2983</v>
      </c>
      <c r="D18" s="280" t="s">
        <v>2984</v>
      </c>
      <c r="E18" s="283" t="s">
        <v>2985</v>
      </c>
      <c r="F18" s="286">
        <v>46289</v>
      </c>
      <c r="G18" s="324"/>
      <c r="H18" s="292" t="s">
        <v>4324</v>
      </c>
      <c r="I18" s="127" t="s">
        <v>3031</v>
      </c>
      <c r="J18" s="128">
        <f>SUMIF(PERFORMANCE!$N:$N,W18,PERFORMANCE!$G:$G)/1000</f>
        <v>8.1028999999999982</v>
      </c>
      <c r="K18" s="128">
        <f>SUMIF(PERFORMANCE!$N:$N,X18,PERFORMANCE!$G:$G)/1000</f>
        <v>0</v>
      </c>
      <c r="L18" s="128">
        <f>SUMIF(PERFORMANCE!$N:$N,Y18,PERFORMANCE!$G:$G)/1000</f>
        <v>5.4174000000000007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33.380899999999997</v>
      </c>
      <c r="U18" s="271">
        <f>T21/T18</f>
        <v>0.77961349154756177</v>
      </c>
      <c r="V18" s="274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78"/>
      <c r="D19" s="281"/>
      <c r="E19" s="284"/>
      <c r="F19" s="287"/>
      <c r="G19" s="325"/>
      <c r="H19" s="293"/>
      <c r="I19" s="129" t="s">
        <v>3028</v>
      </c>
      <c r="J19" s="130">
        <f t="shared" ref="J19" si="17">J18-J20</f>
        <v>7.8674999999999979</v>
      </c>
      <c r="K19" s="130">
        <f t="shared" ref="K19" si="18">K18-K20</f>
        <v>0</v>
      </c>
      <c r="L19" s="130">
        <f t="shared" ref="L19" si="19">L18-L20</f>
        <v>5.4174000000000007</v>
      </c>
      <c r="M19" s="130">
        <f t="shared" ref="M19" si="20">M18-M20</f>
        <v>9.2813999999999997</v>
      </c>
      <c r="N19" s="130">
        <f>N18-N20</f>
        <v>10.258800000000001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32.825099999999999</v>
      </c>
      <c r="U19" s="272"/>
      <c r="V19" s="275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78"/>
      <c r="D20" s="281"/>
      <c r="E20" s="284"/>
      <c r="F20" s="287"/>
      <c r="G20" s="325"/>
      <c r="H20" s="293"/>
      <c r="I20" s="129" t="s">
        <v>3030</v>
      </c>
      <c r="J20" s="131">
        <f>SUMIF(PERFORMANCE!$N:$N,W18,PERFORMANCE!$Q:$Q)/1000</f>
        <v>0.2354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0.32039999999999996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0.55579999999999996</v>
      </c>
      <c r="U20" s="272"/>
      <c r="V20" s="275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78"/>
      <c r="D21" s="281"/>
      <c r="E21" s="284"/>
      <c r="F21" s="287"/>
      <c r="G21" s="325"/>
      <c r="H21" s="293"/>
      <c r="I21" s="132" t="s">
        <v>315</v>
      </c>
      <c r="J21" s="131">
        <f>SUMIF(PERFORMANCE!$N:$N,MACRO!W18,PERFORMANCE!$R:$R)/1000</f>
        <v>6.484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9.2813999999999997</v>
      </c>
      <c r="N21" s="131">
        <f>SUMIF(PERFORMANCE!$N:$N,MACRO!AA18,PERFORMANCE!$R:$R)/1000</f>
        <v>10.258800000000001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26.0242</v>
      </c>
      <c r="U21" s="272"/>
      <c r="V21" s="275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79"/>
      <c r="D22" s="282"/>
      <c r="E22" s="285"/>
      <c r="F22" s="288"/>
      <c r="G22" s="326"/>
      <c r="H22" s="294"/>
      <c r="I22" s="133" t="s">
        <v>3029</v>
      </c>
      <c r="J22" s="134">
        <f t="shared" ref="J22:R22" si="28">J18-J21</f>
        <v>1.6188999999999982</v>
      </c>
      <c r="K22" s="134">
        <f t="shared" si="28"/>
        <v>0</v>
      </c>
      <c r="L22" s="134">
        <f t="shared" si="28"/>
        <v>5.4174000000000007</v>
      </c>
      <c r="M22" s="134">
        <f t="shared" si="28"/>
        <v>0</v>
      </c>
      <c r="N22" s="134">
        <f t="shared" si="28"/>
        <v>0.32039999999999935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7.3566999999999965</v>
      </c>
      <c r="U22" s="273"/>
      <c r="V22" s="276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77" t="s">
        <v>3292</v>
      </c>
      <c r="D24" s="280" t="s">
        <v>3291</v>
      </c>
      <c r="E24" s="283" t="s">
        <v>3293</v>
      </c>
      <c r="F24" s="286">
        <v>46336</v>
      </c>
      <c r="G24" s="289"/>
      <c r="H24" s="292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71">
        <v>0</v>
      </c>
      <c r="V24" s="274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78"/>
      <c r="D25" s="281"/>
      <c r="E25" s="284"/>
      <c r="F25" s="287"/>
      <c r="G25" s="290"/>
      <c r="H25" s="293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72"/>
      <c r="V25" s="275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78"/>
      <c r="D26" s="281"/>
      <c r="E26" s="284"/>
      <c r="F26" s="287"/>
      <c r="G26" s="290"/>
      <c r="H26" s="293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72"/>
      <c r="V26" s="275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78"/>
      <c r="D27" s="281"/>
      <c r="E27" s="284"/>
      <c r="F27" s="287"/>
      <c r="G27" s="290"/>
      <c r="H27" s="293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72"/>
      <c r="V27" s="275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79"/>
      <c r="D28" s="282"/>
      <c r="E28" s="285"/>
      <c r="F28" s="288"/>
      <c r="G28" s="291"/>
      <c r="H28" s="294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73"/>
      <c r="V28" s="276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77" t="s">
        <v>2993</v>
      </c>
      <c r="D30" s="280" t="s">
        <v>2989</v>
      </c>
      <c r="E30" s="283" t="s">
        <v>2994</v>
      </c>
      <c r="F30" s="286">
        <v>46219</v>
      </c>
      <c r="G30" s="289"/>
      <c r="H30" s="303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71">
        <v>0</v>
      </c>
      <c r="V30" s="274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78"/>
      <c r="D31" s="281"/>
      <c r="E31" s="284"/>
      <c r="F31" s="287"/>
      <c r="G31" s="290"/>
      <c r="H31" s="304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72"/>
      <c r="V31" s="275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78"/>
      <c r="D32" s="281"/>
      <c r="E32" s="284"/>
      <c r="F32" s="287"/>
      <c r="G32" s="290"/>
      <c r="H32" s="304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72"/>
      <c r="V32" s="275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78"/>
      <c r="D33" s="281"/>
      <c r="E33" s="284"/>
      <c r="F33" s="287"/>
      <c r="G33" s="290"/>
      <c r="H33" s="304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72"/>
      <c r="V33" s="275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79"/>
      <c r="D34" s="282"/>
      <c r="E34" s="285"/>
      <c r="F34" s="288"/>
      <c r="G34" s="291"/>
      <c r="H34" s="305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73"/>
      <c r="V34" s="276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77" t="s">
        <v>2995</v>
      </c>
      <c r="D36" s="280" t="s">
        <v>2990</v>
      </c>
      <c r="E36" s="283" t="s">
        <v>2992</v>
      </c>
      <c r="F36" s="286">
        <v>46198</v>
      </c>
      <c r="G36" s="306"/>
      <c r="H36" s="309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71">
        <v>0</v>
      </c>
      <c r="V36" s="274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78"/>
      <c r="D37" s="281"/>
      <c r="E37" s="284"/>
      <c r="F37" s="287"/>
      <c r="G37" s="307"/>
      <c r="H37" s="310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72"/>
      <c r="V37" s="275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78"/>
      <c r="D38" s="281"/>
      <c r="E38" s="284"/>
      <c r="F38" s="287"/>
      <c r="G38" s="307"/>
      <c r="H38" s="310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72"/>
      <c r="V38" s="275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78"/>
      <c r="D39" s="281"/>
      <c r="E39" s="284"/>
      <c r="F39" s="287"/>
      <c r="G39" s="307"/>
      <c r="H39" s="310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72"/>
      <c r="V39" s="275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79"/>
      <c r="D40" s="282"/>
      <c r="E40" s="285"/>
      <c r="F40" s="288"/>
      <c r="G40" s="308"/>
      <c r="H40" s="311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73"/>
      <c r="V40" s="276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77" t="s">
        <v>3006</v>
      </c>
      <c r="D42" s="280" t="s">
        <v>3004</v>
      </c>
      <c r="E42" s="283" t="s">
        <v>3007</v>
      </c>
      <c r="F42" s="286">
        <v>46188</v>
      </c>
      <c r="G42" s="306">
        <v>46220</v>
      </c>
      <c r="H42" s="303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71">
        <v>0</v>
      </c>
      <c r="V42" s="274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78"/>
      <c r="D43" s="281"/>
      <c r="E43" s="284"/>
      <c r="F43" s="287"/>
      <c r="G43" s="307"/>
      <c r="H43" s="304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72"/>
      <c r="V43" s="275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78"/>
      <c r="D44" s="281"/>
      <c r="E44" s="284"/>
      <c r="F44" s="287"/>
      <c r="G44" s="307"/>
      <c r="H44" s="304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72"/>
      <c r="V44" s="275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78"/>
      <c r="D45" s="281"/>
      <c r="E45" s="284"/>
      <c r="F45" s="287"/>
      <c r="G45" s="307"/>
      <c r="H45" s="304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72"/>
      <c r="V45" s="275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79"/>
      <c r="D46" s="282"/>
      <c r="E46" s="285"/>
      <c r="F46" s="288"/>
      <c r="G46" s="308"/>
      <c r="H46" s="305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73"/>
      <c r="V46" s="276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77" t="s">
        <v>3009</v>
      </c>
      <c r="D48" s="280" t="s">
        <v>3005</v>
      </c>
      <c r="E48" s="283" t="s">
        <v>3008</v>
      </c>
      <c r="F48" s="286">
        <v>46202</v>
      </c>
      <c r="G48" s="306">
        <v>46233</v>
      </c>
      <c r="H48" s="303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71">
        <v>0</v>
      </c>
      <c r="V48" s="274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78"/>
      <c r="D49" s="281"/>
      <c r="E49" s="284"/>
      <c r="F49" s="287"/>
      <c r="G49" s="307"/>
      <c r="H49" s="304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72"/>
      <c r="V49" s="275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78"/>
      <c r="D50" s="281"/>
      <c r="E50" s="284"/>
      <c r="F50" s="287"/>
      <c r="G50" s="307"/>
      <c r="H50" s="304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72"/>
      <c r="V50" s="275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78"/>
      <c r="D51" s="281"/>
      <c r="E51" s="284"/>
      <c r="F51" s="287"/>
      <c r="G51" s="307"/>
      <c r="H51" s="304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72"/>
      <c r="V51" s="275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79"/>
      <c r="D52" s="282"/>
      <c r="E52" s="285"/>
      <c r="F52" s="288"/>
      <c r="G52" s="308"/>
      <c r="H52" s="305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73"/>
      <c r="V52" s="276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77" t="s">
        <v>3009</v>
      </c>
      <c r="D54" s="280" t="s">
        <v>3111</v>
      </c>
      <c r="E54" s="283" t="s">
        <v>3164</v>
      </c>
      <c r="F54" s="286">
        <v>46226</v>
      </c>
      <c r="G54" s="289"/>
      <c r="H54" s="303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71">
        <v>0</v>
      </c>
      <c r="V54" s="274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78"/>
      <c r="D55" s="281"/>
      <c r="E55" s="284"/>
      <c r="F55" s="287"/>
      <c r="G55" s="290"/>
      <c r="H55" s="304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72"/>
      <c r="V55" s="275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78"/>
      <c r="D56" s="281"/>
      <c r="E56" s="284"/>
      <c r="F56" s="287"/>
      <c r="G56" s="290"/>
      <c r="H56" s="304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72"/>
      <c r="V56" s="275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78"/>
      <c r="D57" s="281"/>
      <c r="E57" s="284"/>
      <c r="F57" s="287"/>
      <c r="G57" s="290"/>
      <c r="H57" s="304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72"/>
      <c r="V57" s="275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79"/>
      <c r="D58" s="282"/>
      <c r="E58" s="285"/>
      <c r="F58" s="288"/>
      <c r="G58" s="291"/>
      <c r="H58" s="305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73"/>
      <c r="V58" s="276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77" t="s">
        <v>3165</v>
      </c>
      <c r="D60" s="280" t="s">
        <v>3163</v>
      </c>
      <c r="E60" s="283" t="s">
        <v>3166</v>
      </c>
      <c r="F60" s="286">
        <v>46235</v>
      </c>
      <c r="G60" s="289"/>
      <c r="H60" s="292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71">
        <v>0</v>
      </c>
      <c r="V60" s="274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78"/>
      <c r="D61" s="281"/>
      <c r="E61" s="284"/>
      <c r="F61" s="287"/>
      <c r="G61" s="290"/>
      <c r="H61" s="293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72"/>
      <c r="V61" s="275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78"/>
      <c r="D62" s="281"/>
      <c r="E62" s="284"/>
      <c r="F62" s="287"/>
      <c r="G62" s="290"/>
      <c r="H62" s="293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72"/>
      <c r="V62" s="275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78"/>
      <c r="D63" s="281"/>
      <c r="E63" s="284"/>
      <c r="F63" s="287"/>
      <c r="G63" s="290"/>
      <c r="H63" s="293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9.7199999999999995E-2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9.7199999999999995E-2</v>
      </c>
      <c r="U63" s="272"/>
      <c r="V63" s="275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79"/>
      <c r="D64" s="282"/>
      <c r="E64" s="285"/>
      <c r="F64" s="288"/>
      <c r="G64" s="291"/>
      <c r="H64" s="294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0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0</v>
      </c>
      <c r="U64" s="273"/>
      <c r="V64" s="276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77" t="s">
        <v>4307</v>
      </c>
      <c r="D66" s="280" t="s">
        <v>4299</v>
      </c>
      <c r="E66" s="283" t="s">
        <v>4308</v>
      </c>
      <c r="F66" s="286">
        <v>46233</v>
      </c>
      <c r="G66" s="289"/>
      <c r="H66" s="292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71">
        <v>0</v>
      </c>
      <c r="V66" s="274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78"/>
      <c r="D67" s="281"/>
      <c r="E67" s="284"/>
      <c r="F67" s="287"/>
      <c r="G67" s="290"/>
      <c r="H67" s="293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0.13500000000000001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0.13500000000000001</v>
      </c>
      <c r="U67" s="272"/>
      <c r="V67" s="275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78"/>
      <c r="D68" s="281"/>
      <c r="E68" s="284"/>
      <c r="F68" s="287"/>
      <c r="G68" s="290"/>
      <c r="H68" s="293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0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0</v>
      </c>
      <c r="U68" s="272"/>
      <c r="V68" s="275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78"/>
      <c r="D69" s="281"/>
      <c r="E69" s="284"/>
      <c r="F69" s="287"/>
      <c r="G69" s="290"/>
      <c r="H69" s="293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0.13500000000000001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0.13500000000000001</v>
      </c>
      <c r="U69" s="272"/>
      <c r="V69" s="275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79"/>
      <c r="D70" s="282"/>
      <c r="E70" s="285"/>
      <c r="F70" s="288"/>
      <c r="G70" s="291"/>
      <c r="H70" s="294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</v>
      </c>
      <c r="U70" s="273"/>
      <c r="V70" s="276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77" t="s">
        <v>3165</v>
      </c>
      <c r="D72" s="280" t="s">
        <v>4306</v>
      </c>
      <c r="E72" s="283" t="s">
        <v>4309</v>
      </c>
      <c r="F72" s="286">
        <v>46280</v>
      </c>
      <c r="G72" s="289"/>
      <c r="H72" s="292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71">
        <v>0</v>
      </c>
      <c r="V72" s="274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78"/>
      <c r="D73" s="281"/>
      <c r="E73" s="284"/>
      <c r="F73" s="287"/>
      <c r="G73" s="290"/>
      <c r="H73" s="293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72"/>
      <c r="V73" s="275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78"/>
      <c r="D74" s="281"/>
      <c r="E74" s="284"/>
      <c r="F74" s="287"/>
      <c r="G74" s="290"/>
      <c r="H74" s="293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72"/>
      <c r="V74" s="275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78"/>
      <c r="D75" s="281"/>
      <c r="E75" s="284"/>
      <c r="F75" s="287"/>
      <c r="G75" s="290"/>
      <c r="H75" s="293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0.1196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0.1196</v>
      </c>
      <c r="U75" s="272"/>
      <c r="V75" s="275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79"/>
      <c r="D76" s="282"/>
      <c r="E76" s="285"/>
      <c r="F76" s="288"/>
      <c r="G76" s="291"/>
      <c r="H76" s="294"/>
      <c r="I76" s="133" t="s">
        <v>3029</v>
      </c>
      <c r="J76" s="134">
        <f t="shared" ref="J76:R76" si="228">J72-J75</f>
        <v>0</v>
      </c>
      <c r="K76" s="134">
        <f t="shared" si="228"/>
        <v>0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</v>
      </c>
      <c r="U76" s="273"/>
      <c r="V76" s="276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95" t="s">
        <v>326</v>
      </c>
      <c r="E79" s="297" t="s">
        <v>891</v>
      </c>
      <c r="F79" s="298"/>
      <c r="G79" s="298"/>
      <c r="H79" s="298"/>
      <c r="I79" s="298"/>
      <c r="J79" s="299"/>
      <c r="K79" s="300" t="s">
        <v>331</v>
      </c>
      <c r="L79" s="301"/>
      <c r="M79" s="301"/>
      <c r="N79" s="302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96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25.178899999999999</v>
      </c>
      <c r="F81" s="98">
        <f t="shared" si="230"/>
        <v>0.14360000000000001</v>
      </c>
      <c r="G81" s="98">
        <f t="shared" si="230"/>
        <v>9.3310999999999993</v>
      </c>
      <c r="H81" s="98">
        <f t="shared" si="230"/>
        <v>13.021599999999999</v>
      </c>
      <c r="I81" s="98">
        <f t="shared" si="230"/>
        <v>12.932400000000001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97.607599999999991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8.8434999999999988</v>
      </c>
      <c r="F83" s="141">
        <f t="shared" si="232"/>
        <v>3.5999999999999921E-3</v>
      </c>
      <c r="G83" s="141">
        <f>G81-G85</f>
        <v>5.6310999999999991</v>
      </c>
      <c r="H83" s="141">
        <f>H81-H85</f>
        <v>10.351599999999999</v>
      </c>
      <c r="I83" s="141">
        <f t="shared" ref="I83:M83" si="233">I81-I85</f>
        <v>10.602000000000002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35.431800000000003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16.3354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2.3303999999999996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62.175799999999995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20.36</v>
      </c>
      <c r="F86" s="98">
        <f t="shared" si="235"/>
        <v>0</v>
      </c>
      <c r="G86" s="98">
        <f t="shared" si="235"/>
        <v>3.3136999999999999</v>
      </c>
      <c r="H86" s="98">
        <f t="shared" si="235"/>
        <v>13.026599999999998</v>
      </c>
      <c r="I86" s="98">
        <f t="shared" si="235"/>
        <v>12.366000000000001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81.2363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4.4188999999999981</v>
      </c>
      <c r="F87" s="146">
        <f t="shared" si="236"/>
        <v>0.14000000000000001</v>
      </c>
      <c r="G87" s="146">
        <f t="shared" si="236"/>
        <v>6.0474000000000006</v>
      </c>
      <c r="H87" s="146">
        <f t="shared" si="236"/>
        <v>0</v>
      </c>
      <c r="I87" s="146">
        <f t="shared" si="236"/>
        <v>0.32039999999999935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15.756699999999995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6099"/>
  <sheetViews>
    <sheetView topLeftCell="C1" zoomScaleNormal="100" workbookViewId="0">
      <pane ySplit="1" topLeftCell="A6083" activePane="bottomLeft" state="frozen"/>
      <selection pane="bottomLeft" activeCell="L6099" sqref="L6099:M6099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1137.2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142.19999999999999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295.39999999999998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1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3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1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1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1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1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1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1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1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1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1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1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1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1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1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1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1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1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1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1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1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1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1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1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1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1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6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6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6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6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6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6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6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6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6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6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6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6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6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6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6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6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6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6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6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6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6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6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6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6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6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6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6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6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6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6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6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6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6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6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6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6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6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6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6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6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6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6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6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6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6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6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6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6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6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6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6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6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6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6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6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6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6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6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6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6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6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6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6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6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6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6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6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6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6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6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6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6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6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6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6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6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6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6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6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6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6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6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6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6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6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6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6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6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6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6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6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6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6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6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6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6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6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6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6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6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6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6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6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6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6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6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6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6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6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6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6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6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6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6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6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6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6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6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6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6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6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6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6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6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6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6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6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6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6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6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6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6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6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6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6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6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6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6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6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6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6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6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6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6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19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19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19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19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19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19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0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19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0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19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0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19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19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19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19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19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19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19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19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19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19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19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19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19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19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19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19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19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19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19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19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19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19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19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19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19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19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19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19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19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19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19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19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19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19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19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19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19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19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19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19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19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19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19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19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19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19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19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19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19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19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19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19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19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19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19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19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19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19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19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19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19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19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19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19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19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19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19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19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19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19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19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19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19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19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19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19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19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19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19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19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19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19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19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19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19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19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19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19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19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19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19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19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19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19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19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19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19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19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19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19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19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19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19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19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19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19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19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19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19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19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19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19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19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19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19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19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19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19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19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19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19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19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19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19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19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19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19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19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19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19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19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19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19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19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19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4965</v>
      </c>
      <c r="J5115" s="1">
        <v>41</v>
      </c>
      <c r="K5115" s="1">
        <v>164</v>
      </c>
      <c r="L5115" s="42">
        <v>1</v>
      </c>
      <c r="M5115" s="219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4965</v>
      </c>
      <c r="J5116" s="1">
        <v>2.5</v>
      </c>
      <c r="K5116" s="1">
        <v>10</v>
      </c>
      <c r="L5116" s="42">
        <v>1</v>
      </c>
      <c r="M5116" s="219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4965</v>
      </c>
      <c r="J5117" s="1">
        <v>1.8</v>
      </c>
      <c r="K5117" s="1">
        <v>7.2</v>
      </c>
      <c r="L5117" s="42">
        <v>1</v>
      </c>
      <c r="M5117" s="219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4965</v>
      </c>
      <c r="J5118" s="1">
        <v>16</v>
      </c>
      <c r="K5118" s="1">
        <v>480</v>
      </c>
      <c r="L5118" s="42">
        <v>1</v>
      </c>
      <c r="M5118" s="219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4965</v>
      </c>
      <c r="J5119" s="1">
        <v>16</v>
      </c>
      <c r="K5119" s="1">
        <v>192</v>
      </c>
      <c r="L5119" s="42">
        <v>1</v>
      </c>
      <c r="M5119" s="219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4966</v>
      </c>
      <c r="J5120" s="1">
        <v>11.5</v>
      </c>
      <c r="K5120" s="1">
        <v>345</v>
      </c>
      <c r="L5120" s="42">
        <v>1</v>
      </c>
      <c r="M5120" s="219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5017</v>
      </c>
      <c r="J5121" s="1">
        <v>4.0999999999999996</v>
      </c>
      <c r="K5121" s="1">
        <v>122.99999999999999</v>
      </c>
      <c r="L5121" s="42">
        <v>1</v>
      </c>
      <c r="M5121" s="219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19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19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19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19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19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19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19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19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5018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19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19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19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19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19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19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5034</v>
      </c>
      <c r="J5136" s="1">
        <v>19.8</v>
      </c>
      <c r="K5136" s="1">
        <v>99</v>
      </c>
      <c r="L5136" s="42">
        <v>1</v>
      </c>
      <c r="M5136" s="219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5035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19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5036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19">
        <v>46247</v>
      </c>
      <c r="N5138" s="1" t="str">
        <f>VLOOKUP(B5138,MICRO!E:L,8,0)</f>
        <v>P-198</v>
      </c>
    </row>
    <row r="5139" spans="1:14" ht="20.25" x14ac:dyDescent="0.25">
      <c r="A5139" s="1">
        <v>1</v>
      </c>
      <c r="B5139" s="159">
        <v>3750</v>
      </c>
      <c r="C5139" s="1" t="s">
        <v>3059</v>
      </c>
      <c r="D5139" s="1"/>
      <c r="E5139" s="1" t="s">
        <v>43</v>
      </c>
      <c r="F5139" s="1" t="s">
        <v>3061</v>
      </c>
      <c r="G5139" s="1">
        <v>1</v>
      </c>
      <c r="H5139" s="1" t="s">
        <v>19</v>
      </c>
      <c r="I5139" s="1" t="s">
        <v>3034</v>
      </c>
      <c r="J5139" s="1">
        <v>520</v>
      </c>
      <c r="K5139" s="1">
        <v>520</v>
      </c>
      <c r="L5139" s="42">
        <v>5</v>
      </c>
      <c r="M5139" s="224">
        <v>46254</v>
      </c>
      <c r="N5139" s="1" t="str">
        <f>VLOOKUP(B5139,MICRO!E:L,8,0)</f>
        <v>P-198</v>
      </c>
    </row>
    <row r="5140" spans="1:14" ht="20.25" x14ac:dyDescent="0.25">
      <c r="A5140" s="1">
        <v>2</v>
      </c>
      <c r="B5140" s="159">
        <v>3751</v>
      </c>
      <c r="C5140" s="1" t="s">
        <v>3059</v>
      </c>
      <c r="D5140" s="1"/>
      <c r="E5140" s="1" t="s">
        <v>746</v>
      </c>
      <c r="F5140" s="1" t="s">
        <v>3062</v>
      </c>
      <c r="G5140" s="1">
        <v>2</v>
      </c>
      <c r="H5140" s="1" t="s">
        <v>19</v>
      </c>
      <c r="I5140" s="1" t="s">
        <v>3034</v>
      </c>
      <c r="J5140" s="1">
        <v>8.4</v>
      </c>
      <c r="K5140" s="1">
        <v>16.8</v>
      </c>
      <c r="L5140" s="42">
        <v>5</v>
      </c>
      <c r="M5140" s="224">
        <v>46254</v>
      </c>
      <c r="N5140" s="1" t="str">
        <f>VLOOKUP(B5140,MICRO!E:L,8,0)</f>
        <v>P-198</v>
      </c>
    </row>
    <row r="5141" spans="1:14" ht="20.25" x14ac:dyDescent="0.25">
      <c r="A5141" s="1">
        <v>3</v>
      </c>
      <c r="B5141" s="159"/>
      <c r="C5141" s="1" t="s">
        <v>3063</v>
      </c>
      <c r="D5141" s="1"/>
      <c r="E5141" s="1" t="s">
        <v>5378</v>
      </c>
      <c r="F5141" s="1" t="s">
        <v>5379</v>
      </c>
      <c r="G5141" s="1">
        <v>8</v>
      </c>
      <c r="H5141" s="1" t="s">
        <v>19</v>
      </c>
      <c r="I5141" s="1" t="s">
        <v>3045</v>
      </c>
      <c r="J5141" s="1">
        <v>0.1</v>
      </c>
      <c r="K5141" s="1">
        <v>0.8</v>
      </c>
      <c r="L5141" s="42">
        <v>5</v>
      </c>
      <c r="M5141" s="224">
        <v>46254</v>
      </c>
      <c r="N5141" s="1" t="e">
        <f>VLOOKUP(B5141,MICRO!E:L,8,0)</f>
        <v>#N/A</v>
      </c>
    </row>
    <row r="5142" spans="1:14" ht="20.25" x14ac:dyDescent="0.25">
      <c r="A5142" s="1">
        <v>4</v>
      </c>
      <c r="B5142" s="159"/>
      <c r="C5142" s="1" t="s">
        <v>3063</v>
      </c>
      <c r="D5142" s="1"/>
      <c r="E5142" s="1" t="s">
        <v>5378</v>
      </c>
      <c r="F5142" s="1" t="s">
        <v>5379</v>
      </c>
      <c r="G5142" s="1">
        <v>8</v>
      </c>
      <c r="H5142" s="1" t="s">
        <v>19</v>
      </c>
      <c r="I5142" s="1" t="s">
        <v>3034</v>
      </c>
      <c r="J5142" s="1">
        <v>0.1</v>
      </c>
      <c r="K5142" s="1">
        <v>0.8</v>
      </c>
      <c r="L5142" s="42">
        <v>5</v>
      </c>
      <c r="M5142" s="224">
        <v>46254</v>
      </c>
      <c r="N5142" s="1" t="e">
        <f>VLOOKUP(B5142,MICRO!E:L,8,0)</f>
        <v>#N/A</v>
      </c>
    </row>
    <row r="5143" spans="1:14" ht="20.25" x14ac:dyDescent="0.25">
      <c r="A5143" s="1">
        <v>5</v>
      </c>
      <c r="B5143" s="159">
        <v>3778</v>
      </c>
      <c r="C5143" s="1" t="s">
        <v>3112</v>
      </c>
      <c r="D5143" s="1" t="s">
        <v>3119</v>
      </c>
      <c r="E5143" s="1" t="s">
        <v>2</v>
      </c>
      <c r="F5143" s="1" t="s">
        <v>3113</v>
      </c>
      <c r="G5143" s="1">
        <v>18</v>
      </c>
      <c r="H5143" s="1" t="s">
        <v>19</v>
      </c>
      <c r="I5143" s="1" t="s">
        <v>3034</v>
      </c>
      <c r="J5143" s="1">
        <v>2.5</v>
      </c>
      <c r="K5143" s="1">
        <v>45</v>
      </c>
      <c r="L5143" s="42">
        <v>5</v>
      </c>
      <c r="M5143" s="224">
        <v>46254</v>
      </c>
      <c r="N5143" s="1" t="str">
        <f>VLOOKUP(B5143,MICRO!E:L,8,0)</f>
        <v>P-198</v>
      </c>
    </row>
    <row r="5144" spans="1:14" ht="20.25" x14ac:dyDescent="0.25">
      <c r="A5144" s="1">
        <v>6</v>
      </c>
      <c r="B5144" s="159">
        <v>3783</v>
      </c>
      <c r="C5144" s="1" t="s">
        <v>3112</v>
      </c>
      <c r="D5144" s="1" t="s">
        <v>3119</v>
      </c>
      <c r="E5144" s="1" t="s">
        <v>173</v>
      </c>
      <c r="F5144" s="1" t="s">
        <v>3118</v>
      </c>
      <c r="G5144" s="1">
        <v>6</v>
      </c>
      <c r="H5144" s="1" t="s">
        <v>19</v>
      </c>
      <c r="I5144" s="1" t="s">
        <v>3034</v>
      </c>
      <c r="J5144" s="1">
        <v>4</v>
      </c>
      <c r="K5144" s="1">
        <v>24</v>
      </c>
      <c r="L5144" s="42">
        <v>5</v>
      </c>
      <c r="M5144" s="224">
        <v>46254</v>
      </c>
      <c r="N5144" s="1" t="str">
        <f>VLOOKUP(B5144,MICRO!E:L,8,0)</f>
        <v>P-198</v>
      </c>
    </row>
    <row r="5145" spans="1:14" ht="20.25" x14ac:dyDescent="0.25">
      <c r="A5145" s="1">
        <v>7</v>
      </c>
      <c r="B5145" s="159">
        <v>3786</v>
      </c>
      <c r="C5145" s="1" t="s">
        <v>3124</v>
      </c>
      <c r="D5145" s="1" t="s">
        <v>3125</v>
      </c>
      <c r="E5145" s="1" t="s">
        <v>2</v>
      </c>
      <c r="F5145" s="1" t="s">
        <v>3126</v>
      </c>
      <c r="G5145" s="1">
        <v>2</v>
      </c>
      <c r="H5145" s="1" t="s">
        <v>19</v>
      </c>
      <c r="I5145" s="1" t="s">
        <v>3034</v>
      </c>
      <c r="J5145" s="1">
        <v>77.3</v>
      </c>
      <c r="K5145" s="1">
        <v>154.6</v>
      </c>
      <c r="L5145" s="42">
        <v>5</v>
      </c>
      <c r="M5145" s="224">
        <v>46254</v>
      </c>
      <c r="N5145" s="1" t="str">
        <f>VLOOKUP(B5145,MICRO!E:L,8,0)</f>
        <v>P-198</v>
      </c>
    </row>
    <row r="5146" spans="1:14" ht="20.25" x14ac:dyDescent="0.25">
      <c r="A5146" s="1">
        <v>8</v>
      </c>
      <c r="B5146" s="159">
        <v>3789</v>
      </c>
      <c r="C5146" s="1" t="s">
        <v>3127</v>
      </c>
      <c r="D5146" s="1" t="s">
        <v>3128</v>
      </c>
      <c r="E5146" s="1" t="s">
        <v>746</v>
      </c>
      <c r="F5146" s="1" t="s">
        <v>3131</v>
      </c>
      <c r="G5146" s="1">
        <v>12</v>
      </c>
      <c r="H5146" s="1" t="s">
        <v>19</v>
      </c>
      <c r="I5146" s="1" t="s">
        <v>3034</v>
      </c>
      <c r="J5146" s="1">
        <v>57.6</v>
      </c>
      <c r="K5146" s="1">
        <v>691.2</v>
      </c>
      <c r="L5146" s="42">
        <v>5</v>
      </c>
      <c r="M5146" s="224">
        <v>46254</v>
      </c>
      <c r="N5146" s="1" t="str">
        <f>VLOOKUP(B5146,MICRO!E:L,8,0)</f>
        <v>P-198</v>
      </c>
    </row>
    <row r="5147" spans="1:14" ht="20.25" x14ac:dyDescent="0.25">
      <c r="A5147" s="1">
        <v>9</v>
      </c>
      <c r="B5147" s="159">
        <v>3790</v>
      </c>
      <c r="C5147" s="1" t="s">
        <v>3127</v>
      </c>
      <c r="D5147" s="1" t="s">
        <v>3128</v>
      </c>
      <c r="E5147" s="1" t="s">
        <v>1101</v>
      </c>
      <c r="F5147" s="1" t="s">
        <v>3132</v>
      </c>
      <c r="G5147" s="1">
        <v>2</v>
      </c>
      <c r="H5147" s="1" t="s">
        <v>19</v>
      </c>
      <c r="I5147" s="1" t="s">
        <v>3034</v>
      </c>
      <c r="J5147" s="1">
        <v>57.6</v>
      </c>
      <c r="K5147" s="1">
        <v>115.2</v>
      </c>
      <c r="L5147" s="42">
        <v>5</v>
      </c>
      <c r="M5147" s="224">
        <v>46254</v>
      </c>
      <c r="N5147" s="1" t="str">
        <f>VLOOKUP(B5147,MICRO!E:L,8,0)</f>
        <v>P-198</v>
      </c>
    </row>
    <row r="5148" spans="1:14" ht="20.25" x14ac:dyDescent="0.25">
      <c r="A5148" s="1">
        <v>10</v>
      </c>
      <c r="B5148" s="159">
        <v>3801</v>
      </c>
      <c r="C5148" s="1" t="s">
        <v>3144</v>
      </c>
      <c r="D5148" s="1"/>
      <c r="E5148" s="1"/>
      <c r="F5148" s="1" t="s">
        <v>660</v>
      </c>
      <c r="G5148" s="1">
        <v>14</v>
      </c>
      <c r="H5148" s="1" t="s">
        <v>19</v>
      </c>
      <c r="I5148" s="1" t="s">
        <v>3140</v>
      </c>
      <c r="J5148" s="1">
        <v>4.7</v>
      </c>
      <c r="K5148" s="1">
        <v>65.8</v>
      </c>
      <c r="L5148" s="42">
        <v>5</v>
      </c>
      <c r="M5148" s="224">
        <v>46254</v>
      </c>
      <c r="N5148" s="1" t="str">
        <f>VLOOKUP(B5148,MICRO!E:L,8,0)</f>
        <v>P-198</v>
      </c>
    </row>
    <row r="5149" spans="1:14" ht="20.25" x14ac:dyDescent="0.25">
      <c r="A5149" s="1">
        <v>11</v>
      </c>
      <c r="B5149" s="159">
        <v>3806</v>
      </c>
      <c r="C5149" s="1" t="s">
        <v>3150</v>
      </c>
      <c r="D5149" s="1"/>
      <c r="E5149" s="1" t="s">
        <v>2</v>
      </c>
      <c r="F5149" s="1" t="s">
        <v>3151</v>
      </c>
      <c r="G5149" s="1">
        <v>5</v>
      </c>
      <c r="H5149" s="1" t="s">
        <v>19</v>
      </c>
      <c r="I5149" s="1" t="s">
        <v>3140</v>
      </c>
      <c r="J5149" s="1">
        <v>6</v>
      </c>
      <c r="K5149" s="1">
        <v>30</v>
      </c>
      <c r="L5149" s="42">
        <v>5</v>
      </c>
      <c r="M5149" s="224">
        <v>46254</v>
      </c>
      <c r="N5149" s="1" t="str">
        <f>VLOOKUP(B5149,MICRO!E:L,8,0)</f>
        <v>P-198</v>
      </c>
    </row>
    <row r="5150" spans="1:14" ht="20.25" x14ac:dyDescent="0.25">
      <c r="A5150" s="1">
        <v>12</v>
      </c>
      <c r="B5150" s="159"/>
      <c r="C5150" s="1" t="s">
        <v>3063</v>
      </c>
      <c r="D5150" s="1"/>
      <c r="E5150" s="1" t="s">
        <v>5378</v>
      </c>
      <c r="F5150" s="1" t="s">
        <v>5379</v>
      </c>
      <c r="G5150" s="1">
        <v>8</v>
      </c>
      <c r="H5150" s="1" t="s">
        <v>19</v>
      </c>
      <c r="I5150" s="1" t="s">
        <v>3093</v>
      </c>
      <c r="J5150" s="1">
        <v>0.1</v>
      </c>
      <c r="K5150" s="1">
        <v>0.8</v>
      </c>
      <c r="L5150" s="42">
        <v>5</v>
      </c>
      <c r="M5150" s="224">
        <v>46254</v>
      </c>
      <c r="N5150" s="1" t="e">
        <f>VLOOKUP(B5150,MICRO!E:L,8,0)</f>
        <v>#N/A</v>
      </c>
    </row>
    <row r="5151" spans="1:14" ht="20.25" x14ac:dyDescent="0.25">
      <c r="A5151" s="1">
        <v>13</v>
      </c>
      <c r="B5151" s="159"/>
      <c r="C5151" s="1" t="s">
        <v>3063</v>
      </c>
      <c r="D5151" s="1"/>
      <c r="E5151" s="1" t="s">
        <v>5378</v>
      </c>
      <c r="F5151" s="1" t="s">
        <v>5379</v>
      </c>
      <c r="G5151" s="1">
        <v>8</v>
      </c>
      <c r="H5151" s="1" t="s">
        <v>19</v>
      </c>
      <c r="I5151" s="1" t="s">
        <v>3140</v>
      </c>
      <c r="J5151" s="1">
        <v>0.1</v>
      </c>
      <c r="K5151" s="1">
        <v>0.8</v>
      </c>
      <c r="L5151" s="42">
        <v>5</v>
      </c>
      <c r="M5151" s="224">
        <v>46254</v>
      </c>
      <c r="N5151" s="1" t="e">
        <f>VLOOKUP(B5151,MICRO!E:L,8,0)</f>
        <v>#N/A</v>
      </c>
    </row>
    <row r="5152" spans="1:14" ht="20.25" x14ac:dyDescent="0.25">
      <c r="A5152" s="1">
        <v>14</v>
      </c>
      <c r="B5152" s="159">
        <v>3827</v>
      </c>
      <c r="C5152" s="1" t="s">
        <v>3301</v>
      </c>
      <c r="D5152" s="1" t="s">
        <v>3302</v>
      </c>
      <c r="E5152" s="1" t="s">
        <v>2</v>
      </c>
      <c r="F5152" s="1" t="s">
        <v>3303</v>
      </c>
      <c r="G5152" s="1">
        <v>3</v>
      </c>
      <c r="H5152" s="1" t="s">
        <v>19</v>
      </c>
      <c r="I5152" s="1" t="s">
        <v>3034</v>
      </c>
      <c r="J5152" s="1">
        <v>7.4</v>
      </c>
      <c r="K5152" s="1">
        <v>22.200000000000003</v>
      </c>
      <c r="L5152" s="42">
        <v>5</v>
      </c>
      <c r="M5152" s="224">
        <v>46254</v>
      </c>
      <c r="N5152" s="1" t="str">
        <f>VLOOKUP(B5152,MICRO!E:L,8,0)</f>
        <v>P-198</v>
      </c>
    </row>
    <row r="5153" spans="1:14" ht="20.25" x14ac:dyDescent="0.25">
      <c r="A5153" s="1">
        <v>15</v>
      </c>
      <c r="B5153" s="159">
        <v>3832</v>
      </c>
      <c r="C5153" s="1" t="s">
        <v>3315</v>
      </c>
      <c r="D5153" s="1" t="s">
        <v>3316</v>
      </c>
      <c r="E5153" s="1" t="s">
        <v>2</v>
      </c>
      <c r="F5153" s="1" t="s">
        <v>3317</v>
      </c>
      <c r="G5153" s="1">
        <v>38</v>
      </c>
      <c r="H5153" s="1" t="s">
        <v>19</v>
      </c>
      <c r="I5153" s="1" t="s">
        <v>3034</v>
      </c>
      <c r="J5153" s="1">
        <v>2.6</v>
      </c>
      <c r="K5153" s="1">
        <v>98.8</v>
      </c>
      <c r="L5153" s="42">
        <v>5</v>
      </c>
      <c r="M5153" s="224">
        <v>46254</v>
      </c>
      <c r="N5153" s="1" t="str">
        <f>VLOOKUP(B5153,MICRO!E:L,8,0)</f>
        <v>P-198</v>
      </c>
    </row>
    <row r="5154" spans="1:14" ht="20.25" x14ac:dyDescent="0.25">
      <c r="A5154" s="1">
        <v>16</v>
      </c>
      <c r="B5154" s="159">
        <v>3833</v>
      </c>
      <c r="C5154" s="1" t="s">
        <v>3315</v>
      </c>
      <c r="D5154" s="1" t="s">
        <v>3316</v>
      </c>
      <c r="E5154" s="1" t="s">
        <v>43</v>
      </c>
      <c r="F5154" s="1" t="s">
        <v>3319</v>
      </c>
      <c r="G5154" s="1">
        <v>18</v>
      </c>
      <c r="H5154" s="1" t="s">
        <v>19</v>
      </c>
      <c r="I5154" s="1" t="s">
        <v>3034</v>
      </c>
      <c r="J5154" s="1">
        <v>2.5</v>
      </c>
      <c r="K5154" s="1">
        <v>45</v>
      </c>
      <c r="L5154" s="42">
        <v>5</v>
      </c>
      <c r="M5154" s="224">
        <v>46254</v>
      </c>
      <c r="N5154" s="1" t="str">
        <f>VLOOKUP(B5154,MICRO!E:L,8,0)</f>
        <v>P-198</v>
      </c>
    </row>
    <row r="5155" spans="1:14" ht="20.25" x14ac:dyDescent="0.25">
      <c r="A5155" s="1">
        <v>17</v>
      </c>
      <c r="B5155" s="159">
        <v>3849</v>
      </c>
      <c r="C5155" s="1" t="s">
        <v>3732</v>
      </c>
      <c r="D5155" s="1" t="s">
        <v>3733</v>
      </c>
      <c r="E5155" s="1" t="s">
        <v>2</v>
      </c>
      <c r="F5155" s="1" t="s">
        <v>3734</v>
      </c>
      <c r="G5155" s="1">
        <v>1</v>
      </c>
      <c r="H5155" s="1" t="s">
        <v>19</v>
      </c>
      <c r="I5155" s="1" t="s">
        <v>3045</v>
      </c>
      <c r="J5155" s="1">
        <v>374.4</v>
      </c>
      <c r="K5155" s="1">
        <v>374.4</v>
      </c>
      <c r="L5155" s="42">
        <v>5</v>
      </c>
      <c r="M5155" s="224">
        <v>46254</v>
      </c>
      <c r="N5155" s="1" t="str">
        <f>VLOOKUP(B5155,MICRO!E:L,8,0)</f>
        <v>P-198</v>
      </c>
    </row>
    <row r="5156" spans="1:14" ht="20.25" x14ac:dyDescent="0.25">
      <c r="A5156" s="1">
        <v>18</v>
      </c>
      <c r="B5156" s="159">
        <v>4330</v>
      </c>
      <c r="C5156" s="1" t="s">
        <v>4310</v>
      </c>
      <c r="D5156" s="1" t="s">
        <v>4311</v>
      </c>
      <c r="E5156" s="1" t="s">
        <v>746</v>
      </c>
      <c r="F5156" s="1" t="s">
        <v>4314</v>
      </c>
      <c r="G5156" s="1">
        <v>4</v>
      </c>
      <c r="H5156" s="1" t="s">
        <v>19</v>
      </c>
      <c r="I5156" s="1" t="s">
        <v>3045</v>
      </c>
      <c r="J5156" s="1">
        <v>51.3</v>
      </c>
      <c r="K5156" s="1">
        <v>205.2</v>
      </c>
      <c r="L5156" s="42">
        <v>5</v>
      </c>
      <c r="M5156" s="224">
        <v>46254</v>
      </c>
      <c r="N5156" s="1" t="str">
        <f>VLOOKUP(B5156,MICRO!E:L,8,0)</f>
        <v>P-198</v>
      </c>
    </row>
    <row r="5157" spans="1:14" ht="20.25" x14ac:dyDescent="0.25">
      <c r="A5157" s="1">
        <v>19</v>
      </c>
      <c r="B5157" s="159">
        <v>4333</v>
      </c>
      <c r="C5157" s="1" t="s">
        <v>4310</v>
      </c>
      <c r="D5157" s="1" t="s">
        <v>4311</v>
      </c>
      <c r="E5157" s="1" t="s">
        <v>173</v>
      </c>
      <c r="F5157" s="1" t="s">
        <v>5380</v>
      </c>
      <c r="G5157" s="1">
        <v>22</v>
      </c>
      <c r="H5157" s="1" t="s">
        <v>19</v>
      </c>
      <c r="I5157" s="1" t="s">
        <v>3045</v>
      </c>
      <c r="J5157" s="1">
        <v>7.6</v>
      </c>
      <c r="K5157" s="1">
        <v>167.2</v>
      </c>
      <c r="L5157" s="42">
        <v>5</v>
      </c>
      <c r="M5157" s="224">
        <v>46254</v>
      </c>
      <c r="N5157" s="1" t="str">
        <f>VLOOKUP(B5157,MICRO!E:L,8,0)</f>
        <v>P-198</v>
      </c>
    </row>
    <row r="5158" spans="1:14" ht="20.25" x14ac:dyDescent="0.25">
      <c r="A5158" s="1">
        <v>20</v>
      </c>
      <c r="B5158" s="159">
        <v>4334</v>
      </c>
      <c r="C5158" s="1" t="s">
        <v>4310</v>
      </c>
      <c r="D5158" s="1" t="s">
        <v>4311</v>
      </c>
      <c r="E5158" s="1" t="s">
        <v>461</v>
      </c>
      <c r="F5158" s="1" t="s">
        <v>4317</v>
      </c>
      <c r="G5158" s="1">
        <v>1</v>
      </c>
      <c r="H5158" s="1" t="s">
        <v>19</v>
      </c>
      <c r="I5158" s="1" t="s">
        <v>3045</v>
      </c>
      <c r="J5158" s="1">
        <v>25.9</v>
      </c>
      <c r="K5158" s="1">
        <v>25.9</v>
      </c>
      <c r="L5158" s="42">
        <v>5</v>
      </c>
      <c r="M5158" s="224">
        <v>46254</v>
      </c>
      <c r="N5158" s="1" t="str">
        <f>VLOOKUP(B5158,MICRO!E:L,8,0)</f>
        <v>P-198</v>
      </c>
    </row>
    <row r="5159" spans="1:14" ht="20.25" x14ac:dyDescent="0.25">
      <c r="A5159" s="1">
        <v>21</v>
      </c>
      <c r="B5159" s="159">
        <v>4395</v>
      </c>
      <c r="C5159" s="1" t="s">
        <v>4510</v>
      </c>
      <c r="D5159" s="1" t="s">
        <v>4511</v>
      </c>
      <c r="E5159" s="1" t="s">
        <v>2</v>
      </c>
      <c r="F5159" s="1" t="s">
        <v>5381</v>
      </c>
      <c r="G5159" s="1">
        <v>1</v>
      </c>
      <c r="H5159" s="1" t="s">
        <v>19</v>
      </c>
      <c r="I5159" s="1" t="s">
        <v>3045</v>
      </c>
      <c r="J5159" s="1">
        <v>1065.9000000000001</v>
      </c>
      <c r="K5159" s="1">
        <v>1065.9000000000001</v>
      </c>
      <c r="L5159" s="42">
        <v>5</v>
      </c>
      <c r="M5159" s="224">
        <v>46254</v>
      </c>
      <c r="N5159" s="1" t="str">
        <f>VLOOKUP(B5159,MICRO!E:L,8,0)</f>
        <v>P-198</v>
      </c>
    </row>
    <row r="5160" spans="1:14" ht="20.25" x14ac:dyDescent="0.25">
      <c r="A5160" s="1">
        <v>22</v>
      </c>
      <c r="B5160" s="159">
        <v>4413</v>
      </c>
      <c r="C5160" s="1" t="s">
        <v>4543</v>
      </c>
      <c r="D5160" s="1" t="s">
        <v>4544</v>
      </c>
      <c r="E5160" s="1" t="s">
        <v>2</v>
      </c>
      <c r="F5160" s="1" t="s">
        <v>4545</v>
      </c>
      <c r="G5160" s="1">
        <v>1</v>
      </c>
      <c r="H5160" s="1" t="s">
        <v>19</v>
      </c>
      <c r="I5160" s="1" t="s">
        <v>3045</v>
      </c>
      <c r="J5160" s="1">
        <v>527.5</v>
      </c>
      <c r="K5160" s="1">
        <v>527.5</v>
      </c>
      <c r="L5160" s="42">
        <v>5</v>
      </c>
      <c r="M5160" s="224">
        <v>46254</v>
      </c>
      <c r="N5160" s="1" t="str">
        <f>VLOOKUP(B5160,MICRO!E:L,8,0)</f>
        <v>P-198</v>
      </c>
    </row>
    <row r="5161" spans="1:14" ht="20.25" x14ac:dyDescent="0.25">
      <c r="A5161" s="1">
        <v>23</v>
      </c>
      <c r="B5161" s="159"/>
      <c r="C5161" s="1" t="s">
        <v>4865</v>
      </c>
      <c r="D5161" s="1" t="s">
        <v>4866</v>
      </c>
      <c r="E5161" s="1" t="s">
        <v>173</v>
      </c>
      <c r="F5161" s="1" t="s">
        <v>5382</v>
      </c>
      <c r="G5161" s="1">
        <v>6</v>
      </c>
      <c r="H5161" s="1" t="s">
        <v>19</v>
      </c>
      <c r="I5161" s="1" t="s">
        <v>3093</v>
      </c>
      <c r="J5161" s="1">
        <v>7.3</v>
      </c>
      <c r="K5161" s="1">
        <v>43.8</v>
      </c>
      <c r="L5161" s="42">
        <v>5</v>
      </c>
      <c r="M5161" s="224">
        <v>46254</v>
      </c>
      <c r="N5161" s="1" t="e">
        <f>VLOOKUP(B5161,MICRO!E:L,8,0)</f>
        <v>#N/A</v>
      </c>
    </row>
    <row r="5162" spans="1:14" ht="20.25" x14ac:dyDescent="0.25">
      <c r="A5162" s="1">
        <v>24</v>
      </c>
      <c r="B5162" s="159"/>
      <c r="C5162" s="1" t="s">
        <v>4865</v>
      </c>
      <c r="D5162" s="1" t="s">
        <v>4866</v>
      </c>
      <c r="E5162" s="1" t="s">
        <v>461</v>
      </c>
      <c r="F5162" s="1" t="s">
        <v>5383</v>
      </c>
      <c r="G5162" s="1">
        <v>2</v>
      </c>
      <c r="H5162" s="1" t="s">
        <v>19</v>
      </c>
      <c r="I5162" s="1" t="s">
        <v>3093</v>
      </c>
      <c r="J5162" s="1">
        <v>10</v>
      </c>
      <c r="K5162" s="1">
        <v>20</v>
      </c>
      <c r="L5162" s="42">
        <v>5</v>
      </c>
      <c r="M5162" s="224">
        <v>46254</v>
      </c>
      <c r="N5162" s="1" t="e">
        <f>VLOOKUP(B5162,MICRO!E:L,8,0)</f>
        <v>#N/A</v>
      </c>
    </row>
    <row r="5163" spans="1:14" ht="20.25" x14ac:dyDescent="0.25">
      <c r="A5163" s="1">
        <v>25</v>
      </c>
      <c r="B5163" s="159"/>
      <c r="C5163" s="1" t="s">
        <v>4865</v>
      </c>
      <c r="D5163" s="1" t="s">
        <v>4866</v>
      </c>
      <c r="E5163" s="1" t="s">
        <v>464</v>
      </c>
      <c r="F5163" s="1" t="s">
        <v>5384</v>
      </c>
      <c r="G5163" s="1">
        <v>2</v>
      </c>
      <c r="H5163" s="1" t="s">
        <v>19</v>
      </c>
      <c r="I5163" s="1" t="s">
        <v>3093</v>
      </c>
      <c r="J5163" s="1">
        <v>8.1999999999999993</v>
      </c>
      <c r="K5163" s="1">
        <v>16.399999999999999</v>
      </c>
      <c r="L5163" s="42">
        <v>5</v>
      </c>
      <c r="M5163" s="224">
        <v>46254</v>
      </c>
      <c r="N5163" s="1" t="e">
        <f>VLOOKUP(B5163,MICRO!E:L,8,0)</f>
        <v>#N/A</v>
      </c>
    </row>
    <row r="5164" spans="1:14" ht="20.25" x14ac:dyDescent="0.25">
      <c r="A5164" s="1">
        <v>26</v>
      </c>
      <c r="B5164" s="159">
        <v>4453</v>
      </c>
      <c r="C5164" s="1" t="s">
        <v>4877</v>
      </c>
      <c r="D5164" s="1" t="s">
        <v>4878</v>
      </c>
      <c r="E5164" s="1" t="s">
        <v>173</v>
      </c>
      <c r="F5164" s="1" t="s">
        <v>5385</v>
      </c>
      <c r="G5164" s="1">
        <v>12</v>
      </c>
      <c r="H5164" s="1" t="s">
        <v>19</v>
      </c>
      <c r="I5164" s="1" t="s">
        <v>3093</v>
      </c>
      <c r="J5164" s="1">
        <v>7.3</v>
      </c>
      <c r="K5164" s="1">
        <v>87.6</v>
      </c>
      <c r="L5164" s="42">
        <v>5</v>
      </c>
      <c r="M5164" s="224">
        <v>46254</v>
      </c>
      <c r="N5164" s="1" t="str">
        <f>VLOOKUP(B5164,MICRO!E:L,8,0)</f>
        <v>P-198</v>
      </c>
    </row>
    <row r="5165" spans="1:14" ht="20.25" x14ac:dyDescent="0.25">
      <c r="A5165" s="1">
        <v>27</v>
      </c>
      <c r="B5165" s="159">
        <v>4454</v>
      </c>
      <c r="C5165" s="1" t="s">
        <v>4877</v>
      </c>
      <c r="D5165" s="1" t="s">
        <v>4878</v>
      </c>
      <c r="E5165" s="1" t="s">
        <v>1102</v>
      </c>
      <c r="F5165" s="1" t="s">
        <v>5386</v>
      </c>
      <c r="G5165" s="1">
        <v>2</v>
      </c>
      <c r="H5165" s="1" t="s">
        <v>19</v>
      </c>
      <c r="I5165" s="1" t="s">
        <v>3093</v>
      </c>
      <c r="J5165" s="1">
        <v>8.5</v>
      </c>
      <c r="K5165" s="1">
        <v>17</v>
      </c>
      <c r="L5165" s="42">
        <v>5</v>
      </c>
      <c r="M5165" s="224">
        <v>46254</v>
      </c>
      <c r="N5165" s="1" t="str">
        <f>VLOOKUP(B5165,MICRO!E:L,8,0)</f>
        <v>P-198</v>
      </c>
    </row>
    <row r="5166" spans="1:14" ht="20.25" x14ac:dyDescent="0.25">
      <c r="A5166" s="1">
        <v>28</v>
      </c>
      <c r="B5166" s="159">
        <v>4455</v>
      </c>
      <c r="C5166" s="1" t="s">
        <v>4877</v>
      </c>
      <c r="D5166" s="1" t="s">
        <v>4878</v>
      </c>
      <c r="E5166" s="1" t="s">
        <v>1103</v>
      </c>
      <c r="F5166" s="1" t="s">
        <v>5387</v>
      </c>
      <c r="G5166" s="1">
        <v>2</v>
      </c>
      <c r="H5166" s="1" t="s">
        <v>19</v>
      </c>
      <c r="I5166" s="1" t="s">
        <v>3093</v>
      </c>
      <c r="J5166" s="1">
        <v>9.1999999999999993</v>
      </c>
      <c r="K5166" s="1">
        <v>18.399999999999999</v>
      </c>
      <c r="L5166" s="42">
        <v>5</v>
      </c>
      <c r="M5166" s="224">
        <v>46254</v>
      </c>
      <c r="N5166" s="1" t="str">
        <f>VLOOKUP(B5166,MICRO!E:L,8,0)</f>
        <v>P-198</v>
      </c>
    </row>
    <row r="5167" spans="1:14" ht="20.25" x14ac:dyDescent="0.25">
      <c r="A5167" s="1">
        <v>29</v>
      </c>
      <c r="B5167" s="159">
        <v>4456</v>
      </c>
      <c r="C5167" s="1" t="s">
        <v>4877</v>
      </c>
      <c r="D5167" s="1" t="s">
        <v>4878</v>
      </c>
      <c r="E5167" s="1" t="s">
        <v>1104</v>
      </c>
      <c r="F5167" s="1" t="s">
        <v>5388</v>
      </c>
      <c r="G5167" s="1">
        <v>2</v>
      </c>
      <c r="H5167" s="1" t="s">
        <v>19</v>
      </c>
      <c r="I5167" s="1" t="s">
        <v>3093</v>
      </c>
      <c r="J5167" s="1">
        <v>9.9</v>
      </c>
      <c r="K5167" s="1">
        <v>19.8</v>
      </c>
      <c r="L5167" s="42">
        <v>5</v>
      </c>
      <c r="M5167" s="224">
        <v>46254</v>
      </c>
      <c r="N5167" s="1" t="str">
        <f>VLOOKUP(B5167,MICRO!E:L,8,0)</f>
        <v>P-198</v>
      </c>
    </row>
    <row r="5168" spans="1:14" ht="20.25" x14ac:dyDescent="0.25">
      <c r="A5168" s="1">
        <v>30</v>
      </c>
      <c r="B5168" s="159">
        <v>4457</v>
      </c>
      <c r="C5168" s="1" t="s">
        <v>4877</v>
      </c>
      <c r="D5168" s="1" t="s">
        <v>4878</v>
      </c>
      <c r="E5168" s="1" t="s">
        <v>1105</v>
      </c>
      <c r="F5168" s="1" t="s">
        <v>5389</v>
      </c>
      <c r="G5168" s="1">
        <v>2</v>
      </c>
      <c r="H5168" s="1" t="s">
        <v>19</v>
      </c>
      <c r="I5168" s="1" t="s">
        <v>3093</v>
      </c>
      <c r="J5168" s="1">
        <v>10.5</v>
      </c>
      <c r="K5168" s="1">
        <v>21</v>
      </c>
      <c r="L5168" s="42">
        <v>5</v>
      </c>
      <c r="M5168" s="224">
        <v>46254</v>
      </c>
      <c r="N5168" s="1" t="str">
        <f>VLOOKUP(B5168,MICRO!E:L,8,0)</f>
        <v>P-198</v>
      </c>
    </row>
    <row r="5169" spans="1:14" ht="20.25" x14ac:dyDescent="0.25">
      <c r="A5169" s="1">
        <v>31</v>
      </c>
      <c r="B5169" s="159">
        <v>4458</v>
      </c>
      <c r="C5169" s="1" t="s">
        <v>4877</v>
      </c>
      <c r="D5169" s="1" t="s">
        <v>4878</v>
      </c>
      <c r="E5169" s="1" t="s">
        <v>1106</v>
      </c>
      <c r="F5169" s="1" t="s">
        <v>5390</v>
      </c>
      <c r="G5169" s="1">
        <v>2</v>
      </c>
      <c r="H5169" s="1" t="s">
        <v>19</v>
      </c>
      <c r="I5169" s="1" t="s">
        <v>3093</v>
      </c>
      <c r="J5169" s="1">
        <v>11.2</v>
      </c>
      <c r="K5169" s="1">
        <v>22.4</v>
      </c>
      <c r="L5169" s="42">
        <v>5</v>
      </c>
      <c r="M5169" s="224">
        <v>46254</v>
      </c>
      <c r="N5169" s="1" t="str">
        <f>VLOOKUP(B5169,MICRO!E:L,8,0)</f>
        <v>P-198</v>
      </c>
    </row>
    <row r="5170" spans="1:14" ht="20.25" x14ac:dyDescent="0.25">
      <c r="A5170" s="1">
        <v>32</v>
      </c>
      <c r="B5170" s="159">
        <v>4459</v>
      </c>
      <c r="C5170" s="1" t="s">
        <v>4877</v>
      </c>
      <c r="D5170" s="1" t="s">
        <v>4878</v>
      </c>
      <c r="E5170" s="1" t="s">
        <v>2310</v>
      </c>
      <c r="F5170" s="1" t="s">
        <v>5391</v>
      </c>
      <c r="G5170" s="1">
        <v>2</v>
      </c>
      <c r="H5170" s="1" t="s">
        <v>19</v>
      </c>
      <c r="I5170" s="1" t="s">
        <v>3093</v>
      </c>
      <c r="J5170" s="1">
        <v>11.9</v>
      </c>
      <c r="K5170" s="1">
        <v>23.8</v>
      </c>
      <c r="L5170" s="42">
        <v>5</v>
      </c>
      <c r="M5170" s="224">
        <v>46254</v>
      </c>
      <c r="N5170" s="1" t="str">
        <f>VLOOKUP(B5170,MICRO!E:L,8,0)</f>
        <v>P-198</v>
      </c>
    </row>
    <row r="5171" spans="1:14" ht="20.25" x14ac:dyDescent="0.25">
      <c r="A5171" s="1">
        <v>33</v>
      </c>
      <c r="B5171" s="159">
        <v>4472</v>
      </c>
      <c r="C5171" s="1" t="s">
        <v>4910</v>
      </c>
      <c r="D5171" s="1" t="s">
        <v>4911</v>
      </c>
      <c r="E5171" s="1" t="s">
        <v>461</v>
      </c>
      <c r="F5171" s="1" t="s">
        <v>5392</v>
      </c>
      <c r="G5171" s="1">
        <v>28</v>
      </c>
      <c r="H5171" s="1" t="s">
        <v>19</v>
      </c>
      <c r="I5171" s="1" t="s">
        <v>3093</v>
      </c>
      <c r="J5171" s="1">
        <v>7.3</v>
      </c>
      <c r="K5171" s="1">
        <v>204.4</v>
      </c>
      <c r="L5171" s="42">
        <v>5</v>
      </c>
      <c r="M5171" s="224">
        <v>46254</v>
      </c>
      <c r="N5171" s="1" t="str">
        <f>VLOOKUP(B5171,MICRO!E:L,8,0)</f>
        <v>P-198</v>
      </c>
    </row>
    <row r="5172" spans="1:14" ht="20.25" x14ac:dyDescent="0.25">
      <c r="A5172" s="1">
        <v>1</v>
      </c>
      <c r="B5172" s="159"/>
      <c r="C5172" s="1" t="s">
        <v>140</v>
      </c>
      <c r="D5172" s="1"/>
      <c r="E5172" s="1"/>
      <c r="F5172" s="1" t="s">
        <v>1190</v>
      </c>
      <c r="G5172" s="1">
        <v>12</v>
      </c>
      <c r="H5172" s="1" t="s">
        <v>19</v>
      </c>
      <c r="I5172" s="1" t="s">
        <v>2276</v>
      </c>
      <c r="J5172" s="1">
        <v>8.5</v>
      </c>
      <c r="K5172" s="1">
        <v>102</v>
      </c>
      <c r="L5172" s="42">
        <v>14</v>
      </c>
      <c r="M5172" s="43">
        <v>46261</v>
      </c>
      <c r="N5172" s="1" t="e">
        <f>VLOOKUP(B5172,MICRO!E:L,8,0)</f>
        <v>#N/A</v>
      </c>
    </row>
    <row r="5173" spans="1:14" ht="20.25" x14ac:dyDescent="0.25">
      <c r="A5173" s="1">
        <v>2</v>
      </c>
      <c r="B5173" s="159">
        <v>3415</v>
      </c>
      <c r="C5173" s="1" t="s">
        <v>2288</v>
      </c>
      <c r="D5173" s="1"/>
      <c r="E5173" s="1"/>
      <c r="F5173" s="1" t="s">
        <v>2289</v>
      </c>
      <c r="G5173" s="1">
        <v>14</v>
      </c>
      <c r="H5173" s="1" t="s">
        <v>19</v>
      </c>
      <c r="I5173" s="1" t="s">
        <v>2276</v>
      </c>
      <c r="J5173" s="1">
        <v>8.5</v>
      </c>
      <c r="K5173" s="1">
        <v>119</v>
      </c>
      <c r="L5173" s="42">
        <v>14</v>
      </c>
      <c r="M5173" s="43">
        <v>46261</v>
      </c>
      <c r="N5173" s="1" t="str">
        <f>VLOOKUP(B5173,MICRO!E:L,8,0)</f>
        <v>P-188</v>
      </c>
    </row>
    <row r="5174" spans="1:14" ht="20.25" x14ac:dyDescent="0.25">
      <c r="A5174" s="1">
        <v>3</v>
      </c>
      <c r="B5174" s="159">
        <v>3417</v>
      </c>
      <c r="C5174" s="1" t="s">
        <v>82</v>
      </c>
      <c r="D5174" s="1"/>
      <c r="E5174" s="1"/>
      <c r="F5174" s="1" t="s">
        <v>2290</v>
      </c>
      <c r="G5174" s="1">
        <v>2</v>
      </c>
      <c r="H5174" s="1" t="s">
        <v>19</v>
      </c>
      <c r="I5174" s="1" t="s">
        <v>2276</v>
      </c>
      <c r="J5174" s="1">
        <v>19.8</v>
      </c>
      <c r="K5174" s="1">
        <v>39.6</v>
      </c>
      <c r="L5174" s="42">
        <v>14</v>
      </c>
      <c r="M5174" s="43">
        <v>46261</v>
      </c>
      <c r="N5174" s="1" t="str">
        <f>VLOOKUP(B5174,MICRO!E:L,8,0)</f>
        <v>P-188</v>
      </c>
    </row>
    <row r="5175" spans="1:14" ht="20.25" x14ac:dyDescent="0.25">
      <c r="A5175" s="1">
        <v>4</v>
      </c>
      <c r="B5175" s="159"/>
      <c r="C5175" s="1" t="s">
        <v>5409</v>
      </c>
      <c r="D5175" s="1"/>
      <c r="E5175" s="1"/>
      <c r="F5175" s="1" t="s">
        <v>5410</v>
      </c>
      <c r="G5175" s="1">
        <v>4</v>
      </c>
      <c r="H5175" s="1" t="s">
        <v>19</v>
      </c>
      <c r="I5175" s="1" t="s">
        <v>4085</v>
      </c>
      <c r="J5175" s="1">
        <v>0.03</v>
      </c>
      <c r="K5175" s="1">
        <v>0.12</v>
      </c>
      <c r="L5175" s="42">
        <v>14</v>
      </c>
      <c r="M5175" s="43">
        <v>46261</v>
      </c>
      <c r="N5175" s="1" t="e">
        <f>VLOOKUP(B5175,MICRO!E:L,8,0)</f>
        <v>#N/A</v>
      </c>
    </row>
    <row r="5176" spans="1:14" ht="20.25" x14ac:dyDescent="0.25">
      <c r="A5176" s="1">
        <v>5</v>
      </c>
      <c r="B5176" s="159"/>
      <c r="C5176" s="1" t="s">
        <v>5409</v>
      </c>
      <c r="D5176" s="1"/>
      <c r="E5176" s="1"/>
      <c r="F5176" s="1" t="s">
        <v>5411</v>
      </c>
      <c r="G5176" s="1">
        <v>2</v>
      </c>
      <c r="H5176" s="1" t="s">
        <v>19</v>
      </c>
      <c r="I5176" s="1" t="s">
        <v>4085</v>
      </c>
      <c r="J5176" s="1">
        <v>0.05</v>
      </c>
      <c r="K5176" s="1">
        <v>0.1</v>
      </c>
      <c r="L5176" s="42">
        <v>14</v>
      </c>
      <c r="M5176" s="43">
        <v>46261</v>
      </c>
      <c r="N5176" s="1" t="e">
        <f>VLOOKUP(B5176,MICRO!E:L,8,0)</f>
        <v>#N/A</v>
      </c>
    </row>
    <row r="5177" spans="1:14" ht="20.25" x14ac:dyDescent="0.25">
      <c r="A5177" s="1">
        <v>6</v>
      </c>
      <c r="B5177" s="159"/>
      <c r="C5177" s="1" t="s">
        <v>5409</v>
      </c>
      <c r="D5177" s="1"/>
      <c r="E5177" s="1"/>
      <c r="F5177" s="1" t="s">
        <v>5412</v>
      </c>
      <c r="G5177" s="1">
        <v>4</v>
      </c>
      <c r="H5177" s="1" t="s">
        <v>19</v>
      </c>
      <c r="I5177" s="1" t="s">
        <v>4085</v>
      </c>
      <c r="J5177" s="1">
        <v>0.04</v>
      </c>
      <c r="K5177" s="1">
        <v>0.16</v>
      </c>
      <c r="L5177" s="42">
        <v>14</v>
      </c>
      <c r="M5177" s="43">
        <v>46261</v>
      </c>
      <c r="N5177" s="1" t="e">
        <f>VLOOKUP(B5177,MICRO!E:L,8,0)</f>
        <v>#N/A</v>
      </c>
    </row>
    <row r="5178" spans="1:14" ht="20.25" x14ac:dyDescent="0.25">
      <c r="A5178" s="1">
        <v>7</v>
      </c>
      <c r="B5178" s="159"/>
      <c r="C5178" s="1" t="s">
        <v>5413</v>
      </c>
      <c r="D5178" s="1"/>
      <c r="E5178" s="1"/>
      <c r="F5178" s="1" t="s">
        <v>5414</v>
      </c>
      <c r="G5178" s="1">
        <v>264</v>
      </c>
      <c r="H5178" s="1" t="s">
        <v>19</v>
      </c>
      <c r="I5178" s="1" t="s">
        <v>4085</v>
      </c>
      <c r="J5178" s="1">
        <v>0.05</v>
      </c>
      <c r="K5178" s="1">
        <v>13.200000000000001</v>
      </c>
      <c r="L5178" s="42">
        <v>14</v>
      </c>
      <c r="M5178" s="43">
        <v>46261</v>
      </c>
      <c r="N5178" s="1" t="e">
        <f>VLOOKUP(B5178,MICRO!E:L,8,0)</f>
        <v>#N/A</v>
      </c>
    </row>
    <row r="5179" spans="1:14" ht="20.25" x14ac:dyDescent="0.25">
      <c r="A5179" s="1">
        <v>8</v>
      </c>
      <c r="B5179" s="159"/>
      <c r="C5179" s="1" t="s">
        <v>5413</v>
      </c>
      <c r="D5179" s="1"/>
      <c r="E5179" s="1"/>
      <c r="F5179" s="1" t="s">
        <v>5415</v>
      </c>
      <c r="G5179" s="1">
        <v>264</v>
      </c>
      <c r="H5179" s="1" t="s">
        <v>19</v>
      </c>
      <c r="I5179" s="1" t="s">
        <v>4085</v>
      </c>
      <c r="J5179" s="1">
        <v>0.03</v>
      </c>
      <c r="K5179" s="1">
        <v>7.92</v>
      </c>
      <c r="L5179" s="42">
        <v>14</v>
      </c>
      <c r="M5179" s="43">
        <v>46261</v>
      </c>
      <c r="N5179" s="1" t="e">
        <f>VLOOKUP(B5179,MICRO!E:L,8,0)</f>
        <v>#N/A</v>
      </c>
    </row>
    <row r="5180" spans="1:14" ht="20.25" x14ac:dyDescent="0.25">
      <c r="A5180" s="1">
        <v>9</v>
      </c>
      <c r="B5180" s="159"/>
      <c r="C5180" s="1" t="s">
        <v>5413</v>
      </c>
      <c r="D5180" s="1"/>
      <c r="E5180" s="1"/>
      <c r="F5180" s="1" t="s">
        <v>5416</v>
      </c>
      <c r="G5180" s="1">
        <v>264</v>
      </c>
      <c r="H5180" s="1" t="s">
        <v>19</v>
      </c>
      <c r="I5180" s="1" t="s">
        <v>4085</v>
      </c>
      <c r="J5180" s="1">
        <v>0.01</v>
      </c>
      <c r="K5180" s="1">
        <v>2.64</v>
      </c>
      <c r="L5180" s="42">
        <v>14</v>
      </c>
      <c r="M5180" s="43">
        <v>46261</v>
      </c>
      <c r="N5180" s="1" t="e">
        <f>VLOOKUP(B5180,MICRO!E:L,8,0)</f>
        <v>#N/A</v>
      </c>
    </row>
    <row r="5181" spans="1:14" ht="20.25" x14ac:dyDescent="0.25">
      <c r="A5181" s="1">
        <v>10</v>
      </c>
      <c r="B5181" s="159"/>
      <c r="C5181" s="1" t="s">
        <v>5417</v>
      </c>
      <c r="D5181" s="1"/>
      <c r="E5181" s="1"/>
      <c r="F5181" s="1" t="s">
        <v>5418</v>
      </c>
      <c r="G5181" s="1">
        <v>264</v>
      </c>
      <c r="H5181" s="1" t="s">
        <v>19</v>
      </c>
      <c r="I5181" s="1" t="s">
        <v>4085</v>
      </c>
      <c r="J5181" s="1">
        <v>0.05</v>
      </c>
      <c r="K5181" s="1">
        <v>13.200000000000001</v>
      </c>
      <c r="L5181" s="42">
        <v>14</v>
      </c>
      <c r="M5181" s="43">
        <v>46261</v>
      </c>
      <c r="N5181" s="1" t="e">
        <f>VLOOKUP(B5181,MICRO!E:L,8,0)</f>
        <v>#N/A</v>
      </c>
    </row>
    <row r="5182" spans="1:14" ht="20.25" x14ac:dyDescent="0.25">
      <c r="A5182" s="1">
        <v>11</v>
      </c>
      <c r="B5182" s="159"/>
      <c r="C5182" s="1" t="s">
        <v>5417</v>
      </c>
      <c r="D5182" s="1"/>
      <c r="E5182" s="1"/>
      <c r="F5182" s="1" t="s">
        <v>5419</v>
      </c>
      <c r="G5182" s="1">
        <v>264</v>
      </c>
      <c r="H5182" s="1" t="s">
        <v>19</v>
      </c>
      <c r="I5182" s="1" t="s">
        <v>4085</v>
      </c>
      <c r="J5182" s="1">
        <v>0.03</v>
      </c>
      <c r="K5182" s="1">
        <v>7.92</v>
      </c>
      <c r="L5182" s="42">
        <v>14</v>
      </c>
      <c r="M5182" s="43">
        <v>46261</v>
      </c>
      <c r="N5182" s="1" t="e">
        <f>VLOOKUP(B5182,MICRO!E:L,8,0)</f>
        <v>#N/A</v>
      </c>
    </row>
    <row r="5183" spans="1:14" ht="20.25" x14ac:dyDescent="0.25">
      <c r="A5183" s="1">
        <v>12</v>
      </c>
      <c r="B5183" s="159"/>
      <c r="C5183" s="1" t="s">
        <v>5417</v>
      </c>
      <c r="D5183" s="1"/>
      <c r="E5183" s="1"/>
      <c r="F5183" s="1" t="s">
        <v>5420</v>
      </c>
      <c r="G5183" s="1">
        <v>264</v>
      </c>
      <c r="H5183" s="1" t="s">
        <v>19</v>
      </c>
      <c r="I5183" s="1" t="s">
        <v>4085</v>
      </c>
      <c r="J5183" s="1">
        <v>0.01</v>
      </c>
      <c r="K5183" s="1">
        <v>2.64</v>
      </c>
      <c r="L5183" s="42">
        <v>14</v>
      </c>
      <c r="M5183" s="43">
        <v>46261</v>
      </c>
      <c r="N5183" s="1" t="e">
        <f>VLOOKUP(B5183,MICRO!E:L,8,0)</f>
        <v>#N/A</v>
      </c>
    </row>
    <row r="5184" spans="1:14" ht="20.25" x14ac:dyDescent="0.25">
      <c r="A5184" s="1">
        <v>13</v>
      </c>
      <c r="B5184" s="159"/>
      <c r="C5184" s="1" t="s">
        <v>5421</v>
      </c>
      <c r="D5184" s="1"/>
      <c r="E5184" s="1"/>
      <c r="F5184" s="1" t="s">
        <v>5422</v>
      </c>
      <c r="G5184" s="1">
        <v>32</v>
      </c>
      <c r="H5184" s="1" t="s">
        <v>19</v>
      </c>
      <c r="I5184" s="1" t="s">
        <v>4085</v>
      </c>
      <c r="J5184" s="1">
        <v>0.05</v>
      </c>
      <c r="K5184" s="1">
        <v>1.6</v>
      </c>
      <c r="L5184" s="42">
        <v>14</v>
      </c>
      <c r="M5184" s="43">
        <v>46261</v>
      </c>
      <c r="N5184" s="1" t="e">
        <f>VLOOKUP(B5184,MICRO!E:L,8,0)</f>
        <v>#N/A</v>
      </c>
    </row>
    <row r="5185" spans="1:14" ht="20.25" x14ac:dyDescent="0.25">
      <c r="A5185" s="1">
        <v>14</v>
      </c>
      <c r="B5185" s="159"/>
      <c r="C5185" s="1" t="s">
        <v>5421</v>
      </c>
      <c r="D5185" s="1"/>
      <c r="E5185" s="1"/>
      <c r="F5185" s="1" t="s">
        <v>5423</v>
      </c>
      <c r="G5185" s="1">
        <v>16</v>
      </c>
      <c r="H5185" s="1" t="s">
        <v>19</v>
      </c>
      <c r="I5185" s="1" t="s">
        <v>4085</v>
      </c>
      <c r="J5185" s="1">
        <v>0.01</v>
      </c>
      <c r="K5185" s="1">
        <v>0.16</v>
      </c>
      <c r="L5185" s="42">
        <v>14</v>
      </c>
      <c r="M5185" s="43">
        <v>46261</v>
      </c>
      <c r="N5185" s="1" t="e">
        <f>VLOOKUP(B5185,MICRO!E:L,8,0)</f>
        <v>#N/A</v>
      </c>
    </row>
    <row r="5186" spans="1:14" ht="20.25" x14ac:dyDescent="0.25">
      <c r="A5186" s="1">
        <v>15</v>
      </c>
      <c r="B5186" s="159"/>
      <c r="C5186" s="1" t="s">
        <v>5424</v>
      </c>
      <c r="D5186" s="1"/>
      <c r="E5186" s="1"/>
      <c r="F5186" s="1" t="s">
        <v>5425</v>
      </c>
      <c r="G5186" s="1">
        <v>8</v>
      </c>
      <c r="H5186" s="1" t="s">
        <v>19</v>
      </c>
      <c r="I5186" s="1" t="s">
        <v>4085</v>
      </c>
      <c r="J5186" s="1">
        <v>0.05</v>
      </c>
      <c r="K5186" s="1">
        <v>0.4</v>
      </c>
      <c r="L5186" s="42">
        <v>14</v>
      </c>
      <c r="M5186" s="43">
        <v>46261</v>
      </c>
      <c r="N5186" s="1" t="e">
        <f>VLOOKUP(B5186,MICRO!E:L,8,0)</f>
        <v>#N/A</v>
      </c>
    </row>
    <row r="5187" spans="1:14" ht="20.25" x14ac:dyDescent="0.25">
      <c r="A5187" s="1">
        <v>16</v>
      </c>
      <c r="B5187" s="159"/>
      <c r="C5187" s="1" t="s">
        <v>5424</v>
      </c>
      <c r="D5187" s="1"/>
      <c r="E5187" s="1"/>
      <c r="F5187" s="1" t="s">
        <v>5426</v>
      </c>
      <c r="G5187" s="1">
        <v>8</v>
      </c>
      <c r="H5187" s="1" t="s">
        <v>19</v>
      </c>
      <c r="I5187" s="1" t="s">
        <v>4085</v>
      </c>
      <c r="J5187" s="1">
        <v>0.03</v>
      </c>
      <c r="K5187" s="1">
        <v>0.24</v>
      </c>
      <c r="L5187" s="42">
        <v>14</v>
      </c>
      <c r="M5187" s="43">
        <v>46261</v>
      </c>
      <c r="N5187" s="1" t="e">
        <f>VLOOKUP(B5187,MICRO!E:L,8,0)</f>
        <v>#N/A</v>
      </c>
    </row>
    <row r="5188" spans="1:14" ht="20.25" x14ac:dyDescent="0.25">
      <c r="A5188" s="1">
        <v>17</v>
      </c>
      <c r="B5188" s="159"/>
      <c r="C5188" s="1" t="s">
        <v>5424</v>
      </c>
      <c r="D5188" s="1"/>
      <c r="E5188" s="1"/>
      <c r="F5188" s="1" t="s">
        <v>5427</v>
      </c>
      <c r="G5188" s="1">
        <v>8</v>
      </c>
      <c r="H5188" s="1" t="s">
        <v>19</v>
      </c>
      <c r="I5188" s="1" t="s">
        <v>4085</v>
      </c>
      <c r="J5188" s="1">
        <v>0.01</v>
      </c>
      <c r="K5188" s="1">
        <v>0.08</v>
      </c>
      <c r="L5188" s="42">
        <v>14</v>
      </c>
      <c r="M5188" s="43">
        <v>46261</v>
      </c>
      <c r="N5188" s="1" t="e">
        <f>VLOOKUP(B5188,MICRO!E:L,8,0)</f>
        <v>#N/A</v>
      </c>
    </row>
    <row r="5189" spans="1:14" ht="20.25" x14ac:dyDescent="0.25">
      <c r="A5189" s="1">
        <v>18</v>
      </c>
      <c r="B5189" s="159"/>
      <c r="C5189" s="1" t="s">
        <v>5424</v>
      </c>
      <c r="D5189" s="1"/>
      <c r="E5189" s="1"/>
      <c r="F5189" s="1" t="s">
        <v>5428</v>
      </c>
      <c r="G5189" s="1">
        <v>8</v>
      </c>
      <c r="H5189" s="1" t="s">
        <v>19</v>
      </c>
      <c r="I5189" s="1" t="s">
        <v>4085</v>
      </c>
      <c r="J5189" s="1">
        <v>0.05</v>
      </c>
      <c r="K5189" s="1">
        <v>0.4</v>
      </c>
      <c r="L5189" s="42">
        <v>14</v>
      </c>
      <c r="M5189" s="43">
        <v>46261</v>
      </c>
      <c r="N5189" s="1" t="e">
        <f>VLOOKUP(B5189,MICRO!E:L,8,0)</f>
        <v>#N/A</v>
      </c>
    </row>
    <row r="5190" spans="1:14" ht="20.25" x14ac:dyDescent="0.25">
      <c r="A5190" s="1">
        <v>19</v>
      </c>
      <c r="B5190" s="159"/>
      <c r="C5190" s="1" t="s">
        <v>5424</v>
      </c>
      <c r="D5190" s="1"/>
      <c r="E5190" s="1"/>
      <c r="F5190" s="1" t="s">
        <v>5429</v>
      </c>
      <c r="G5190" s="1">
        <v>8</v>
      </c>
      <c r="H5190" s="1" t="s">
        <v>19</v>
      </c>
      <c r="I5190" s="1" t="s">
        <v>4085</v>
      </c>
      <c r="J5190" s="1">
        <v>0.03</v>
      </c>
      <c r="K5190" s="1">
        <v>0.24</v>
      </c>
      <c r="L5190" s="42">
        <v>14</v>
      </c>
      <c r="M5190" s="43">
        <v>46261</v>
      </c>
      <c r="N5190" s="1" t="e">
        <f>VLOOKUP(B5190,MICRO!E:L,8,0)</f>
        <v>#N/A</v>
      </c>
    </row>
    <row r="5191" spans="1:14" ht="20.25" x14ac:dyDescent="0.25">
      <c r="A5191" s="1">
        <v>20</v>
      </c>
      <c r="B5191" s="159"/>
      <c r="C5191" s="1" t="s">
        <v>5424</v>
      </c>
      <c r="D5191" s="1"/>
      <c r="E5191" s="1"/>
      <c r="F5191" s="1" t="s">
        <v>5430</v>
      </c>
      <c r="G5191" s="1">
        <v>8</v>
      </c>
      <c r="H5191" s="1" t="s">
        <v>19</v>
      </c>
      <c r="I5191" s="1" t="s">
        <v>4085</v>
      </c>
      <c r="J5191" s="1">
        <v>0.01</v>
      </c>
      <c r="K5191" s="1">
        <v>0.08</v>
      </c>
      <c r="L5191" s="42">
        <v>14</v>
      </c>
      <c r="M5191" s="43">
        <v>46261</v>
      </c>
      <c r="N5191" s="1" t="e">
        <f>VLOOKUP(B5191,MICRO!E:L,8,0)</f>
        <v>#N/A</v>
      </c>
    </row>
    <row r="5192" spans="1:14" ht="20.25" x14ac:dyDescent="0.25">
      <c r="A5192" s="1">
        <v>21</v>
      </c>
      <c r="B5192" s="159"/>
      <c r="C5192" s="1" t="s">
        <v>5424</v>
      </c>
      <c r="D5192" s="1"/>
      <c r="E5192" s="1"/>
      <c r="F5192" s="1" t="s">
        <v>5431</v>
      </c>
      <c r="G5192" s="1">
        <v>8</v>
      </c>
      <c r="H5192" s="1" t="s">
        <v>19</v>
      </c>
      <c r="I5192" s="1" t="s">
        <v>4085</v>
      </c>
      <c r="J5192" s="1">
        <v>0.05</v>
      </c>
      <c r="K5192" s="1">
        <v>0.4</v>
      </c>
      <c r="L5192" s="42">
        <v>14</v>
      </c>
      <c r="M5192" s="43">
        <v>46261</v>
      </c>
      <c r="N5192" s="1" t="e">
        <f>VLOOKUP(B5192,MICRO!E:L,8,0)</f>
        <v>#N/A</v>
      </c>
    </row>
    <row r="5193" spans="1:14" ht="20.25" x14ac:dyDescent="0.25">
      <c r="A5193" s="1">
        <v>22</v>
      </c>
      <c r="B5193" s="159"/>
      <c r="C5193" s="1" t="s">
        <v>5424</v>
      </c>
      <c r="D5193" s="1"/>
      <c r="E5193" s="1"/>
      <c r="F5193" s="1" t="s">
        <v>5432</v>
      </c>
      <c r="G5193" s="1">
        <v>8</v>
      </c>
      <c r="H5193" s="1" t="s">
        <v>19</v>
      </c>
      <c r="I5193" s="1" t="s">
        <v>4085</v>
      </c>
      <c r="J5193" s="1">
        <v>0.03</v>
      </c>
      <c r="K5193" s="1">
        <v>0.24</v>
      </c>
      <c r="L5193" s="42">
        <v>14</v>
      </c>
      <c r="M5193" s="43">
        <v>46261</v>
      </c>
      <c r="N5193" s="1" t="e">
        <f>VLOOKUP(B5193,MICRO!E:L,8,0)</f>
        <v>#N/A</v>
      </c>
    </row>
    <row r="5194" spans="1:14" ht="20.25" x14ac:dyDescent="0.25">
      <c r="A5194" s="1">
        <v>23</v>
      </c>
      <c r="B5194" s="159"/>
      <c r="C5194" s="1" t="s">
        <v>5424</v>
      </c>
      <c r="D5194" s="1"/>
      <c r="E5194" s="1"/>
      <c r="F5194" s="1" t="s">
        <v>5433</v>
      </c>
      <c r="G5194" s="1">
        <v>8</v>
      </c>
      <c r="H5194" s="1" t="s">
        <v>19</v>
      </c>
      <c r="I5194" s="1" t="s">
        <v>4085</v>
      </c>
      <c r="J5194" s="1">
        <v>0.01</v>
      </c>
      <c r="K5194" s="1">
        <v>0.08</v>
      </c>
      <c r="L5194" s="42">
        <v>14</v>
      </c>
      <c r="M5194" s="43">
        <v>46261</v>
      </c>
      <c r="N5194" s="1" t="e">
        <f>VLOOKUP(B5194,MICRO!E:L,8,0)</f>
        <v>#N/A</v>
      </c>
    </row>
    <row r="5195" spans="1:14" ht="20.25" x14ac:dyDescent="0.25">
      <c r="A5195" s="1">
        <v>24</v>
      </c>
      <c r="B5195" s="159"/>
      <c r="C5195" s="1" t="s">
        <v>5424</v>
      </c>
      <c r="D5195" s="1"/>
      <c r="E5195" s="1"/>
      <c r="F5195" s="1" t="s">
        <v>5434</v>
      </c>
      <c r="G5195" s="1">
        <v>20</v>
      </c>
      <c r="H5195" s="1" t="s">
        <v>19</v>
      </c>
      <c r="I5195" s="1" t="s">
        <v>4085</v>
      </c>
      <c r="J5195" s="1">
        <v>0.05</v>
      </c>
      <c r="K5195" s="1">
        <v>1</v>
      </c>
      <c r="L5195" s="42">
        <v>14</v>
      </c>
      <c r="M5195" s="43">
        <v>46261</v>
      </c>
      <c r="N5195" s="1" t="e">
        <f>VLOOKUP(B5195,MICRO!E:L,8,0)</f>
        <v>#N/A</v>
      </c>
    </row>
    <row r="5196" spans="1:14" ht="20.25" x14ac:dyDescent="0.25">
      <c r="A5196" s="1">
        <v>25</v>
      </c>
      <c r="B5196" s="159"/>
      <c r="C5196" s="1" t="s">
        <v>5424</v>
      </c>
      <c r="D5196" s="1"/>
      <c r="E5196" s="1"/>
      <c r="F5196" s="1" t="s">
        <v>5435</v>
      </c>
      <c r="G5196" s="1">
        <v>40</v>
      </c>
      <c r="H5196" s="1" t="s">
        <v>19</v>
      </c>
      <c r="I5196" s="1" t="s">
        <v>4085</v>
      </c>
      <c r="J5196" s="1">
        <v>0.03</v>
      </c>
      <c r="K5196" s="1">
        <v>1.2</v>
      </c>
      <c r="L5196" s="42">
        <v>14</v>
      </c>
      <c r="M5196" s="43">
        <v>46261</v>
      </c>
      <c r="N5196" s="1" t="e">
        <f>VLOOKUP(B5196,MICRO!E:L,8,0)</f>
        <v>#N/A</v>
      </c>
    </row>
    <row r="5197" spans="1:14" ht="20.25" x14ac:dyDescent="0.25">
      <c r="A5197" s="1">
        <v>26</v>
      </c>
      <c r="B5197" s="159"/>
      <c r="C5197" s="1" t="s">
        <v>5436</v>
      </c>
      <c r="D5197" s="1"/>
      <c r="E5197" s="1"/>
      <c r="F5197" s="1" t="s">
        <v>5437</v>
      </c>
      <c r="G5197" s="1">
        <v>32</v>
      </c>
      <c r="H5197" s="1" t="s">
        <v>19</v>
      </c>
      <c r="I5197" s="1" t="s">
        <v>4085</v>
      </c>
      <c r="J5197" s="1">
        <v>0.05</v>
      </c>
      <c r="K5197" s="1">
        <v>1.6</v>
      </c>
      <c r="L5197" s="42">
        <v>14</v>
      </c>
      <c r="M5197" s="43">
        <v>46261</v>
      </c>
      <c r="N5197" s="1" t="e">
        <f>VLOOKUP(B5197,MICRO!E:L,8,0)</f>
        <v>#N/A</v>
      </c>
    </row>
    <row r="5198" spans="1:14" ht="20.25" x14ac:dyDescent="0.25">
      <c r="A5198" s="1">
        <v>27</v>
      </c>
      <c r="B5198" s="159"/>
      <c r="C5198" s="1" t="s">
        <v>5436</v>
      </c>
      <c r="D5198" s="1"/>
      <c r="E5198" s="1"/>
      <c r="F5198" s="1" t="s">
        <v>5438</v>
      </c>
      <c r="G5198" s="1">
        <v>32</v>
      </c>
      <c r="H5198" s="1" t="s">
        <v>19</v>
      </c>
      <c r="I5198" s="1" t="s">
        <v>4085</v>
      </c>
      <c r="J5198" s="1">
        <v>0.03</v>
      </c>
      <c r="K5198" s="1">
        <v>0.96</v>
      </c>
      <c r="L5198" s="42">
        <v>14</v>
      </c>
      <c r="M5198" s="43">
        <v>46261</v>
      </c>
      <c r="N5198" s="1" t="e">
        <f>VLOOKUP(B5198,MICRO!E:L,8,0)</f>
        <v>#N/A</v>
      </c>
    </row>
    <row r="5199" spans="1:14" ht="20.25" x14ac:dyDescent="0.25">
      <c r="A5199" s="1">
        <v>28</v>
      </c>
      <c r="B5199" s="159"/>
      <c r="C5199" s="1" t="s">
        <v>5436</v>
      </c>
      <c r="D5199" s="1"/>
      <c r="E5199" s="1"/>
      <c r="F5199" s="1" t="s">
        <v>5439</v>
      </c>
      <c r="G5199" s="1">
        <v>32</v>
      </c>
      <c r="H5199" s="1" t="s">
        <v>19</v>
      </c>
      <c r="I5199" s="1" t="s">
        <v>4085</v>
      </c>
      <c r="J5199" s="1">
        <v>0.01</v>
      </c>
      <c r="K5199" s="1">
        <v>0.32</v>
      </c>
      <c r="L5199" s="42">
        <v>14</v>
      </c>
      <c r="M5199" s="43">
        <v>46261</v>
      </c>
      <c r="N5199" s="1" t="e">
        <f>VLOOKUP(B5199,MICRO!E:L,8,0)</f>
        <v>#N/A</v>
      </c>
    </row>
    <row r="5200" spans="1:14" ht="20.25" x14ac:dyDescent="0.25">
      <c r="A5200" s="1">
        <v>29</v>
      </c>
      <c r="B5200" s="159"/>
      <c r="C5200" s="1" t="s">
        <v>5440</v>
      </c>
      <c r="D5200" s="1"/>
      <c r="E5200" s="1"/>
      <c r="F5200" s="1" t="s">
        <v>5441</v>
      </c>
      <c r="G5200" s="1">
        <v>160</v>
      </c>
      <c r="H5200" s="1" t="s">
        <v>19</v>
      </c>
      <c r="I5200" s="1" t="s">
        <v>4085</v>
      </c>
      <c r="J5200" s="1">
        <v>0.05</v>
      </c>
      <c r="K5200" s="1">
        <v>8</v>
      </c>
      <c r="L5200" s="42">
        <v>14</v>
      </c>
      <c r="M5200" s="43">
        <v>46261</v>
      </c>
      <c r="N5200" s="1" t="e">
        <f>VLOOKUP(B5200,MICRO!E:L,8,0)</f>
        <v>#N/A</v>
      </c>
    </row>
    <row r="5201" spans="1:14" ht="20.25" x14ac:dyDescent="0.25">
      <c r="A5201" s="1">
        <v>30</v>
      </c>
      <c r="B5201" s="159"/>
      <c r="C5201" s="1" t="s">
        <v>5440</v>
      </c>
      <c r="D5201" s="1"/>
      <c r="E5201" s="1"/>
      <c r="F5201" s="1" t="s">
        <v>5442</v>
      </c>
      <c r="G5201" s="1">
        <v>160</v>
      </c>
      <c r="H5201" s="1" t="s">
        <v>19</v>
      </c>
      <c r="I5201" s="1" t="s">
        <v>4085</v>
      </c>
      <c r="J5201" s="1">
        <v>0.03</v>
      </c>
      <c r="K5201" s="1">
        <v>4.8</v>
      </c>
      <c r="L5201" s="42">
        <v>14</v>
      </c>
      <c r="M5201" s="43">
        <v>46261</v>
      </c>
      <c r="N5201" s="1" t="e">
        <f>VLOOKUP(B5201,MICRO!E:L,8,0)</f>
        <v>#N/A</v>
      </c>
    </row>
    <row r="5202" spans="1:14" ht="20.25" x14ac:dyDescent="0.25">
      <c r="A5202" s="1">
        <v>31</v>
      </c>
      <c r="B5202" s="159"/>
      <c r="C5202" s="1" t="s">
        <v>5440</v>
      </c>
      <c r="D5202" s="1"/>
      <c r="E5202" s="1"/>
      <c r="F5202" s="1" t="s">
        <v>5443</v>
      </c>
      <c r="G5202" s="1">
        <v>160</v>
      </c>
      <c r="H5202" s="1" t="s">
        <v>19</v>
      </c>
      <c r="I5202" s="1" t="s">
        <v>4085</v>
      </c>
      <c r="J5202" s="1">
        <v>0.01</v>
      </c>
      <c r="K5202" s="1">
        <v>1.6</v>
      </c>
      <c r="L5202" s="42">
        <v>14</v>
      </c>
      <c r="M5202" s="43">
        <v>46261</v>
      </c>
      <c r="N5202" s="1" t="e">
        <f>VLOOKUP(B5202,MICRO!E:L,8,0)</f>
        <v>#N/A</v>
      </c>
    </row>
    <row r="5203" spans="1:14" ht="20.25" x14ac:dyDescent="0.25">
      <c r="A5203" s="1">
        <v>32</v>
      </c>
      <c r="B5203" s="159">
        <v>4135</v>
      </c>
      <c r="C5203" s="1" t="s">
        <v>3885</v>
      </c>
      <c r="D5203" s="1" t="s">
        <v>5444</v>
      </c>
      <c r="E5203" s="1" t="s">
        <v>2</v>
      </c>
      <c r="F5203" s="1" t="s">
        <v>5445</v>
      </c>
      <c r="G5203" s="1">
        <v>1</v>
      </c>
      <c r="H5203" s="1" t="s">
        <v>19</v>
      </c>
      <c r="I5203" s="1" t="s">
        <v>2274</v>
      </c>
      <c r="J5203" s="1">
        <v>761.8</v>
      </c>
      <c r="K5203" s="1">
        <v>761.8</v>
      </c>
      <c r="L5203" s="42">
        <v>14</v>
      </c>
      <c r="M5203" s="43">
        <v>46261</v>
      </c>
      <c r="N5203" s="1" t="str">
        <f>VLOOKUP(B5203,MICRO!E:L,8,0)</f>
        <v>P-188</v>
      </c>
    </row>
    <row r="5204" spans="1:14" ht="20.25" x14ac:dyDescent="0.25">
      <c r="A5204" s="1">
        <v>33</v>
      </c>
      <c r="B5204" s="159">
        <v>4136</v>
      </c>
      <c r="C5204" s="1" t="s">
        <v>3885</v>
      </c>
      <c r="D5204" s="1" t="s">
        <v>5444</v>
      </c>
      <c r="E5204" s="1" t="s">
        <v>43</v>
      </c>
      <c r="F5204" s="1" t="s">
        <v>3890</v>
      </c>
      <c r="G5204" s="1">
        <v>4</v>
      </c>
      <c r="H5204" s="1" t="s">
        <v>19</v>
      </c>
      <c r="I5204" s="1" t="s">
        <v>2274</v>
      </c>
      <c r="J5204" s="1">
        <v>4.5</v>
      </c>
      <c r="K5204" s="1">
        <v>18</v>
      </c>
      <c r="L5204" s="42">
        <v>14</v>
      </c>
      <c r="M5204" s="43">
        <v>46261</v>
      </c>
      <c r="N5204" s="1" t="str">
        <f>VLOOKUP(B5204,MICRO!E:L,8,0)</f>
        <v>P-188</v>
      </c>
    </row>
    <row r="5205" spans="1:14" ht="20.25" x14ac:dyDescent="0.25">
      <c r="A5205" s="1">
        <v>34</v>
      </c>
      <c r="B5205" s="159">
        <v>4137</v>
      </c>
      <c r="C5205" s="1" t="s">
        <v>3885</v>
      </c>
      <c r="D5205" s="1" t="s">
        <v>5444</v>
      </c>
      <c r="E5205" s="1" t="s">
        <v>746</v>
      </c>
      <c r="F5205" s="1" t="s">
        <v>3892</v>
      </c>
      <c r="G5205" s="1">
        <v>4</v>
      </c>
      <c r="H5205" s="1" t="s">
        <v>19</v>
      </c>
      <c r="I5205" s="1" t="s">
        <v>2274</v>
      </c>
      <c r="J5205" s="1">
        <v>5.8</v>
      </c>
      <c r="K5205" s="1">
        <v>23.2</v>
      </c>
      <c r="L5205" s="42">
        <v>14</v>
      </c>
      <c r="M5205" s="43">
        <v>46261</v>
      </c>
      <c r="N5205" s="1" t="str">
        <f>VLOOKUP(B5205,MICRO!E:L,8,0)</f>
        <v>P-188</v>
      </c>
    </row>
    <row r="5206" spans="1:14" ht="20.25" x14ac:dyDescent="0.25">
      <c r="A5206" s="1">
        <v>35</v>
      </c>
      <c r="B5206" s="159">
        <v>4138</v>
      </c>
      <c r="C5206" s="1" t="s">
        <v>3885</v>
      </c>
      <c r="D5206" s="1" t="s">
        <v>5444</v>
      </c>
      <c r="E5206" s="1" t="s">
        <v>1101</v>
      </c>
      <c r="F5206" s="1" t="s">
        <v>3894</v>
      </c>
      <c r="G5206" s="1">
        <v>8</v>
      </c>
      <c r="H5206" s="1" t="s">
        <v>19</v>
      </c>
      <c r="I5206" s="1" t="s">
        <v>2274</v>
      </c>
      <c r="J5206" s="1">
        <v>0.1</v>
      </c>
      <c r="K5206" s="1">
        <v>0.8</v>
      </c>
      <c r="L5206" s="42">
        <v>14</v>
      </c>
      <c r="M5206" s="43">
        <v>46261</v>
      </c>
      <c r="N5206" s="1" t="str">
        <f>VLOOKUP(B5206,MICRO!E:L,8,0)</f>
        <v>P-188</v>
      </c>
    </row>
    <row r="5207" spans="1:14" ht="20.25" x14ac:dyDescent="0.25">
      <c r="A5207" s="1">
        <v>36</v>
      </c>
      <c r="B5207" s="159"/>
      <c r="C5207" s="1" t="s">
        <v>3885</v>
      </c>
      <c r="D5207" s="1" t="s">
        <v>5444</v>
      </c>
      <c r="E5207" s="1" t="s">
        <v>100</v>
      </c>
      <c r="F5207" s="1" t="s">
        <v>5446</v>
      </c>
      <c r="G5207" s="1">
        <v>8</v>
      </c>
      <c r="H5207" s="1" t="s">
        <v>19</v>
      </c>
      <c r="I5207" s="1" t="s">
        <v>2274</v>
      </c>
      <c r="J5207" s="1">
        <v>1.4</v>
      </c>
      <c r="K5207" s="1">
        <v>11.2</v>
      </c>
      <c r="L5207" s="42">
        <v>14</v>
      </c>
      <c r="M5207" s="43">
        <v>46261</v>
      </c>
      <c r="N5207" s="1" t="e">
        <f>VLOOKUP(B5207,MICRO!E:L,8,0)</f>
        <v>#N/A</v>
      </c>
    </row>
    <row r="5208" spans="1:14" ht="20.25" x14ac:dyDescent="0.25">
      <c r="A5208" s="1">
        <v>37</v>
      </c>
      <c r="B5208" s="159"/>
      <c r="C5208" s="1" t="s">
        <v>3885</v>
      </c>
      <c r="D5208" s="1" t="s">
        <v>5444</v>
      </c>
      <c r="E5208" s="1" t="s">
        <v>173</v>
      </c>
      <c r="F5208" s="1" t="s">
        <v>5447</v>
      </c>
      <c r="G5208" s="1">
        <v>4</v>
      </c>
      <c r="H5208" s="1" t="s">
        <v>19</v>
      </c>
      <c r="I5208" s="1" t="s">
        <v>2274</v>
      </c>
      <c r="J5208" s="1">
        <v>1.4</v>
      </c>
      <c r="K5208" s="1">
        <v>5.6</v>
      </c>
      <c r="L5208" s="42">
        <v>14</v>
      </c>
      <c r="M5208" s="43">
        <v>46261</v>
      </c>
      <c r="N5208" s="1" t="e">
        <f>VLOOKUP(B5208,MICRO!E:L,8,0)</f>
        <v>#N/A</v>
      </c>
    </row>
    <row r="5209" spans="1:14" ht="20.25" x14ac:dyDescent="0.25">
      <c r="A5209" s="1">
        <v>38</v>
      </c>
      <c r="B5209" s="159">
        <v>4139</v>
      </c>
      <c r="C5209" s="1" t="s">
        <v>3885</v>
      </c>
      <c r="D5209" s="1" t="s">
        <v>5444</v>
      </c>
      <c r="E5209" s="1" t="s">
        <v>461</v>
      </c>
      <c r="F5209" s="1" t="s">
        <v>5448</v>
      </c>
      <c r="G5209" s="1">
        <v>4</v>
      </c>
      <c r="H5209" s="1" t="s">
        <v>19</v>
      </c>
      <c r="I5209" s="1" t="s">
        <v>2274</v>
      </c>
      <c r="J5209" s="1">
        <v>1.3</v>
      </c>
      <c r="K5209" s="1">
        <v>5.2</v>
      </c>
      <c r="L5209" s="42">
        <v>14</v>
      </c>
      <c r="M5209" s="43">
        <v>46261</v>
      </c>
      <c r="N5209" s="1" t="str">
        <f>VLOOKUP(B5209,MICRO!E:L,8,0)</f>
        <v>P-188</v>
      </c>
    </row>
    <row r="5210" spans="1:14" ht="20.25" x14ac:dyDescent="0.25">
      <c r="A5210" s="1">
        <v>39</v>
      </c>
      <c r="B5210" s="159">
        <v>4140</v>
      </c>
      <c r="C5210" s="1" t="s">
        <v>3885</v>
      </c>
      <c r="D5210" s="1" t="s">
        <v>5444</v>
      </c>
      <c r="E5210" s="1" t="s">
        <v>464</v>
      </c>
      <c r="F5210" s="1" t="s">
        <v>5449</v>
      </c>
      <c r="G5210" s="1">
        <v>2</v>
      </c>
      <c r="H5210" s="1" t="s">
        <v>19</v>
      </c>
      <c r="I5210" s="1" t="s">
        <v>2274</v>
      </c>
      <c r="J5210" s="1">
        <v>11.8</v>
      </c>
      <c r="K5210" s="1">
        <v>23.6</v>
      </c>
      <c r="L5210" s="42">
        <v>14</v>
      </c>
      <c r="M5210" s="43">
        <v>46261</v>
      </c>
      <c r="N5210" s="1" t="str">
        <f>VLOOKUP(B5210,MICRO!E:L,8,0)</f>
        <v>P-188</v>
      </c>
    </row>
    <row r="5211" spans="1:14" ht="20.25" x14ac:dyDescent="0.25">
      <c r="A5211" s="1">
        <v>40</v>
      </c>
      <c r="B5211" s="159">
        <v>4141</v>
      </c>
      <c r="C5211" s="1" t="s">
        <v>3885</v>
      </c>
      <c r="D5211" s="1" t="s">
        <v>5444</v>
      </c>
      <c r="E5211" s="1" t="s">
        <v>1103</v>
      </c>
      <c r="F5211" s="1" t="s">
        <v>5450</v>
      </c>
      <c r="G5211" s="1">
        <v>2</v>
      </c>
      <c r="H5211" s="1" t="s">
        <v>19</v>
      </c>
      <c r="I5211" s="1" t="s">
        <v>2274</v>
      </c>
      <c r="J5211" s="1">
        <v>8.6</v>
      </c>
      <c r="K5211" s="1">
        <v>17.2</v>
      </c>
      <c r="L5211" s="42">
        <v>14</v>
      </c>
      <c r="M5211" s="43">
        <v>46261</v>
      </c>
      <c r="N5211" s="1" t="str">
        <f>VLOOKUP(B5211,MICRO!E:L,8,0)</f>
        <v>P-188</v>
      </c>
    </row>
    <row r="5212" spans="1:14" ht="20.25" x14ac:dyDescent="0.25">
      <c r="A5212" s="1">
        <v>41</v>
      </c>
      <c r="B5212" s="159">
        <v>4142</v>
      </c>
      <c r="C5212" s="1" t="s">
        <v>3885</v>
      </c>
      <c r="D5212" s="1" t="s">
        <v>5444</v>
      </c>
      <c r="E5212" s="1" t="s">
        <v>2</v>
      </c>
      <c r="F5212" s="1" t="s">
        <v>5445</v>
      </c>
      <c r="G5212" s="1">
        <v>1</v>
      </c>
      <c r="H5212" s="1" t="s">
        <v>19</v>
      </c>
      <c r="I5212" s="1" t="s">
        <v>2276</v>
      </c>
      <c r="J5212" s="1">
        <v>761.8</v>
      </c>
      <c r="K5212" s="1">
        <v>761.8</v>
      </c>
      <c r="L5212" s="42">
        <v>14</v>
      </c>
      <c r="M5212" s="43">
        <v>46261</v>
      </c>
      <c r="N5212" s="1" t="str">
        <f>VLOOKUP(B5212,MICRO!E:L,8,0)</f>
        <v>P-188</v>
      </c>
    </row>
    <row r="5213" spans="1:14" ht="20.25" x14ac:dyDescent="0.25">
      <c r="A5213" s="1">
        <v>42</v>
      </c>
      <c r="B5213" s="159">
        <v>4143</v>
      </c>
      <c r="C5213" s="1" t="s">
        <v>3885</v>
      </c>
      <c r="D5213" s="1" t="s">
        <v>5444</v>
      </c>
      <c r="E5213" s="1" t="s">
        <v>43</v>
      </c>
      <c r="F5213" s="1" t="s">
        <v>3890</v>
      </c>
      <c r="G5213" s="1">
        <v>4</v>
      </c>
      <c r="H5213" s="1" t="s">
        <v>19</v>
      </c>
      <c r="I5213" s="1" t="s">
        <v>2276</v>
      </c>
      <c r="J5213" s="1">
        <v>4.5</v>
      </c>
      <c r="K5213" s="1">
        <v>18</v>
      </c>
      <c r="L5213" s="42">
        <v>14</v>
      </c>
      <c r="M5213" s="43">
        <v>46261</v>
      </c>
      <c r="N5213" s="1" t="str">
        <f>VLOOKUP(B5213,MICRO!E:L,8,0)</f>
        <v>P-188</v>
      </c>
    </row>
    <row r="5214" spans="1:14" ht="20.25" x14ac:dyDescent="0.25">
      <c r="A5214" s="1">
        <v>43</v>
      </c>
      <c r="B5214" s="159">
        <v>4144</v>
      </c>
      <c r="C5214" s="1" t="s">
        <v>3885</v>
      </c>
      <c r="D5214" s="1" t="s">
        <v>5444</v>
      </c>
      <c r="E5214" s="1" t="s">
        <v>746</v>
      </c>
      <c r="F5214" s="1" t="s">
        <v>3892</v>
      </c>
      <c r="G5214" s="1">
        <v>4</v>
      </c>
      <c r="H5214" s="1" t="s">
        <v>19</v>
      </c>
      <c r="I5214" s="1" t="s">
        <v>2276</v>
      </c>
      <c r="J5214" s="1">
        <v>5.8</v>
      </c>
      <c r="K5214" s="1">
        <v>23.2</v>
      </c>
      <c r="L5214" s="42">
        <v>14</v>
      </c>
      <c r="M5214" s="43">
        <v>46261</v>
      </c>
      <c r="N5214" s="1" t="str">
        <f>VLOOKUP(B5214,MICRO!E:L,8,0)</f>
        <v>P-188</v>
      </c>
    </row>
    <row r="5215" spans="1:14" ht="20.25" x14ac:dyDescent="0.25">
      <c r="A5215" s="1">
        <v>44</v>
      </c>
      <c r="B5215" s="159">
        <v>4145</v>
      </c>
      <c r="C5215" s="1" t="s">
        <v>3885</v>
      </c>
      <c r="D5215" s="1" t="s">
        <v>5444</v>
      </c>
      <c r="E5215" s="1" t="s">
        <v>1101</v>
      </c>
      <c r="F5215" s="1" t="s">
        <v>3894</v>
      </c>
      <c r="G5215" s="1">
        <v>8</v>
      </c>
      <c r="H5215" s="1" t="s">
        <v>19</v>
      </c>
      <c r="I5215" s="1" t="s">
        <v>2276</v>
      </c>
      <c r="J5215" s="1">
        <v>0.1</v>
      </c>
      <c r="K5215" s="1">
        <v>0.8</v>
      </c>
      <c r="L5215" s="42">
        <v>14</v>
      </c>
      <c r="M5215" s="43">
        <v>46261</v>
      </c>
      <c r="N5215" s="1" t="str">
        <f>VLOOKUP(B5215,MICRO!E:L,8,0)</f>
        <v>P-188</v>
      </c>
    </row>
    <row r="5216" spans="1:14" ht="20.25" x14ac:dyDescent="0.25">
      <c r="A5216" s="1">
        <v>45</v>
      </c>
      <c r="B5216" s="159"/>
      <c r="C5216" s="1" t="s">
        <v>3885</v>
      </c>
      <c r="D5216" s="1" t="s">
        <v>5444</v>
      </c>
      <c r="E5216" s="1" t="s">
        <v>100</v>
      </c>
      <c r="F5216" s="1" t="s">
        <v>5446</v>
      </c>
      <c r="G5216" s="1">
        <v>8</v>
      </c>
      <c r="H5216" s="1" t="s">
        <v>19</v>
      </c>
      <c r="I5216" s="1" t="s">
        <v>2276</v>
      </c>
      <c r="J5216" s="1">
        <v>1.4</v>
      </c>
      <c r="K5216" s="1">
        <v>11.2</v>
      </c>
      <c r="L5216" s="42">
        <v>14</v>
      </c>
      <c r="M5216" s="43">
        <v>46261</v>
      </c>
      <c r="N5216" s="1" t="e">
        <f>VLOOKUP(B5216,MICRO!E:L,8,0)</f>
        <v>#N/A</v>
      </c>
    </row>
    <row r="5217" spans="1:14" ht="20.25" x14ac:dyDescent="0.25">
      <c r="A5217" s="1">
        <v>46</v>
      </c>
      <c r="B5217" s="159"/>
      <c r="C5217" s="1" t="s">
        <v>3885</v>
      </c>
      <c r="D5217" s="1" t="s">
        <v>5444</v>
      </c>
      <c r="E5217" s="1" t="s">
        <v>173</v>
      </c>
      <c r="F5217" s="1" t="s">
        <v>5447</v>
      </c>
      <c r="G5217" s="1">
        <v>4</v>
      </c>
      <c r="H5217" s="1" t="s">
        <v>19</v>
      </c>
      <c r="I5217" s="1" t="s">
        <v>2276</v>
      </c>
      <c r="J5217" s="1">
        <v>1.4</v>
      </c>
      <c r="K5217" s="1">
        <v>5.6</v>
      </c>
      <c r="L5217" s="42">
        <v>14</v>
      </c>
      <c r="M5217" s="43">
        <v>46261</v>
      </c>
      <c r="N5217" s="1" t="e">
        <f>VLOOKUP(B5217,MICRO!E:L,8,0)</f>
        <v>#N/A</v>
      </c>
    </row>
    <row r="5218" spans="1:14" ht="20.25" x14ac:dyDescent="0.25">
      <c r="A5218" s="1">
        <v>47</v>
      </c>
      <c r="B5218" s="159">
        <v>4139</v>
      </c>
      <c r="C5218" s="1" t="s">
        <v>3885</v>
      </c>
      <c r="D5218" s="1" t="s">
        <v>5444</v>
      </c>
      <c r="E5218" s="1" t="s">
        <v>461</v>
      </c>
      <c r="F5218" s="1" t="s">
        <v>5448</v>
      </c>
      <c r="G5218" s="1">
        <v>4</v>
      </c>
      <c r="H5218" s="1" t="s">
        <v>19</v>
      </c>
      <c r="I5218" s="1" t="s">
        <v>2276</v>
      </c>
      <c r="J5218" s="1">
        <v>1.3</v>
      </c>
      <c r="K5218" s="1">
        <v>5.2</v>
      </c>
      <c r="L5218" s="42">
        <v>14</v>
      </c>
      <c r="M5218" s="43">
        <v>46261</v>
      </c>
      <c r="N5218" s="1" t="str">
        <f>VLOOKUP(B5218,MICRO!E:L,8,0)</f>
        <v>P-188</v>
      </c>
    </row>
    <row r="5219" spans="1:14" ht="20.25" x14ac:dyDescent="0.25">
      <c r="A5219" s="1">
        <v>48</v>
      </c>
      <c r="B5219" s="159">
        <v>4140</v>
      </c>
      <c r="C5219" s="1" t="s">
        <v>3885</v>
      </c>
      <c r="D5219" s="1" t="s">
        <v>5444</v>
      </c>
      <c r="E5219" s="1" t="s">
        <v>464</v>
      </c>
      <c r="F5219" s="1" t="s">
        <v>5449</v>
      </c>
      <c r="G5219" s="1">
        <v>2</v>
      </c>
      <c r="H5219" s="1" t="s">
        <v>19</v>
      </c>
      <c r="I5219" s="1" t="s">
        <v>2276</v>
      </c>
      <c r="J5219" s="1">
        <v>11.8</v>
      </c>
      <c r="K5219" s="1">
        <v>23.6</v>
      </c>
      <c r="L5219" s="42">
        <v>14</v>
      </c>
      <c r="M5219" s="43">
        <v>46261</v>
      </c>
      <c r="N5219" s="1" t="str">
        <f>VLOOKUP(B5219,MICRO!E:L,8,0)</f>
        <v>P-188</v>
      </c>
    </row>
    <row r="5220" spans="1:14" ht="20.25" x14ac:dyDescent="0.25">
      <c r="A5220" s="1">
        <v>49</v>
      </c>
      <c r="B5220" s="159">
        <v>4141</v>
      </c>
      <c r="C5220" s="1" t="s">
        <v>3885</v>
      </c>
      <c r="D5220" s="1" t="s">
        <v>5444</v>
      </c>
      <c r="E5220" s="1" t="s">
        <v>1103</v>
      </c>
      <c r="F5220" s="1" t="s">
        <v>5450</v>
      </c>
      <c r="G5220" s="1">
        <v>2</v>
      </c>
      <c r="H5220" s="1" t="s">
        <v>19</v>
      </c>
      <c r="I5220" s="1" t="s">
        <v>2274</v>
      </c>
      <c r="J5220" s="1">
        <v>8.6</v>
      </c>
      <c r="K5220" s="1">
        <v>17.2</v>
      </c>
      <c r="L5220" s="42">
        <v>14</v>
      </c>
      <c r="M5220" s="43">
        <v>46261</v>
      </c>
      <c r="N5220" s="1" t="str">
        <f>VLOOKUP(B5220,MICRO!E:L,8,0)</f>
        <v>P-188</v>
      </c>
    </row>
    <row r="5221" spans="1:14" ht="20.25" x14ac:dyDescent="0.25">
      <c r="A5221" s="1">
        <v>50</v>
      </c>
      <c r="B5221" s="159">
        <v>4290</v>
      </c>
      <c r="C5221" s="1" t="s">
        <v>3827</v>
      </c>
      <c r="D5221" s="1"/>
      <c r="E5221" s="1" t="s">
        <v>746</v>
      </c>
      <c r="F5221" s="1" t="s">
        <v>4047</v>
      </c>
      <c r="G5221" s="1">
        <v>4</v>
      </c>
      <c r="H5221" s="1" t="s">
        <v>19</v>
      </c>
      <c r="I5221" s="1" t="s">
        <v>3789</v>
      </c>
      <c r="J5221" s="1">
        <v>50</v>
      </c>
      <c r="K5221" s="1">
        <v>200</v>
      </c>
      <c r="L5221" s="42">
        <v>14</v>
      </c>
      <c r="M5221" s="43">
        <v>46261</v>
      </c>
      <c r="N5221" s="1" t="str">
        <f>VLOOKUP(B5221,MICRO!E:L,8,0)</f>
        <v>P-188</v>
      </c>
    </row>
    <row r="5222" spans="1:14" ht="20.25" x14ac:dyDescent="0.25">
      <c r="A5222" s="1">
        <v>51</v>
      </c>
      <c r="B5222" s="159">
        <v>4289</v>
      </c>
      <c r="C5222" s="1" t="s">
        <v>3811</v>
      </c>
      <c r="D5222" s="1"/>
      <c r="E5222" s="1" t="s">
        <v>1101</v>
      </c>
      <c r="F5222" s="1" t="s">
        <v>4045</v>
      </c>
      <c r="G5222" s="1">
        <v>4</v>
      </c>
      <c r="H5222" s="1" t="s">
        <v>19</v>
      </c>
      <c r="I5222" s="1" t="s">
        <v>3789</v>
      </c>
      <c r="J5222" s="1">
        <v>49.87</v>
      </c>
      <c r="K5222" s="1">
        <v>199.48</v>
      </c>
      <c r="L5222" s="42">
        <v>14</v>
      </c>
      <c r="M5222" s="43">
        <v>46261</v>
      </c>
      <c r="N5222" s="1" t="str">
        <f>VLOOKUP(B5222,MICRO!E:L,8,0)</f>
        <v>P-188</v>
      </c>
    </row>
    <row r="5223" spans="1:14" ht="20.25" x14ac:dyDescent="0.25">
      <c r="A5223" s="1">
        <v>52</v>
      </c>
      <c r="B5223" s="159"/>
      <c r="C5223" s="1"/>
      <c r="D5223" s="1" t="s">
        <v>5451</v>
      </c>
      <c r="E5223" s="1"/>
      <c r="F5223" s="1" t="s">
        <v>5452</v>
      </c>
      <c r="G5223" s="1">
        <v>1</v>
      </c>
      <c r="H5223" s="1" t="s">
        <v>19</v>
      </c>
      <c r="I5223" s="1" t="s">
        <v>4575</v>
      </c>
      <c r="J5223" s="1">
        <v>21.5</v>
      </c>
      <c r="K5223" s="1">
        <v>21.5</v>
      </c>
      <c r="L5223" s="42">
        <v>14</v>
      </c>
      <c r="M5223" s="43">
        <v>46261</v>
      </c>
      <c r="N5223" s="1" t="e">
        <f>VLOOKUP(B5223,MICRO!E:L,8,0)</f>
        <v>#N/A</v>
      </c>
    </row>
    <row r="5224" spans="1:14" ht="20.25" x14ac:dyDescent="0.25">
      <c r="A5224" s="1">
        <v>53</v>
      </c>
      <c r="B5224" s="159"/>
      <c r="C5224" s="1"/>
      <c r="D5224" s="1" t="s">
        <v>5453</v>
      </c>
      <c r="E5224" s="1"/>
      <c r="F5224" s="1" t="s">
        <v>5454</v>
      </c>
      <c r="G5224" s="1">
        <v>1</v>
      </c>
      <c r="H5224" s="1" t="s">
        <v>19</v>
      </c>
      <c r="I5224" s="1" t="s">
        <v>4553</v>
      </c>
      <c r="J5224" s="1">
        <v>21.5</v>
      </c>
      <c r="K5224" s="1">
        <v>21.5</v>
      </c>
      <c r="L5224" s="42">
        <v>14</v>
      </c>
      <c r="M5224" s="43">
        <v>46261</v>
      </c>
      <c r="N5224" s="1" t="e">
        <f>VLOOKUP(B5224,MICRO!E:L,8,0)</f>
        <v>#N/A</v>
      </c>
    </row>
    <row r="5225" spans="1:14" ht="20.25" x14ac:dyDescent="0.25">
      <c r="A5225" s="1">
        <v>54</v>
      </c>
      <c r="B5225" s="159"/>
      <c r="C5225" s="1"/>
      <c r="D5225" s="1" t="s">
        <v>5451</v>
      </c>
      <c r="E5225" s="1"/>
      <c r="F5225" s="1" t="s">
        <v>5455</v>
      </c>
      <c r="G5225" s="1">
        <v>1</v>
      </c>
      <c r="H5225" s="1" t="s">
        <v>19</v>
      </c>
      <c r="I5225" s="1" t="s">
        <v>4575</v>
      </c>
      <c r="J5225" s="1">
        <v>0.5</v>
      </c>
      <c r="K5225" s="1">
        <v>0.5</v>
      </c>
      <c r="L5225" s="42">
        <v>14</v>
      </c>
      <c r="M5225" s="43">
        <v>46261</v>
      </c>
      <c r="N5225" s="1" t="e">
        <f>VLOOKUP(B5225,MICRO!E:L,8,0)</f>
        <v>#N/A</v>
      </c>
    </row>
    <row r="5226" spans="1:14" ht="20.25" x14ac:dyDescent="0.25">
      <c r="A5226" s="1">
        <v>55</v>
      </c>
      <c r="B5226" s="159"/>
      <c r="C5226" s="1"/>
      <c r="D5226" s="1" t="s">
        <v>5451</v>
      </c>
      <c r="E5226" s="1"/>
      <c r="F5226" s="1" t="s">
        <v>5456</v>
      </c>
      <c r="G5226" s="1">
        <v>1</v>
      </c>
      <c r="H5226" s="1" t="s">
        <v>19</v>
      </c>
      <c r="I5226" s="1" t="s">
        <v>4553</v>
      </c>
      <c r="J5226" s="1">
        <v>0.5</v>
      </c>
      <c r="K5226" s="1">
        <v>0.5</v>
      </c>
      <c r="L5226" s="42">
        <v>14</v>
      </c>
      <c r="M5226" s="43">
        <v>46261</v>
      </c>
      <c r="N5226" s="1" t="e">
        <f>VLOOKUP(B5226,MICRO!E:L,8,0)</f>
        <v>#N/A</v>
      </c>
    </row>
    <row r="5227" spans="1:14" ht="20.25" x14ac:dyDescent="0.25">
      <c r="A5227" s="1">
        <v>56</v>
      </c>
      <c r="B5227" s="159"/>
      <c r="C5227" s="1" t="s">
        <v>5457</v>
      </c>
      <c r="D5227" s="1"/>
      <c r="E5227" s="1"/>
      <c r="F5227" s="1" t="s">
        <v>5458</v>
      </c>
      <c r="G5227" s="1">
        <v>1</v>
      </c>
      <c r="H5227" s="1" t="s">
        <v>19</v>
      </c>
      <c r="I5227" s="1" t="s">
        <v>4687</v>
      </c>
      <c r="J5227" s="1">
        <v>350</v>
      </c>
      <c r="K5227" s="1">
        <v>350</v>
      </c>
      <c r="L5227" s="42">
        <v>14</v>
      </c>
      <c r="M5227" s="43">
        <v>46261</v>
      </c>
      <c r="N5227" s="1" t="e">
        <f>VLOOKUP(B5227,MICRO!E:L,8,0)</f>
        <v>#N/A</v>
      </c>
    </row>
    <row r="5228" spans="1:14" ht="20.25" x14ac:dyDescent="0.25">
      <c r="A5228" s="1">
        <v>57</v>
      </c>
      <c r="B5228" s="159"/>
      <c r="C5228" s="1" t="s">
        <v>5459</v>
      </c>
      <c r="D5228" s="1"/>
      <c r="E5228" s="1"/>
      <c r="F5228" s="1" t="s">
        <v>5460</v>
      </c>
      <c r="G5228" s="1">
        <v>1</v>
      </c>
      <c r="H5228" s="1" t="s">
        <v>19</v>
      </c>
      <c r="I5228" s="1" t="s">
        <v>4688</v>
      </c>
      <c r="J5228" s="1">
        <v>350</v>
      </c>
      <c r="K5228" s="1">
        <v>350</v>
      </c>
      <c r="L5228" s="42">
        <v>14</v>
      </c>
      <c r="M5228" s="43">
        <v>46261</v>
      </c>
      <c r="N5228" s="1" t="e">
        <f>VLOOKUP(B5228,MICRO!E:L,8,0)</f>
        <v>#N/A</v>
      </c>
    </row>
    <row r="5229" spans="1:14" ht="20.25" x14ac:dyDescent="0.25">
      <c r="A5229" s="1">
        <v>58</v>
      </c>
      <c r="B5229" s="159"/>
      <c r="C5229" s="1" t="s">
        <v>5461</v>
      </c>
      <c r="D5229" s="1"/>
      <c r="E5229" s="1" t="s">
        <v>2</v>
      </c>
      <c r="F5229" s="1" t="s">
        <v>5462</v>
      </c>
      <c r="G5229" s="1">
        <v>4</v>
      </c>
      <c r="H5229" s="1" t="s">
        <v>19</v>
      </c>
      <c r="I5229" s="1" t="s">
        <v>4687</v>
      </c>
      <c r="J5229" s="1">
        <v>106.4</v>
      </c>
      <c r="K5229" s="1">
        <v>425.6</v>
      </c>
      <c r="L5229" s="42">
        <v>14</v>
      </c>
      <c r="M5229" s="43">
        <v>46261</v>
      </c>
      <c r="N5229" s="1" t="e">
        <f>VLOOKUP(B5229,MICRO!E:L,8,0)</f>
        <v>#N/A</v>
      </c>
    </row>
    <row r="5230" spans="1:14" ht="20.25" x14ac:dyDescent="0.25">
      <c r="A5230" s="1">
        <v>59</v>
      </c>
      <c r="B5230" s="159"/>
      <c r="C5230" s="1" t="s">
        <v>5461</v>
      </c>
      <c r="D5230" s="1"/>
      <c r="E5230" s="1" t="s">
        <v>2</v>
      </c>
      <c r="F5230" s="1" t="s">
        <v>5462</v>
      </c>
      <c r="G5230" s="1">
        <v>4</v>
      </c>
      <c r="H5230" s="1" t="s">
        <v>19</v>
      </c>
      <c r="I5230" s="1" t="s">
        <v>4688</v>
      </c>
      <c r="J5230" s="1">
        <v>106.4</v>
      </c>
      <c r="K5230" s="1">
        <v>425.6</v>
      </c>
      <c r="L5230" s="42">
        <v>14</v>
      </c>
      <c r="M5230" s="43">
        <v>46261</v>
      </c>
      <c r="N5230" s="1" t="e">
        <f>VLOOKUP(B5230,MICRO!E:L,8,0)</f>
        <v>#N/A</v>
      </c>
    </row>
    <row r="5231" spans="1:14" ht="20.25" x14ac:dyDescent="0.25">
      <c r="A5231" s="1">
        <v>60</v>
      </c>
      <c r="B5231" s="159"/>
      <c r="C5231" s="1" t="s">
        <v>4269</v>
      </c>
      <c r="D5231" s="1"/>
      <c r="E5231" s="1" t="s">
        <v>2</v>
      </c>
      <c r="F5231" s="1" t="s">
        <v>5463</v>
      </c>
      <c r="G5231" s="1">
        <v>2</v>
      </c>
      <c r="H5231" s="1" t="s">
        <v>19</v>
      </c>
      <c r="I5231" s="1" t="s">
        <v>4687</v>
      </c>
      <c r="J5231" s="1">
        <v>47.7</v>
      </c>
      <c r="K5231" s="1">
        <v>95.4</v>
      </c>
      <c r="L5231" s="42">
        <v>14</v>
      </c>
      <c r="M5231" s="43">
        <v>46261</v>
      </c>
      <c r="N5231" s="1" t="e">
        <f>VLOOKUP(B5231,MICRO!E:L,8,0)</f>
        <v>#N/A</v>
      </c>
    </row>
    <row r="5232" spans="1:14" ht="20.25" x14ac:dyDescent="0.25">
      <c r="A5232" s="1">
        <v>61</v>
      </c>
      <c r="B5232" s="159"/>
      <c r="C5232" s="1" t="s">
        <v>4269</v>
      </c>
      <c r="D5232" s="1"/>
      <c r="E5232" s="1" t="s">
        <v>2</v>
      </c>
      <c r="F5232" s="1" t="s">
        <v>5463</v>
      </c>
      <c r="G5232" s="1">
        <v>2</v>
      </c>
      <c r="H5232" s="1" t="s">
        <v>19</v>
      </c>
      <c r="I5232" s="1" t="s">
        <v>4688</v>
      </c>
      <c r="J5232" s="1">
        <v>47.7</v>
      </c>
      <c r="K5232" s="1">
        <v>95.4</v>
      </c>
      <c r="L5232" s="42">
        <v>14</v>
      </c>
      <c r="M5232" s="43">
        <v>46261</v>
      </c>
      <c r="N5232" s="1" t="e">
        <f>VLOOKUP(B5232,MICRO!E:L,8,0)</f>
        <v>#N/A</v>
      </c>
    </row>
    <row r="5233" spans="1:14" ht="20.25" x14ac:dyDescent="0.25">
      <c r="A5233" s="1">
        <v>62</v>
      </c>
      <c r="B5233" s="159"/>
      <c r="C5233" s="1" t="s">
        <v>4257</v>
      </c>
      <c r="D5233" s="1" t="s">
        <v>4012</v>
      </c>
      <c r="E5233" s="1" t="s">
        <v>173</v>
      </c>
      <c r="F5233" s="1" t="s">
        <v>4013</v>
      </c>
      <c r="G5233" s="1">
        <v>1</v>
      </c>
      <c r="H5233" s="1" t="s">
        <v>19</v>
      </c>
      <c r="I5233" s="1" t="s">
        <v>4687</v>
      </c>
      <c r="J5233" s="1">
        <v>3</v>
      </c>
      <c r="K5233" s="1">
        <v>3</v>
      </c>
      <c r="L5233" s="42">
        <v>14</v>
      </c>
      <c r="M5233" s="43">
        <v>46261</v>
      </c>
      <c r="N5233" s="1" t="e">
        <f>VLOOKUP(B5233,MICRO!E:L,8,0)</f>
        <v>#N/A</v>
      </c>
    </row>
    <row r="5234" spans="1:14" ht="20.25" x14ac:dyDescent="0.25">
      <c r="A5234" s="1">
        <v>63</v>
      </c>
      <c r="B5234" s="159"/>
      <c r="C5234" s="1" t="s">
        <v>4257</v>
      </c>
      <c r="D5234" s="1" t="s">
        <v>4012</v>
      </c>
      <c r="E5234" s="1" t="s">
        <v>173</v>
      </c>
      <c r="F5234" s="1" t="s">
        <v>4013</v>
      </c>
      <c r="G5234" s="1">
        <v>1</v>
      </c>
      <c r="H5234" s="1" t="s">
        <v>19</v>
      </c>
      <c r="I5234" s="1" t="s">
        <v>4688</v>
      </c>
      <c r="J5234" s="1">
        <v>3</v>
      </c>
      <c r="K5234" s="1">
        <v>3</v>
      </c>
      <c r="L5234" s="42">
        <v>14</v>
      </c>
      <c r="M5234" s="43">
        <v>46261</v>
      </c>
      <c r="N5234" s="1" t="e">
        <f>VLOOKUP(B5234,MICRO!E:L,8,0)</f>
        <v>#N/A</v>
      </c>
    </row>
    <row r="5235" spans="1:14" ht="20.25" x14ac:dyDescent="0.25">
      <c r="A5235" s="1">
        <v>64</v>
      </c>
      <c r="B5235" s="159"/>
      <c r="C5235" s="1" t="s">
        <v>3800</v>
      </c>
      <c r="D5235" s="1"/>
      <c r="E5235" s="1" t="s">
        <v>3796</v>
      </c>
      <c r="F5235" s="1" t="s">
        <v>3794</v>
      </c>
      <c r="G5235" s="1">
        <v>6</v>
      </c>
      <c r="H5235" s="1" t="s">
        <v>19</v>
      </c>
      <c r="I5235" s="1" t="s">
        <v>4687</v>
      </c>
      <c r="J5235" s="1">
        <v>0.05</v>
      </c>
      <c r="K5235" s="1">
        <v>0.30000000000000004</v>
      </c>
      <c r="L5235" s="42">
        <v>14</v>
      </c>
      <c r="M5235" s="43">
        <v>46261</v>
      </c>
      <c r="N5235" s="1" t="e">
        <f>VLOOKUP(B5235,MICRO!E:L,8,0)</f>
        <v>#N/A</v>
      </c>
    </row>
    <row r="5236" spans="1:14" ht="20.25" x14ac:dyDescent="0.25">
      <c r="A5236" s="1">
        <v>65</v>
      </c>
      <c r="B5236" s="159"/>
      <c r="C5236" s="1" t="s">
        <v>3800</v>
      </c>
      <c r="D5236" s="1"/>
      <c r="E5236" s="1" t="s">
        <v>3796</v>
      </c>
      <c r="F5236" s="1" t="s">
        <v>3794</v>
      </c>
      <c r="G5236" s="1">
        <v>6</v>
      </c>
      <c r="H5236" s="1" t="s">
        <v>19</v>
      </c>
      <c r="I5236" s="1" t="s">
        <v>4688</v>
      </c>
      <c r="J5236" s="1">
        <v>0.05</v>
      </c>
      <c r="K5236" s="1">
        <v>0.30000000000000004</v>
      </c>
      <c r="L5236" s="42">
        <v>14</v>
      </c>
      <c r="M5236" s="43">
        <v>46261</v>
      </c>
      <c r="N5236" s="1" t="e">
        <f>VLOOKUP(B5236,MICRO!E:L,8,0)</f>
        <v>#N/A</v>
      </c>
    </row>
    <row r="5237" spans="1:14" ht="20.25" x14ac:dyDescent="0.25">
      <c r="A5237" s="1">
        <v>66</v>
      </c>
      <c r="B5237" s="159"/>
      <c r="C5237" s="1" t="s">
        <v>5464</v>
      </c>
      <c r="D5237" s="1"/>
      <c r="E5237" s="1" t="s">
        <v>2193</v>
      </c>
      <c r="F5237" s="1" t="s">
        <v>5465</v>
      </c>
      <c r="G5237" s="1">
        <v>6</v>
      </c>
      <c r="H5237" s="1" t="s">
        <v>19</v>
      </c>
      <c r="I5237" s="1" t="s">
        <v>4687</v>
      </c>
      <c r="J5237" s="1">
        <v>1</v>
      </c>
      <c r="K5237" s="1">
        <v>6</v>
      </c>
      <c r="L5237" s="42">
        <v>14</v>
      </c>
      <c r="M5237" s="43">
        <v>46261</v>
      </c>
      <c r="N5237" s="1" t="e">
        <f>VLOOKUP(B5237,MICRO!E:L,8,0)</f>
        <v>#N/A</v>
      </c>
    </row>
    <row r="5238" spans="1:14" ht="20.25" x14ac:dyDescent="0.25">
      <c r="A5238" s="1">
        <v>67</v>
      </c>
      <c r="B5238" s="159"/>
      <c r="C5238" s="1" t="s">
        <v>5464</v>
      </c>
      <c r="D5238" s="1"/>
      <c r="E5238" s="1" t="s">
        <v>2193</v>
      </c>
      <c r="F5238" s="1" t="s">
        <v>5465</v>
      </c>
      <c r="G5238" s="1">
        <v>6</v>
      </c>
      <c r="H5238" s="1" t="s">
        <v>19</v>
      </c>
      <c r="I5238" s="1" t="s">
        <v>4688</v>
      </c>
      <c r="J5238" s="1">
        <v>1</v>
      </c>
      <c r="K5238" s="1">
        <v>6</v>
      </c>
      <c r="L5238" s="42">
        <v>14</v>
      </c>
      <c r="M5238" s="43">
        <v>46261</v>
      </c>
      <c r="N5238" s="1" t="e">
        <f>VLOOKUP(B5238,MICRO!E:L,8,0)</f>
        <v>#N/A</v>
      </c>
    </row>
    <row r="5239" spans="1:14" ht="20.25" x14ac:dyDescent="0.25">
      <c r="A5239" s="1">
        <v>68</v>
      </c>
      <c r="B5239" s="159"/>
      <c r="C5239" s="1" t="s">
        <v>5466</v>
      </c>
      <c r="D5239" s="1"/>
      <c r="E5239" s="1" t="s">
        <v>5467</v>
      </c>
      <c r="F5239" s="1" t="s">
        <v>5465</v>
      </c>
      <c r="G5239" s="1">
        <v>2</v>
      </c>
      <c r="H5239" s="1" t="s">
        <v>19</v>
      </c>
      <c r="I5239" s="1" t="s">
        <v>4687</v>
      </c>
      <c r="J5239" s="1">
        <v>1</v>
      </c>
      <c r="K5239" s="1">
        <v>2</v>
      </c>
      <c r="L5239" s="42">
        <v>14</v>
      </c>
      <c r="M5239" s="43">
        <v>46261</v>
      </c>
      <c r="N5239" s="1" t="e">
        <f>VLOOKUP(B5239,MICRO!E:L,8,0)</f>
        <v>#N/A</v>
      </c>
    </row>
    <row r="5240" spans="1:14" ht="20.25" x14ac:dyDescent="0.25">
      <c r="A5240" s="1">
        <v>69</v>
      </c>
      <c r="B5240" s="159"/>
      <c r="C5240" s="1" t="s">
        <v>5466</v>
      </c>
      <c r="D5240" s="1"/>
      <c r="E5240" s="1" t="s">
        <v>5467</v>
      </c>
      <c r="F5240" s="1" t="s">
        <v>5465</v>
      </c>
      <c r="G5240" s="1">
        <v>2</v>
      </c>
      <c r="H5240" s="1" t="s">
        <v>19</v>
      </c>
      <c r="I5240" s="1" t="s">
        <v>4688</v>
      </c>
      <c r="J5240" s="1">
        <v>1</v>
      </c>
      <c r="K5240" s="1">
        <v>2</v>
      </c>
      <c r="L5240" s="42">
        <v>14</v>
      </c>
      <c r="M5240" s="43">
        <v>46261</v>
      </c>
      <c r="N5240" s="1" t="e">
        <f>VLOOKUP(B5240,MICRO!E:L,8,0)</f>
        <v>#N/A</v>
      </c>
    </row>
    <row r="5241" spans="1:14" ht="20.25" x14ac:dyDescent="0.25">
      <c r="A5241" s="1">
        <v>70</v>
      </c>
      <c r="B5241" s="159"/>
      <c r="C5241" s="1" t="s">
        <v>5468</v>
      </c>
      <c r="D5241" s="1"/>
      <c r="E5241" s="1" t="s">
        <v>5467</v>
      </c>
      <c r="F5241" s="1" t="s">
        <v>5465</v>
      </c>
      <c r="G5241" s="1">
        <v>2</v>
      </c>
      <c r="H5241" s="1" t="s">
        <v>19</v>
      </c>
      <c r="I5241" s="1" t="s">
        <v>4687</v>
      </c>
      <c r="J5241" s="1">
        <v>1</v>
      </c>
      <c r="K5241" s="1">
        <v>2</v>
      </c>
      <c r="L5241" s="42">
        <v>14</v>
      </c>
      <c r="M5241" s="43">
        <v>46261</v>
      </c>
      <c r="N5241" s="1" t="e">
        <f>VLOOKUP(B5241,MICRO!E:L,8,0)</f>
        <v>#N/A</v>
      </c>
    </row>
    <row r="5242" spans="1:14" ht="20.25" x14ac:dyDescent="0.25">
      <c r="A5242" s="1">
        <v>71</v>
      </c>
      <c r="B5242" s="159"/>
      <c r="C5242" s="1" t="s">
        <v>5468</v>
      </c>
      <c r="D5242" s="1"/>
      <c r="E5242" s="1" t="s">
        <v>5467</v>
      </c>
      <c r="F5242" s="1" t="s">
        <v>5465</v>
      </c>
      <c r="G5242" s="1">
        <v>2</v>
      </c>
      <c r="H5242" s="1" t="s">
        <v>19</v>
      </c>
      <c r="I5242" s="1" t="s">
        <v>4688</v>
      </c>
      <c r="J5242" s="1">
        <v>1</v>
      </c>
      <c r="K5242" s="1">
        <v>2</v>
      </c>
      <c r="L5242" s="42">
        <v>14</v>
      </c>
      <c r="M5242" s="43">
        <v>46261</v>
      </c>
      <c r="N5242" s="1" t="e">
        <f>VLOOKUP(B5242,MICRO!E:L,8,0)</f>
        <v>#N/A</v>
      </c>
    </row>
    <row r="5243" spans="1:14" ht="20.25" x14ac:dyDescent="0.25">
      <c r="A5243" s="1">
        <v>72</v>
      </c>
      <c r="B5243" s="159"/>
      <c r="C5243" s="1" t="s">
        <v>5469</v>
      </c>
      <c r="D5243" s="1"/>
      <c r="E5243" s="1" t="s">
        <v>5470</v>
      </c>
      <c r="F5243" s="1" t="s">
        <v>5471</v>
      </c>
      <c r="G5243" s="1">
        <v>2</v>
      </c>
      <c r="H5243" s="1" t="s">
        <v>19</v>
      </c>
      <c r="I5243" s="1" t="s">
        <v>4687</v>
      </c>
      <c r="J5243" s="1">
        <v>0.7</v>
      </c>
      <c r="K5243" s="1">
        <v>1.4</v>
      </c>
      <c r="L5243" s="42">
        <v>14</v>
      </c>
      <c r="M5243" s="43">
        <v>46261</v>
      </c>
      <c r="N5243" s="1" t="e">
        <f>VLOOKUP(B5243,MICRO!E:L,8,0)</f>
        <v>#N/A</v>
      </c>
    </row>
    <row r="5244" spans="1:14" ht="20.25" x14ac:dyDescent="0.25">
      <c r="A5244" s="1">
        <v>73</v>
      </c>
      <c r="B5244" s="159"/>
      <c r="C5244" s="1" t="s">
        <v>5469</v>
      </c>
      <c r="D5244" s="1"/>
      <c r="E5244" s="1" t="s">
        <v>5470</v>
      </c>
      <c r="F5244" s="1" t="s">
        <v>5471</v>
      </c>
      <c r="G5244" s="1">
        <v>2</v>
      </c>
      <c r="H5244" s="1" t="s">
        <v>19</v>
      </c>
      <c r="I5244" s="1" t="s">
        <v>4688</v>
      </c>
      <c r="J5244" s="1">
        <v>0.7</v>
      </c>
      <c r="K5244" s="1">
        <v>1.4</v>
      </c>
      <c r="L5244" s="42">
        <v>14</v>
      </c>
      <c r="M5244" s="43">
        <v>46261</v>
      </c>
      <c r="N5244" s="1" t="e">
        <f>VLOOKUP(B5244,MICRO!E:L,8,0)</f>
        <v>#N/A</v>
      </c>
    </row>
    <row r="5245" spans="1:14" ht="20.25" x14ac:dyDescent="0.25">
      <c r="A5245" s="1">
        <v>74</v>
      </c>
      <c r="B5245" s="159">
        <v>3398</v>
      </c>
      <c r="C5245" s="1" t="s">
        <v>2280</v>
      </c>
      <c r="D5245" s="1"/>
      <c r="E5245" s="1" t="s">
        <v>2</v>
      </c>
      <c r="F5245" s="1" t="s">
        <v>2281</v>
      </c>
      <c r="G5245" s="1">
        <v>1</v>
      </c>
      <c r="H5245" s="1" t="s">
        <v>19</v>
      </c>
      <c r="I5245" s="1" t="s">
        <v>2274</v>
      </c>
      <c r="J5245" s="1">
        <v>67</v>
      </c>
      <c r="K5245" s="1">
        <v>67</v>
      </c>
      <c r="L5245" s="42">
        <v>14</v>
      </c>
      <c r="M5245" s="43">
        <v>46261</v>
      </c>
      <c r="N5245" s="1" t="str">
        <f>VLOOKUP(B5245,MICRO!E:L,8,0)</f>
        <v>P-188</v>
      </c>
    </row>
    <row r="5246" spans="1:14" ht="20.25" x14ac:dyDescent="0.25">
      <c r="A5246" s="1">
        <v>75</v>
      </c>
      <c r="B5246" s="159">
        <v>3399</v>
      </c>
      <c r="C5246" s="1" t="s">
        <v>2280</v>
      </c>
      <c r="D5246" s="1"/>
      <c r="E5246" s="1" t="s">
        <v>2</v>
      </c>
      <c r="F5246" s="1" t="s">
        <v>2281</v>
      </c>
      <c r="G5246" s="1">
        <v>1</v>
      </c>
      <c r="H5246" s="1" t="s">
        <v>19</v>
      </c>
      <c r="I5246" s="1" t="s">
        <v>2276</v>
      </c>
      <c r="J5246" s="1">
        <v>67</v>
      </c>
      <c r="K5246" s="1">
        <v>67</v>
      </c>
      <c r="L5246" s="42">
        <v>14</v>
      </c>
      <c r="M5246" s="43">
        <v>46261</v>
      </c>
      <c r="N5246" s="1" t="str">
        <f>VLOOKUP(B5246,MICRO!E:L,8,0)</f>
        <v>P-188</v>
      </c>
    </row>
    <row r="5247" spans="1:14" ht="20.25" x14ac:dyDescent="0.25">
      <c r="A5247" s="1">
        <v>76</v>
      </c>
      <c r="B5247" s="159"/>
      <c r="C5247" s="1" t="s">
        <v>3820</v>
      </c>
      <c r="D5247" s="1"/>
      <c r="E5247" s="1" t="s">
        <v>3821</v>
      </c>
      <c r="F5247" s="1" t="s">
        <v>3803</v>
      </c>
      <c r="G5247" s="1">
        <v>1</v>
      </c>
      <c r="H5247" s="1" t="s">
        <v>19</v>
      </c>
      <c r="I5247" s="1" t="s">
        <v>3789</v>
      </c>
      <c r="J5247" s="1">
        <v>159.30000000000001</v>
      </c>
      <c r="K5247" s="1">
        <v>159.30000000000001</v>
      </c>
      <c r="L5247" s="42">
        <v>14</v>
      </c>
      <c r="M5247" s="43">
        <v>46261</v>
      </c>
      <c r="N5247" s="1" t="e">
        <f>VLOOKUP(B5247,MICRO!E:L,8,0)</f>
        <v>#N/A</v>
      </c>
    </row>
    <row r="5248" spans="1:14" ht="20.25" x14ac:dyDescent="0.25">
      <c r="A5248" s="1">
        <v>1</v>
      </c>
      <c r="B5248" s="159">
        <v>3812</v>
      </c>
      <c r="C5248" s="1" t="s">
        <v>149</v>
      </c>
      <c r="D5248" s="1"/>
      <c r="E5248" s="1"/>
      <c r="F5248" s="1" t="s">
        <v>3171</v>
      </c>
      <c r="G5248" s="1">
        <v>3</v>
      </c>
      <c r="H5248" s="1" t="s">
        <v>19</v>
      </c>
      <c r="I5248" s="1" t="s">
        <v>5472</v>
      </c>
      <c r="J5248" s="1">
        <v>32.4</v>
      </c>
      <c r="K5248" s="1">
        <v>97.199999999999989</v>
      </c>
      <c r="L5248" s="42">
        <v>1</v>
      </c>
      <c r="M5248" s="43">
        <v>46261</v>
      </c>
      <c r="N5248" s="1" t="str">
        <f>VLOOKUP(B5248,MICRO!E:L,8,0)</f>
        <v>P-205</v>
      </c>
    </row>
    <row r="5249" spans="1:14" ht="20.25" x14ac:dyDescent="0.25">
      <c r="A5249" s="1">
        <v>1</v>
      </c>
      <c r="B5249" s="159">
        <v>3791</v>
      </c>
      <c r="C5249" s="1" t="s">
        <v>3127</v>
      </c>
      <c r="D5249" s="1" t="s">
        <v>3128</v>
      </c>
      <c r="E5249" s="1" t="s">
        <v>100</v>
      </c>
      <c r="F5249" s="1" t="s">
        <v>3133</v>
      </c>
      <c r="G5249" s="1">
        <v>28</v>
      </c>
      <c r="H5249" s="1" t="s">
        <v>19</v>
      </c>
      <c r="I5249" s="1" t="s">
        <v>3034</v>
      </c>
      <c r="J5249" s="1">
        <v>4.8</v>
      </c>
      <c r="K5249" s="1">
        <v>134.4</v>
      </c>
      <c r="L5249" s="42">
        <v>6</v>
      </c>
      <c r="M5249" s="232">
        <v>46273</v>
      </c>
      <c r="N5249" s="1" t="str">
        <f>VLOOKUP(B5249,MICRO!E:L,8,0)</f>
        <v>P-198</v>
      </c>
    </row>
    <row r="5250" spans="1:14" ht="20.25" x14ac:dyDescent="0.25">
      <c r="A5250" s="1">
        <v>2</v>
      </c>
      <c r="B5250" s="159">
        <v>3795</v>
      </c>
      <c r="C5250" s="1" t="s">
        <v>3127</v>
      </c>
      <c r="D5250" s="1" t="s">
        <v>3128</v>
      </c>
      <c r="E5250" s="1" t="s">
        <v>1102</v>
      </c>
      <c r="F5250" s="1" t="s">
        <v>3137</v>
      </c>
      <c r="G5250" s="1">
        <v>1</v>
      </c>
      <c r="H5250" s="1" t="s">
        <v>19</v>
      </c>
      <c r="I5250" s="1" t="s">
        <v>3034</v>
      </c>
      <c r="J5250" s="1">
        <v>2.4</v>
      </c>
      <c r="K5250" s="1">
        <v>2.4</v>
      </c>
      <c r="L5250" s="42">
        <v>6</v>
      </c>
      <c r="M5250" s="232">
        <v>46273</v>
      </c>
      <c r="N5250" s="1" t="str">
        <f>VLOOKUP(B5250,MICRO!E:L,8,0)</f>
        <v>P-198</v>
      </c>
    </row>
    <row r="5251" spans="1:14" ht="20.25" x14ac:dyDescent="0.25">
      <c r="A5251" s="1">
        <v>3</v>
      </c>
      <c r="B5251" s="159">
        <v>4328</v>
      </c>
      <c r="C5251" s="1" t="s">
        <v>4310</v>
      </c>
      <c r="D5251" s="1" t="s">
        <v>4311</v>
      </c>
      <c r="E5251" s="1" t="s">
        <v>2</v>
      </c>
      <c r="F5251" s="1" t="s">
        <v>4313</v>
      </c>
      <c r="G5251" s="1">
        <v>8</v>
      </c>
      <c r="H5251" s="1" t="s">
        <v>19</v>
      </c>
      <c r="I5251" s="1" t="s">
        <v>3045</v>
      </c>
      <c r="J5251" s="1">
        <v>1.2</v>
      </c>
      <c r="K5251" s="1">
        <v>9.6</v>
      </c>
      <c r="L5251" s="42">
        <v>6</v>
      </c>
      <c r="M5251" s="232">
        <v>46273</v>
      </c>
      <c r="N5251" s="1" t="str">
        <f>VLOOKUP(B5251,MICRO!E:L,8,0)</f>
        <v>P-198</v>
      </c>
    </row>
    <row r="5252" spans="1:14" ht="20.25" x14ac:dyDescent="0.25">
      <c r="A5252" s="1">
        <v>4</v>
      </c>
      <c r="B5252" s="159">
        <v>4331</v>
      </c>
      <c r="C5252" s="1" t="s">
        <v>4310</v>
      </c>
      <c r="D5252" s="1" t="s">
        <v>4311</v>
      </c>
      <c r="E5252" s="1" t="s">
        <v>1101</v>
      </c>
      <c r="F5252" s="1" t="s">
        <v>4315</v>
      </c>
      <c r="G5252" s="1">
        <v>8</v>
      </c>
      <c r="H5252" s="1" t="s">
        <v>19</v>
      </c>
      <c r="I5252" s="1" t="s">
        <v>3045</v>
      </c>
      <c r="J5252" s="1">
        <v>4.8</v>
      </c>
      <c r="K5252" s="1">
        <v>38.4</v>
      </c>
      <c r="L5252" s="42">
        <v>6</v>
      </c>
      <c r="M5252" s="232">
        <v>46273</v>
      </c>
      <c r="N5252" s="1" t="str">
        <f>VLOOKUP(B5252,MICRO!E:L,8,0)</f>
        <v>P-198</v>
      </c>
    </row>
    <row r="5253" spans="1:14" ht="20.25" x14ac:dyDescent="0.25">
      <c r="A5253" s="1">
        <v>5</v>
      </c>
      <c r="B5253" s="159">
        <v>4335</v>
      </c>
      <c r="C5253" s="1" t="s">
        <v>4310</v>
      </c>
      <c r="D5253" s="1" t="s">
        <v>4311</v>
      </c>
      <c r="E5253" s="1" t="s">
        <v>464</v>
      </c>
      <c r="F5253" s="1" t="s">
        <v>4318</v>
      </c>
      <c r="G5253" s="1">
        <v>1</v>
      </c>
      <c r="H5253" s="1" t="s">
        <v>19</v>
      </c>
      <c r="I5253" s="1" t="s">
        <v>3045</v>
      </c>
      <c r="J5253" s="1">
        <v>2.6</v>
      </c>
      <c r="K5253" s="1">
        <v>2.6</v>
      </c>
      <c r="L5253" s="42">
        <v>6</v>
      </c>
      <c r="M5253" s="232">
        <v>46273</v>
      </c>
      <c r="N5253" s="1" t="str">
        <f>VLOOKUP(B5253,MICRO!E:L,8,0)</f>
        <v>P-198</v>
      </c>
    </row>
    <row r="5254" spans="1:14" ht="20.25" x14ac:dyDescent="0.25">
      <c r="A5254" s="1">
        <v>6</v>
      </c>
      <c r="B5254" s="159">
        <v>4396</v>
      </c>
      <c r="C5254" s="1" t="s">
        <v>4513</v>
      </c>
      <c r="D5254" s="1" t="s">
        <v>4514</v>
      </c>
      <c r="E5254" s="1" t="s">
        <v>2</v>
      </c>
      <c r="F5254" s="1" t="s">
        <v>4515</v>
      </c>
      <c r="G5254" s="1">
        <v>1</v>
      </c>
      <c r="H5254" s="1" t="s">
        <v>19</v>
      </c>
      <c r="I5254" s="1" t="s">
        <v>3140</v>
      </c>
      <c r="J5254" s="1">
        <v>1282.0999999999999</v>
      </c>
      <c r="K5254" s="1">
        <v>1282.0999999999999</v>
      </c>
      <c r="L5254" s="42">
        <v>6</v>
      </c>
      <c r="M5254" s="232">
        <v>46273</v>
      </c>
      <c r="N5254" s="1" t="str">
        <f>VLOOKUP(B5254,MICRO!E:L,8,0)</f>
        <v>P-198</v>
      </c>
    </row>
    <row r="5255" spans="1:14" ht="20.25" x14ac:dyDescent="0.25">
      <c r="A5255" s="1">
        <v>7</v>
      </c>
      <c r="B5255" s="159">
        <v>4397</v>
      </c>
      <c r="C5255" s="1" t="s">
        <v>4516</v>
      </c>
      <c r="D5255" s="1" t="s">
        <v>4517</v>
      </c>
      <c r="E5255" s="1" t="s">
        <v>2</v>
      </c>
      <c r="F5255" s="1" t="s">
        <v>4518</v>
      </c>
      <c r="G5255" s="1">
        <v>1</v>
      </c>
      <c r="H5255" s="1" t="s">
        <v>19</v>
      </c>
      <c r="I5255" s="1" t="s">
        <v>3140</v>
      </c>
      <c r="J5255" s="1">
        <v>395.4</v>
      </c>
      <c r="K5255" s="1">
        <v>395.4</v>
      </c>
      <c r="L5255" s="42">
        <v>6</v>
      </c>
      <c r="M5255" s="232">
        <v>46273</v>
      </c>
      <c r="N5255" s="1" t="str">
        <f>VLOOKUP(B5255,MICRO!E:L,8,0)</f>
        <v>P-198</v>
      </c>
    </row>
    <row r="5256" spans="1:14" ht="20.25" x14ac:dyDescent="0.25">
      <c r="A5256" s="1">
        <v>8</v>
      </c>
      <c r="B5256" s="159">
        <v>4407</v>
      </c>
      <c r="C5256" s="1" t="s">
        <v>4535</v>
      </c>
      <c r="D5256" s="1" t="s">
        <v>4536</v>
      </c>
      <c r="E5256" s="1" t="s">
        <v>2</v>
      </c>
      <c r="F5256" s="1" t="s">
        <v>4537</v>
      </c>
      <c r="G5256" s="1">
        <v>1</v>
      </c>
      <c r="H5256" s="1" t="s">
        <v>19</v>
      </c>
      <c r="I5256" s="1" t="s">
        <v>3140</v>
      </c>
      <c r="J5256" s="1">
        <v>753.9</v>
      </c>
      <c r="K5256" s="1">
        <v>753.9</v>
      </c>
      <c r="L5256" s="42">
        <v>6</v>
      </c>
      <c r="M5256" s="232">
        <v>46273</v>
      </c>
      <c r="N5256" s="1" t="str">
        <f>VLOOKUP(B5256,MICRO!E:L,8,0)</f>
        <v>P-198</v>
      </c>
    </row>
    <row r="5257" spans="1:14" ht="20.25" x14ac:dyDescent="0.25">
      <c r="A5257" s="1">
        <v>9</v>
      </c>
      <c r="B5257" s="159">
        <v>4408</v>
      </c>
      <c r="C5257" s="1" t="s">
        <v>4535</v>
      </c>
      <c r="D5257" s="1" t="s">
        <v>4536</v>
      </c>
      <c r="E5257" s="1" t="s">
        <v>43</v>
      </c>
      <c r="F5257" s="1" t="s">
        <v>4538</v>
      </c>
      <c r="G5257" s="1">
        <v>2</v>
      </c>
      <c r="H5257" s="1" t="s">
        <v>19</v>
      </c>
      <c r="I5257" s="1" t="s">
        <v>3140</v>
      </c>
      <c r="J5257" s="1">
        <v>81.099999999999994</v>
      </c>
      <c r="K5257" s="1">
        <v>162.19999999999999</v>
      </c>
      <c r="L5257" s="42">
        <v>6</v>
      </c>
      <c r="M5257" s="232">
        <v>46273</v>
      </c>
      <c r="N5257" s="1" t="str">
        <f>VLOOKUP(B5257,MICRO!E:L,8,0)</f>
        <v>P-198</v>
      </c>
    </row>
    <row r="5258" spans="1:14" ht="20.25" x14ac:dyDescent="0.25">
      <c r="A5258" s="1">
        <v>10</v>
      </c>
      <c r="B5258" s="159">
        <v>4436</v>
      </c>
      <c r="C5258" s="1" t="s">
        <v>4868</v>
      </c>
      <c r="D5258" s="1" t="s">
        <v>4869</v>
      </c>
      <c r="E5258" s="1" t="s">
        <v>2</v>
      </c>
      <c r="F5258" s="1" t="s">
        <v>4876</v>
      </c>
      <c r="G5258" s="1">
        <v>2</v>
      </c>
      <c r="H5258" s="1" t="s">
        <v>19</v>
      </c>
      <c r="I5258" s="1" t="s">
        <v>3093</v>
      </c>
      <c r="J5258" s="1">
        <v>72.8</v>
      </c>
      <c r="K5258" s="1">
        <v>145.6</v>
      </c>
      <c r="L5258" s="42">
        <v>6</v>
      </c>
      <c r="M5258" s="232">
        <v>46273</v>
      </c>
      <c r="N5258" s="1" t="str">
        <f>VLOOKUP(B5258,MICRO!E:L,8,0)</f>
        <v>P-198</v>
      </c>
    </row>
    <row r="5259" spans="1:14" ht="20.25" x14ac:dyDescent="0.25">
      <c r="A5259" s="1">
        <v>11</v>
      </c>
      <c r="B5259" s="159">
        <v>4437</v>
      </c>
      <c r="C5259" s="1" t="s">
        <v>4868</v>
      </c>
      <c r="D5259" s="1" t="s">
        <v>4869</v>
      </c>
      <c r="E5259" s="1" t="s">
        <v>43</v>
      </c>
      <c r="F5259" s="1" t="s">
        <v>4890</v>
      </c>
      <c r="G5259" s="1">
        <v>2</v>
      </c>
      <c r="H5259" s="1" t="s">
        <v>19</v>
      </c>
      <c r="I5259" s="1" t="s">
        <v>3093</v>
      </c>
      <c r="J5259" s="1">
        <v>8.1</v>
      </c>
      <c r="K5259" s="1">
        <v>16.2</v>
      </c>
      <c r="L5259" s="42">
        <v>6</v>
      </c>
      <c r="M5259" s="232">
        <v>46273</v>
      </c>
      <c r="N5259" s="1" t="str">
        <f>VLOOKUP(B5259,MICRO!E:L,8,0)</f>
        <v>P-198</v>
      </c>
    </row>
    <row r="5260" spans="1:14" ht="20.25" x14ac:dyDescent="0.25">
      <c r="A5260" s="1">
        <v>12</v>
      </c>
      <c r="B5260" s="159">
        <v>4438</v>
      </c>
      <c r="C5260" s="1" t="s">
        <v>4868</v>
      </c>
      <c r="D5260" s="1" t="s">
        <v>4869</v>
      </c>
      <c r="E5260" s="1" t="s">
        <v>746</v>
      </c>
      <c r="F5260" s="1" t="s">
        <v>4889</v>
      </c>
      <c r="G5260" s="1">
        <v>4</v>
      </c>
      <c r="H5260" s="1" t="s">
        <v>19</v>
      </c>
      <c r="I5260" s="1" t="s">
        <v>3093</v>
      </c>
      <c r="J5260" s="1">
        <v>0.6</v>
      </c>
      <c r="K5260" s="1">
        <v>2.4</v>
      </c>
      <c r="L5260" s="42">
        <v>6</v>
      </c>
      <c r="M5260" s="232">
        <v>46273</v>
      </c>
      <c r="N5260" s="1" t="str">
        <f>VLOOKUP(B5260,MICRO!E:L,8,0)</f>
        <v>P-198</v>
      </c>
    </row>
    <row r="5261" spans="1:14" ht="20.25" x14ac:dyDescent="0.25">
      <c r="A5261" s="1">
        <v>13</v>
      </c>
      <c r="B5261" s="159">
        <v>4448</v>
      </c>
      <c r="C5261" s="1" t="s">
        <v>4877</v>
      </c>
      <c r="D5261" s="1" t="s">
        <v>4878</v>
      </c>
      <c r="E5261" s="1" t="s">
        <v>2</v>
      </c>
      <c r="F5261" s="1" t="s">
        <v>4879</v>
      </c>
      <c r="G5261" s="1">
        <v>2</v>
      </c>
      <c r="H5261" s="1" t="s">
        <v>19</v>
      </c>
      <c r="I5261" s="1" t="s">
        <v>3093</v>
      </c>
      <c r="J5261" s="1">
        <v>71.099999999999994</v>
      </c>
      <c r="K5261" s="1">
        <v>142.19999999999999</v>
      </c>
      <c r="L5261" s="42">
        <v>6</v>
      </c>
      <c r="M5261" s="232">
        <v>46273</v>
      </c>
      <c r="N5261" s="1" t="str">
        <f>VLOOKUP(B5261,MICRO!E:L,8,0)</f>
        <v>P-198</v>
      </c>
    </row>
    <row r="5262" spans="1:14" ht="20.25" x14ac:dyDescent="0.25">
      <c r="A5262" s="1">
        <v>14</v>
      </c>
      <c r="B5262" s="159">
        <v>4449</v>
      </c>
      <c r="C5262" s="1" t="s">
        <v>4877</v>
      </c>
      <c r="D5262" s="1" t="s">
        <v>4878</v>
      </c>
      <c r="E5262" s="1" t="s">
        <v>43</v>
      </c>
      <c r="F5262" s="1" t="s">
        <v>4891</v>
      </c>
      <c r="G5262" s="1">
        <v>2</v>
      </c>
      <c r="H5262" s="1" t="s">
        <v>19</v>
      </c>
      <c r="I5262" s="1" t="s">
        <v>3093</v>
      </c>
      <c r="J5262" s="1">
        <v>8.1</v>
      </c>
      <c r="K5262" s="1">
        <v>16.2</v>
      </c>
      <c r="L5262" s="42">
        <v>6</v>
      </c>
      <c r="M5262" s="232">
        <v>46273</v>
      </c>
      <c r="N5262" s="1" t="str">
        <f>VLOOKUP(B5262,MICRO!E:L,8,0)</f>
        <v>P-198</v>
      </c>
    </row>
    <row r="5263" spans="1:14" ht="20.25" x14ac:dyDescent="0.25">
      <c r="A5263" s="1">
        <v>15</v>
      </c>
      <c r="B5263" s="159">
        <v>4450</v>
      </c>
      <c r="C5263" s="1" t="s">
        <v>4877</v>
      </c>
      <c r="D5263" s="1" t="s">
        <v>4878</v>
      </c>
      <c r="E5263" s="1" t="s">
        <v>746</v>
      </c>
      <c r="F5263" s="1" t="s">
        <v>4892</v>
      </c>
      <c r="G5263" s="1">
        <v>4</v>
      </c>
      <c r="H5263" s="1" t="s">
        <v>19</v>
      </c>
      <c r="I5263" s="1" t="s">
        <v>3093</v>
      </c>
      <c r="J5263" s="1">
        <v>0.6</v>
      </c>
      <c r="K5263" s="1">
        <v>2.4</v>
      </c>
      <c r="L5263" s="42">
        <v>6</v>
      </c>
      <c r="M5263" s="232">
        <v>46273</v>
      </c>
      <c r="N5263" s="1" t="str">
        <f>VLOOKUP(B5263,MICRO!E:L,8,0)</f>
        <v>P-198</v>
      </c>
    </row>
    <row r="5264" spans="1:14" ht="20.25" x14ac:dyDescent="0.25">
      <c r="A5264" s="1">
        <v>16</v>
      </c>
      <c r="B5264" s="159">
        <v>4461</v>
      </c>
      <c r="C5264" s="1" t="s">
        <v>4902</v>
      </c>
      <c r="D5264" s="1" t="s">
        <v>4903</v>
      </c>
      <c r="E5264" s="1" t="s">
        <v>43</v>
      </c>
      <c r="F5264" s="1" t="s">
        <v>4905</v>
      </c>
      <c r="G5264" s="1">
        <v>16</v>
      </c>
      <c r="H5264" s="1" t="s">
        <v>19</v>
      </c>
      <c r="I5264" s="1" t="s">
        <v>3093</v>
      </c>
      <c r="J5264" s="1">
        <v>8.1</v>
      </c>
      <c r="K5264" s="1">
        <v>129.6</v>
      </c>
      <c r="L5264" s="42">
        <v>6</v>
      </c>
      <c r="M5264" s="232">
        <v>46273</v>
      </c>
      <c r="N5264" s="1" t="str">
        <f>VLOOKUP(B5264,MICRO!E:L,8,0)</f>
        <v>P-198</v>
      </c>
    </row>
    <row r="5265" spans="1:14" ht="20.25" x14ac:dyDescent="0.25">
      <c r="A5265" s="1">
        <v>17</v>
      </c>
      <c r="B5265" s="159">
        <v>4462</v>
      </c>
      <c r="C5265" s="1" t="s">
        <v>4902</v>
      </c>
      <c r="D5265" s="1" t="s">
        <v>4903</v>
      </c>
      <c r="E5265" s="1" t="s">
        <v>746</v>
      </c>
      <c r="F5265" s="1" t="s">
        <v>4906</v>
      </c>
      <c r="G5265" s="1">
        <v>16</v>
      </c>
      <c r="H5265" s="1" t="s">
        <v>19</v>
      </c>
      <c r="I5265" s="1" t="s">
        <v>3093</v>
      </c>
      <c r="J5265" s="1">
        <v>0.6</v>
      </c>
      <c r="K5265" s="1">
        <v>9.6</v>
      </c>
      <c r="L5265" s="42">
        <v>6</v>
      </c>
      <c r="M5265" s="232">
        <v>46273</v>
      </c>
      <c r="N5265" s="1" t="str">
        <f>VLOOKUP(B5265,MICRO!E:L,8,0)</f>
        <v>P-198</v>
      </c>
    </row>
    <row r="5266" spans="1:14" ht="20.25" x14ac:dyDescent="0.25">
      <c r="A5266" s="1">
        <v>18</v>
      </c>
      <c r="B5266" s="159">
        <v>4463</v>
      </c>
      <c r="C5266" s="1" t="s">
        <v>4902</v>
      </c>
      <c r="D5266" s="1" t="s">
        <v>4903</v>
      </c>
      <c r="E5266" s="1" t="s">
        <v>1101</v>
      </c>
      <c r="F5266" s="1" t="s">
        <v>4907</v>
      </c>
      <c r="G5266" s="1">
        <v>8</v>
      </c>
      <c r="H5266" s="1" t="s">
        <v>19</v>
      </c>
      <c r="I5266" s="1" t="s">
        <v>3093</v>
      </c>
      <c r="J5266" s="1">
        <v>14.7</v>
      </c>
      <c r="K5266" s="1">
        <v>117.6</v>
      </c>
      <c r="L5266" s="42">
        <v>6</v>
      </c>
      <c r="M5266" s="232">
        <v>46273</v>
      </c>
      <c r="N5266" s="1" t="str">
        <f>VLOOKUP(B5266,MICRO!E:L,8,0)</f>
        <v>P-198</v>
      </c>
    </row>
    <row r="5267" spans="1:14" ht="20.25" x14ac:dyDescent="0.25">
      <c r="A5267" s="1">
        <v>19</v>
      </c>
      <c r="B5267" s="159">
        <v>4466</v>
      </c>
      <c r="C5267" s="1" t="s">
        <v>4910</v>
      </c>
      <c r="D5267" s="1" t="s">
        <v>4911</v>
      </c>
      <c r="E5267" s="1" t="s">
        <v>2</v>
      </c>
      <c r="F5267" s="1" t="s">
        <v>4912</v>
      </c>
      <c r="G5267" s="1">
        <v>2</v>
      </c>
      <c r="H5267" s="1" t="s">
        <v>19</v>
      </c>
      <c r="I5267" s="1" t="s">
        <v>3093</v>
      </c>
      <c r="J5267" s="1">
        <v>90.5</v>
      </c>
      <c r="K5267" s="1">
        <v>181</v>
      </c>
      <c r="L5267" s="42">
        <v>6</v>
      </c>
      <c r="M5267" s="232">
        <v>46273</v>
      </c>
      <c r="N5267" s="1" t="str">
        <f>VLOOKUP(B5267,MICRO!E:L,8,0)</f>
        <v>P-198</v>
      </c>
    </row>
    <row r="5268" spans="1:14" ht="20.25" x14ac:dyDescent="0.25">
      <c r="A5268" s="1">
        <v>20</v>
      </c>
      <c r="B5268" s="159">
        <v>4467</v>
      </c>
      <c r="C5268" s="1" t="s">
        <v>4910</v>
      </c>
      <c r="D5268" s="1" t="s">
        <v>4911</v>
      </c>
      <c r="E5268" s="1" t="s">
        <v>43</v>
      </c>
      <c r="F5268" s="1" t="s">
        <v>4913</v>
      </c>
      <c r="G5268" s="1">
        <v>2</v>
      </c>
      <c r="H5268" s="1" t="s">
        <v>19</v>
      </c>
      <c r="I5268" s="1" t="s">
        <v>3093</v>
      </c>
      <c r="J5268" s="1">
        <v>8.1</v>
      </c>
      <c r="K5268" s="1">
        <v>16.2</v>
      </c>
      <c r="L5268" s="42">
        <v>6</v>
      </c>
      <c r="M5268" s="232">
        <v>46273</v>
      </c>
      <c r="N5268" s="1" t="str">
        <f>VLOOKUP(B5268,MICRO!E:L,8,0)</f>
        <v>P-198</v>
      </c>
    </row>
    <row r="5269" spans="1:14" ht="20.25" x14ac:dyDescent="0.25">
      <c r="A5269" s="1">
        <v>21</v>
      </c>
      <c r="B5269" s="159">
        <v>4468</v>
      </c>
      <c r="C5269" s="1" t="s">
        <v>4910</v>
      </c>
      <c r="D5269" s="1" t="s">
        <v>4911</v>
      </c>
      <c r="E5269" s="1" t="s">
        <v>746</v>
      </c>
      <c r="F5269" s="1" t="s">
        <v>4914</v>
      </c>
      <c r="G5269" s="1">
        <v>4</v>
      </c>
      <c r="H5269" s="1" t="s">
        <v>19</v>
      </c>
      <c r="I5269" s="1" t="s">
        <v>3093</v>
      </c>
      <c r="J5269" s="1">
        <v>0.6</v>
      </c>
      <c r="K5269" s="1">
        <v>2.4</v>
      </c>
      <c r="L5269" s="42">
        <v>6</v>
      </c>
      <c r="M5269" s="232">
        <v>46273</v>
      </c>
      <c r="N5269" s="1" t="str">
        <f>VLOOKUP(B5269,MICRO!E:L,8,0)</f>
        <v>P-198</v>
      </c>
    </row>
    <row r="5270" spans="1:14" ht="20.25" x14ac:dyDescent="0.25">
      <c r="A5270" s="1">
        <v>22</v>
      </c>
      <c r="B5270" s="159">
        <v>4469</v>
      </c>
      <c r="C5270" s="1" t="s">
        <v>4910</v>
      </c>
      <c r="D5270" s="1" t="s">
        <v>4911</v>
      </c>
      <c r="E5270" s="1" t="s">
        <v>1101</v>
      </c>
      <c r="F5270" s="1" t="s">
        <v>4915</v>
      </c>
      <c r="G5270" s="1">
        <v>2</v>
      </c>
      <c r="H5270" s="1" t="s">
        <v>19</v>
      </c>
      <c r="I5270" s="1" t="s">
        <v>3093</v>
      </c>
      <c r="J5270" s="1">
        <v>14.7</v>
      </c>
      <c r="K5270" s="1">
        <v>29.4</v>
      </c>
      <c r="L5270" s="42">
        <v>6</v>
      </c>
      <c r="M5270" s="232">
        <v>46273</v>
      </c>
      <c r="N5270" s="1" t="str">
        <f>VLOOKUP(B5270,MICRO!E:L,8,0)</f>
        <v>P-198</v>
      </c>
    </row>
    <row r="5271" spans="1:14" ht="20.25" x14ac:dyDescent="0.25">
      <c r="A5271" s="1">
        <v>23</v>
      </c>
      <c r="B5271" s="159">
        <v>4476</v>
      </c>
      <c r="C5271" s="1" t="s">
        <v>4926</v>
      </c>
      <c r="D5271" s="1" t="s">
        <v>4927</v>
      </c>
      <c r="E5271" s="1" t="s">
        <v>2</v>
      </c>
      <c r="F5271" s="1" t="s">
        <v>4934</v>
      </c>
      <c r="G5271" s="1">
        <v>1</v>
      </c>
      <c r="H5271" s="1" t="s">
        <v>19</v>
      </c>
      <c r="I5271" s="1" t="s">
        <v>3140</v>
      </c>
      <c r="J5271" s="1">
        <v>1146.0999999999999</v>
      </c>
      <c r="K5271" s="1">
        <v>1146.0999999999999</v>
      </c>
      <c r="L5271" s="42">
        <v>6</v>
      </c>
      <c r="M5271" s="232">
        <v>46273</v>
      </c>
      <c r="N5271" s="1" t="str">
        <f>VLOOKUP(B5271,MICRO!E:L,8,0)</f>
        <v>P-198</v>
      </c>
    </row>
    <row r="5272" spans="1:14" ht="20.25" x14ac:dyDescent="0.25">
      <c r="A5272" s="1">
        <v>24</v>
      </c>
      <c r="B5272" s="159">
        <v>4492</v>
      </c>
      <c r="C5272" s="1" t="s">
        <v>4962</v>
      </c>
      <c r="D5272" s="1" t="s">
        <v>4961</v>
      </c>
      <c r="E5272" s="1" t="s">
        <v>2</v>
      </c>
      <c r="F5272" s="1" t="s">
        <v>4964</v>
      </c>
      <c r="G5272" s="1">
        <v>1</v>
      </c>
      <c r="H5272" s="1" t="s">
        <v>19</v>
      </c>
      <c r="I5272" s="1" t="s">
        <v>3045</v>
      </c>
      <c r="J5272" s="1">
        <v>670.6</v>
      </c>
      <c r="K5272" s="1">
        <v>670.6</v>
      </c>
      <c r="L5272" s="42">
        <v>6</v>
      </c>
      <c r="M5272" s="232">
        <v>46273</v>
      </c>
      <c r="N5272" s="1" t="str">
        <f>VLOOKUP(B5272,MICRO!E:L,8,0)</f>
        <v>P-198</v>
      </c>
    </row>
    <row r="5273" spans="1:14" ht="20.25" x14ac:dyDescent="0.25">
      <c r="A5273" s="1">
        <v>1</v>
      </c>
      <c r="B5273" s="159">
        <v>4340</v>
      </c>
      <c r="C5273" s="1" t="s">
        <v>101</v>
      </c>
      <c r="D5273" s="1"/>
      <c r="E5273" s="1"/>
      <c r="F5273" s="1" t="s">
        <v>146</v>
      </c>
      <c r="G5273" s="1">
        <v>18</v>
      </c>
      <c r="H5273" s="1" t="s">
        <v>19</v>
      </c>
      <c r="I5273" s="1" t="s">
        <v>5616</v>
      </c>
      <c r="J5273" s="1">
        <v>1</v>
      </c>
      <c r="K5273" s="1">
        <v>18</v>
      </c>
      <c r="L5273" s="42">
        <v>1</v>
      </c>
      <c r="M5273" s="232">
        <v>46273</v>
      </c>
      <c r="N5273" s="1" t="str">
        <f>VLOOKUP(B5273,MICRO!E:L,8,0)</f>
        <v>P-898</v>
      </c>
    </row>
    <row r="5274" spans="1:14" ht="20.25" x14ac:dyDescent="0.25">
      <c r="A5274" s="1">
        <v>2</v>
      </c>
      <c r="B5274" s="159">
        <v>4341</v>
      </c>
      <c r="C5274" s="1" t="s">
        <v>814</v>
      </c>
      <c r="D5274" s="1"/>
      <c r="E5274" s="1"/>
      <c r="F5274" s="1" t="s">
        <v>4425</v>
      </c>
      <c r="G5274" s="1">
        <v>53</v>
      </c>
      <c r="H5274" s="1" t="s">
        <v>19</v>
      </c>
      <c r="I5274" s="1" t="s">
        <v>5616</v>
      </c>
      <c r="J5274" s="1">
        <v>5.2</v>
      </c>
      <c r="K5274" s="1">
        <v>275.60000000000002</v>
      </c>
      <c r="L5274" s="42">
        <v>1</v>
      </c>
      <c r="M5274" s="232">
        <v>46273</v>
      </c>
      <c r="N5274" s="1" t="str">
        <f>VLOOKUP(B5274,MICRO!E:L,8,0)</f>
        <v>P-898</v>
      </c>
    </row>
    <row r="5275" spans="1:14" ht="20.25" x14ac:dyDescent="0.25">
      <c r="A5275" s="1">
        <v>3</v>
      </c>
      <c r="B5275" s="159">
        <v>4342</v>
      </c>
      <c r="C5275" s="1" t="s">
        <v>4426</v>
      </c>
      <c r="D5275" s="1" t="s">
        <v>4427</v>
      </c>
      <c r="E5275" s="1"/>
      <c r="F5275" s="1" t="s">
        <v>4428</v>
      </c>
      <c r="G5275" s="1">
        <v>7</v>
      </c>
      <c r="H5275" s="1" t="s">
        <v>19</v>
      </c>
      <c r="I5275" s="1" t="s">
        <v>5616</v>
      </c>
      <c r="J5275" s="1">
        <v>19.100000000000001</v>
      </c>
      <c r="K5275" s="1">
        <v>133.70000000000002</v>
      </c>
      <c r="L5275" s="42">
        <v>1</v>
      </c>
      <c r="M5275" s="232">
        <v>46273</v>
      </c>
      <c r="N5275" s="1" t="str">
        <f>VLOOKUP(B5275,MICRO!E:L,8,0)</f>
        <v>P-898</v>
      </c>
    </row>
    <row r="5276" spans="1:14" ht="20.25" x14ac:dyDescent="0.25">
      <c r="A5276" s="1">
        <v>4</v>
      </c>
      <c r="B5276" s="159">
        <v>4343</v>
      </c>
      <c r="C5276" s="1" t="s">
        <v>4429</v>
      </c>
      <c r="D5276" s="1" t="s">
        <v>4430</v>
      </c>
      <c r="E5276" s="1"/>
      <c r="F5276" s="1" t="s">
        <v>4431</v>
      </c>
      <c r="G5276" s="1">
        <v>6</v>
      </c>
      <c r="H5276" s="1" t="s">
        <v>19</v>
      </c>
      <c r="I5276" s="1" t="s">
        <v>5616</v>
      </c>
      <c r="J5276" s="1">
        <v>18.2</v>
      </c>
      <c r="K5276" s="1">
        <v>109.19999999999999</v>
      </c>
      <c r="L5276" s="42">
        <v>1</v>
      </c>
      <c r="M5276" s="232">
        <v>46273</v>
      </c>
      <c r="N5276" s="1" t="str">
        <f>VLOOKUP(B5276,MICRO!E:L,8,0)</f>
        <v>P-898</v>
      </c>
    </row>
    <row r="5277" spans="1:14" ht="20.25" x14ac:dyDescent="0.25">
      <c r="A5277" s="1">
        <v>5</v>
      </c>
      <c r="B5277" s="159">
        <v>4344</v>
      </c>
      <c r="C5277" s="1" t="s">
        <v>4432</v>
      </c>
      <c r="D5277" s="1" t="s">
        <v>4433</v>
      </c>
      <c r="E5277" s="1"/>
      <c r="F5277" s="1" t="s">
        <v>4437</v>
      </c>
      <c r="G5277" s="1">
        <v>8</v>
      </c>
      <c r="H5277" s="1" t="s">
        <v>19</v>
      </c>
      <c r="I5277" s="1" t="s">
        <v>5616</v>
      </c>
      <c r="J5277" s="1">
        <v>6</v>
      </c>
      <c r="K5277" s="1">
        <v>48</v>
      </c>
      <c r="L5277" s="42">
        <v>1</v>
      </c>
      <c r="M5277" s="232">
        <v>46273</v>
      </c>
      <c r="N5277" s="1" t="str">
        <f>VLOOKUP(B5277,MICRO!E:L,8,0)</f>
        <v>P-898</v>
      </c>
    </row>
    <row r="5278" spans="1:14" ht="20.25" x14ac:dyDescent="0.25">
      <c r="A5278" s="1">
        <v>6</v>
      </c>
      <c r="B5278" s="159">
        <v>4345</v>
      </c>
      <c r="C5278" s="1" t="s">
        <v>4434</v>
      </c>
      <c r="D5278" s="1" t="s">
        <v>4435</v>
      </c>
      <c r="E5278" s="1"/>
      <c r="F5278" s="1" t="s">
        <v>4436</v>
      </c>
      <c r="G5278" s="1">
        <v>14</v>
      </c>
      <c r="H5278" s="1" t="s">
        <v>19</v>
      </c>
      <c r="I5278" s="1" t="s">
        <v>5616</v>
      </c>
      <c r="J5278" s="1">
        <v>5</v>
      </c>
      <c r="K5278" s="1">
        <v>70</v>
      </c>
      <c r="L5278" s="42">
        <v>1</v>
      </c>
      <c r="M5278" s="232">
        <v>46273</v>
      </c>
      <c r="N5278" s="1" t="str">
        <f>VLOOKUP(B5278,MICRO!E:L,8,0)</f>
        <v>P-898</v>
      </c>
    </row>
    <row r="5279" spans="1:14" ht="20.25" x14ac:dyDescent="0.25">
      <c r="A5279" s="1">
        <v>7</v>
      </c>
      <c r="B5279" s="159">
        <v>4346</v>
      </c>
      <c r="C5279" s="1" t="s">
        <v>4438</v>
      </c>
      <c r="D5279" s="1" t="s">
        <v>4439</v>
      </c>
      <c r="E5279" s="1"/>
      <c r="F5279" s="1" t="s">
        <v>4440</v>
      </c>
      <c r="G5279" s="1">
        <v>23</v>
      </c>
      <c r="H5279" s="1" t="s">
        <v>19</v>
      </c>
      <c r="I5279" s="1" t="s">
        <v>5616</v>
      </c>
      <c r="J5279" s="1">
        <v>6</v>
      </c>
      <c r="K5279" s="1">
        <v>138</v>
      </c>
      <c r="L5279" s="42">
        <v>1</v>
      </c>
      <c r="M5279" s="232">
        <v>46273</v>
      </c>
      <c r="N5279" s="1" t="str">
        <f>VLOOKUP(B5279,MICRO!E:L,8,0)</f>
        <v>P-898</v>
      </c>
    </row>
    <row r="5280" spans="1:14" ht="20.25" x14ac:dyDescent="0.25">
      <c r="A5280" s="1">
        <v>1</v>
      </c>
      <c r="B5280" s="159">
        <v>4514</v>
      </c>
      <c r="C5280" s="1" t="s">
        <v>814</v>
      </c>
      <c r="D5280" s="1"/>
      <c r="E5280" s="1"/>
      <c r="F5280" s="1" t="s">
        <v>5006</v>
      </c>
      <c r="G5280" s="1">
        <v>2</v>
      </c>
      <c r="H5280" s="1" t="s">
        <v>19</v>
      </c>
      <c r="I5280" s="1" t="s">
        <v>5617</v>
      </c>
      <c r="J5280" s="1">
        <v>5.2</v>
      </c>
      <c r="K5280" s="1">
        <v>10.4</v>
      </c>
      <c r="L5280" s="42">
        <v>1</v>
      </c>
      <c r="M5280" s="232">
        <v>46273</v>
      </c>
      <c r="N5280" s="1" t="str">
        <f>VLOOKUP(B5280,MICRO!E:L,8,0)</f>
        <v>P-899</v>
      </c>
    </row>
    <row r="5281" spans="1:14" ht="20.25" x14ac:dyDescent="0.25">
      <c r="A5281" s="1">
        <v>1</v>
      </c>
      <c r="B5281" s="159">
        <v>4526</v>
      </c>
      <c r="C5281" s="1" t="s">
        <v>414</v>
      </c>
      <c r="D5281" s="1"/>
      <c r="E5281" s="1"/>
      <c r="F5281" s="1" t="s">
        <v>5031</v>
      </c>
      <c r="G5281" s="1">
        <v>10</v>
      </c>
      <c r="H5281" s="1" t="s">
        <v>19</v>
      </c>
      <c r="I5281" s="1" t="s">
        <v>5618</v>
      </c>
      <c r="J5281" s="1">
        <v>5</v>
      </c>
      <c r="K5281" s="1">
        <v>50</v>
      </c>
      <c r="L5281" s="42">
        <v>1</v>
      </c>
      <c r="M5281" s="232">
        <v>46273</v>
      </c>
      <c r="N5281" s="1" t="str">
        <f>VLOOKUP(B5281,MICRO!E:L,8,0)</f>
        <v>P-900</v>
      </c>
    </row>
    <row r="5282" spans="1:14" ht="20.25" x14ac:dyDescent="0.25">
      <c r="A5282" s="1">
        <v>1</v>
      </c>
      <c r="B5282" s="159">
        <v>4326</v>
      </c>
      <c r="C5282" s="1" t="s">
        <v>80</v>
      </c>
      <c r="D5282" s="1" t="s">
        <v>5649</v>
      </c>
      <c r="E5282" s="1"/>
      <c r="F5282" s="1" t="s">
        <v>4300</v>
      </c>
      <c r="G5282" s="1">
        <v>6</v>
      </c>
      <c r="H5282" s="1" t="s">
        <v>19</v>
      </c>
      <c r="I5282" s="1" t="s">
        <v>5650</v>
      </c>
      <c r="J5282" s="1">
        <v>12.5</v>
      </c>
      <c r="K5282" s="1">
        <v>75</v>
      </c>
      <c r="L5282" s="42">
        <v>1</v>
      </c>
      <c r="M5282" s="232">
        <v>46262</v>
      </c>
      <c r="N5282" s="1" t="str">
        <f>VLOOKUP(B5282,MICRO!E:L,8,0)</f>
        <v>P-208</v>
      </c>
    </row>
    <row r="5283" spans="1:14" ht="20.25" x14ac:dyDescent="0.25">
      <c r="A5283" s="1">
        <v>2</v>
      </c>
      <c r="B5283" s="159">
        <v>4325</v>
      </c>
      <c r="C5283" s="1" t="s">
        <v>79</v>
      </c>
      <c r="D5283" s="1" t="s">
        <v>5651</v>
      </c>
      <c r="E5283" s="1"/>
      <c r="F5283" s="1" t="s">
        <v>4297</v>
      </c>
      <c r="G5283" s="1">
        <v>6</v>
      </c>
      <c r="H5283" s="1" t="s">
        <v>19</v>
      </c>
      <c r="I5283" s="1" t="s">
        <v>5650</v>
      </c>
      <c r="J5283" s="1">
        <v>10</v>
      </c>
      <c r="K5283" s="1">
        <v>60</v>
      </c>
      <c r="L5283" s="42">
        <v>1</v>
      </c>
      <c r="M5283" s="232">
        <v>46262</v>
      </c>
      <c r="N5283" s="1" t="str">
        <f>VLOOKUP(B5283,MICRO!E:L,8,0)</f>
        <v>P-208</v>
      </c>
    </row>
    <row r="5284" spans="1:14" ht="20.25" x14ac:dyDescent="0.25">
      <c r="A5284" s="1">
        <v>1</v>
      </c>
      <c r="B5284" s="159">
        <v>4397</v>
      </c>
      <c r="C5284" s="1" t="s">
        <v>4516</v>
      </c>
      <c r="D5284" s="1" t="s">
        <v>4517</v>
      </c>
      <c r="E5284" s="1" t="s">
        <v>2</v>
      </c>
      <c r="F5284" s="1" t="s">
        <v>4518</v>
      </c>
      <c r="G5284" s="1">
        <v>1</v>
      </c>
      <c r="H5284" s="1" t="s">
        <v>19</v>
      </c>
      <c r="I5284" s="1" t="s">
        <v>3140</v>
      </c>
      <c r="J5284" s="1">
        <v>395.4</v>
      </c>
      <c r="K5284" s="1">
        <v>395.4</v>
      </c>
      <c r="L5284" s="42">
        <v>7</v>
      </c>
      <c r="M5284" s="232">
        <v>46280</v>
      </c>
      <c r="N5284" s="1" t="str">
        <f>VLOOKUP(B5284,MICRO!E:L,8,0)</f>
        <v>P-198</v>
      </c>
    </row>
    <row r="5285" spans="1:14" ht="20.25" x14ac:dyDescent="0.25">
      <c r="A5285" s="1">
        <v>2</v>
      </c>
      <c r="B5285" s="159">
        <v>4402</v>
      </c>
      <c r="C5285" s="1" t="s">
        <v>4527</v>
      </c>
      <c r="D5285" s="1" t="s">
        <v>4528</v>
      </c>
      <c r="E5285" s="1" t="s">
        <v>2</v>
      </c>
      <c r="F5285" s="1" t="s">
        <v>4529</v>
      </c>
      <c r="G5285" s="1">
        <v>1</v>
      </c>
      <c r="H5285" s="1" t="s">
        <v>19</v>
      </c>
      <c r="I5285" s="1" t="s">
        <v>3140</v>
      </c>
      <c r="J5285" s="1">
        <v>100.9</v>
      </c>
      <c r="K5285" s="1">
        <v>100.9</v>
      </c>
      <c r="L5285" s="42">
        <v>7</v>
      </c>
      <c r="M5285" s="232">
        <v>46280</v>
      </c>
      <c r="N5285" s="1" t="str">
        <f>VLOOKUP(B5285,MICRO!E:L,8,0)</f>
        <v>P-198</v>
      </c>
    </row>
    <row r="5286" spans="1:14" ht="20.25" x14ac:dyDescent="0.25">
      <c r="A5286" s="1">
        <v>3</v>
      </c>
      <c r="B5286" s="159">
        <v>4403</v>
      </c>
      <c r="C5286" s="1" t="s">
        <v>4527</v>
      </c>
      <c r="D5286" s="1" t="s">
        <v>4528</v>
      </c>
      <c r="E5286" s="1" t="s">
        <v>43</v>
      </c>
      <c r="F5286" s="1" t="s">
        <v>4530</v>
      </c>
      <c r="G5286" s="1">
        <v>2</v>
      </c>
      <c r="H5286" s="1" t="s">
        <v>19</v>
      </c>
      <c r="I5286" s="1" t="s">
        <v>3140</v>
      </c>
      <c r="J5286" s="1">
        <v>83.4</v>
      </c>
      <c r="K5286" s="1">
        <v>166.8</v>
      </c>
      <c r="L5286" s="42">
        <v>7</v>
      </c>
      <c r="M5286" s="232">
        <v>46280</v>
      </c>
      <c r="N5286" s="1" t="str">
        <f>VLOOKUP(B5286,MICRO!E:L,8,0)</f>
        <v>P-198</v>
      </c>
    </row>
    <row r="5287" spans="1:14" ht="20.25" x14ac:dyDescent="0.25">
      <c r="A5287" s="1">
        <v>4</v>
      </c>
      <c r="B5287" s="159">
        <v>4404</v>
      </c>
      <c r="C5287" s="1" t="s">
        <v>4527</v>
      </c>
      <c r="D5287" s="1" t="s">
        <v>4528</v>
      </c>
      <c r="E5287" s="1" t="s">
        <v>746</v>
      </c>
      <c r="F5287" s="1" t="s">
        <v>4531</v>
      </c>
      <c r="G5287" s="1">
        <v>1</v>
      </c>
      <c r="H5287" s="1" t="s">
        <v>19</v>
      </c>
      <c r="I5287" s="1" t="s">
        <v>3140</v>
      </c>
      <c r="J5287" s="1">
        <v>120.2</v>
      </c>
      <c r="K5287" s="1">
        <v>120.2</v>
      </c>
      <c r="L5287" s="42">
        <v>7</v>
      </c>
      <c r="M5287" s="232">
        <v>46280</v>
      </c>
      <c r="N5287" s="1" t="str">
        <f>VLOOKUP(B5287,MICRO!E:L,8,0)</f>
        <v>P-198</v>
      </c>
    </row>
    <row r="5288" spans="1:14" ht="20.25" x14ac:dyDescent="0.25">
      <c r="A5288" s="1">
        <v>5</v>
      </c>
      <c r="B5288" s="159">
        <v>4405</v>
      </c>
      <c r="C5288" s="1" t="s">
        <v>4527</v>
      </c>
      <c r="D5288" s="1" t="s">
        <v>4528</v>
      </c>
      <c r="E5288" s="1" t="s">
        <v>1101</v>
      </c>
      <c r="F5288" s="1" t="s">
        <v>4532</v>
      </c>
      <c r="G5288" s="1">
        <v>1</v>
      </c>
      <c r="H5288" s="1" t="s">
        <v>19</v>
      </c>
      <c r="I5288" s="1" t="s">
        <v>3140</v>
      </c>
      <c r="J5288" s="1">
        <v>63.6</v>
      </c>
      <c r="K5288" s="1">
        <v>63.6</v>
      </c>
      <c r="L5288" s="42">
        <v>7</v>
      </c>
      <c r="M5288" s="232">
        <v>46280</v>
      </c>
      <c r="N5288" s="1" t="str">
        <f>VLOOKUP(B5288,MICRO!E:L,8,0)</f>
        <v>P-198</v>
      </c>
    </row>
    <row r="5289" spans="1:14" ht="20.25" x14ac:dyDescent="0.25">
      <c r="A5289" s="1">
        <v>6</v>
      </c>
      <c r="B5289" s="159">
        <v>4406</v>
      </c>
      <c r="C5289" s="1" t="s">
        <v>4527</v>
      </c>
      <c r="D5289" s="1" t="s">
        <v>4528</v>
      </c>
      <c r="E5289" s="1" t="s">
        <v>100</v>
      </c>
      <c r="F5289" s="1" t="s">
        <v>4533</v>
      </c>
      <c r="G5289" s="1">
        <v>1</v>
      </c>
      <c r="H5289" s="1" t="s">
        <v>19</v>
      </c>
      <c r="I5289" s="1" t="s">
        <v>3140</v>
      </c>
      <c r="J5289" s="1">
        <v>75.8</v>
      </c>
      <c r="K5289" s="1">
        <v>75.8</v>
      </c>
      <c r="L5289" s="42">
        <v>7</v>
      </c>
      <c r="M5289" s="232">
        <v>46280</v>
      </c>
      <c r="N5289" s="1" t="str">
        <f>VLOOKUP(B5289,MICRO!E:L,8,0)</f>
        <v>P-198</v>
      </c>
    </row>
    <row r="5290" spans="1:14" ht="20.25" x14ac:dyDescent="0.25">
      <c r="A5290" s="1">
        <v>7</v>
      </c>
      <c r="B5290" s="159">
        <v>4409</v>
      </c>
      <c r="C5290" s="1" t="s">
        <v>4535</v>
      </c>
      <c r="D5290" s="1" t="s">
        <v>4536</v>
      </c>
      <c r="E5290" s="1" t="s">
        <v>746</v>
      </c>
      <c r="F5290" s="1" t="s">
        <v>4539</v>
      </c>
      <c r="G5290" s="1">
        <v>2</v>
      </c>
      <c r="H5290" s="1" t="s">
        <v>19</v>
      </c>
      <c r="I5290" s="1" t="s">
        <v>3140</v>
      </c>
      <c r="J5290" s="1">
        <v>51.8</v>
      </c>
      <c r="K5290" s="1">
        <v>103.6</v>
      </c>
      <c r="L5290" s="42">
        <v>7</v>
      </c>
      <c r="M5290" s="232">
        <v>46280</v>
      </c>
      <c r="N5290" s="1" t="str">
        <f>VLOOKUP(B5290,MICRO!E:L,8,0)</f>
        <v>P-198</v>
      </c>
    </row>
    <row r="5291" spans="1:14" ht="20.25" x14ac:dyDescent="0.25">
      <c r="A5291" s="1">
        <v>8</v>
      </c>
      <c r="B5291" s="159">
        <v>4431</v>
      </c>
      <c r="C5291" s="1" t="s">
        <v>4865</v>
      </c>
      <c r="D5291" s="1" t="s">
        <v>4866</v>
      </c>
      <c r="E5291" s="1" t="s">
        <v>43</v>
      </c>
      <c r="F5291" s="1" t="s">
        <v>4871</v>
      </c>
      <c r="G5291" s="1">
        <v>4</v>
      </c>
      <c r="H5291" s="1" t="s">
        <v>19</v>
      </c>
      <c r="I5291" s="1" t="s">
        <v>3093</v>
      </c>
      <c r="J5291" s="1">
        <v>31.2</v>
      </c>
      <c r="K5291" s="1">
        <v>124.8</v>
      </c>
      <c r="L5291" s="42">
        <v>7</v>
      </c>
      <c r="M5291" s="232">
        <v>46280</v>
      </c>
      <c r="N5291" s="1" t="str">
        <f>VLOOKUP(B5291,MICRO!E:L,8,0)</f>
        <v>P-198</v>
      </c>
    </row>
    <row r="5292" spans="1:14" ht="20.25" x14ac:dyDescent="0.25">
      <c r="A5292" s="1">
        <v>9</v>
      </c>
      <c r="B5292" s="159">
        <v>4439</v>
      </c>
      <c r="C5292" s="1" t="s">
        <v>4868</v>
      </c>
      <c r="D5292" s="1" t="s">
        <v>4869</v>
      </c>
      <c r="E5292" s="1" t="s">
        <v>1101</v>
      </c>
      <c r="F5292" s="1" t="s">
        <v>4888</v>
      </c>
      <c r="G5292" s="1">
        <v>4</v>
      </c>
      <c r="H5292" s="1" t="s">
        <v>19</v>
      </c>
      <c r="I5292" s="1" t="s">
        <v>3093</v>
      </c>
      <c r="J5292" s="1">
        <v>6</v>
      </c>
      <c r="K5292" s="1">
        <v>24</v>
      </c>
      <c r="L5292" s="42">
        <v>7</v>
      </c>
      <c r="M5292" s="232">
        <v>46280</v>
      </c>
      <c r="N5292" s="1" t="str">
        <f>VLOOKUP(B5292,MICRO!E:L,8,0)</f>
        <v>P-198</v>
      </c>
    </row>
    <row r="5293" spans="1:14" ht="20.25" x14ac:dyDescent="0.25">
      <c r="A5293" s="1">
        <v>10</v>
      </c>
      <c r="B5293" s="159">
        <v>4448</v>
      </c>
      <c r="C5293" s="1" t="s">
        <v>4877</v>
      </c>
      <c r="D5293" s="1" t="s">
        <v>4878</v>
      </c>
      <c r="E5293" s="1" t="s">
        <v>2</v>
      </c>
      <c r="F5293" s="1" t="s">
        <v>4879</v>
      </c>
      <c r="G5293" s="1">
        <v>2</v>
      </c>
      <c r="H5293" s="1" t="s">
        <v>19</v>
      </c>
      <c r="I5293" s="1" t="s">
        <v>3093</v>
      </c>
      <c r="J5293" s="1">
        <v>71.099999999999994</v>
      </c>
      <c r="K5293" s="1">
        <v>142.19999999999999</v>
      </c>
      <c r="L5293" s="42">
        <v>7</v>
      </c>
      <c r="M5293" s="232">
        <v>46280</v>
      </c>
      <c r="N5293" s="1" t="str">
        <f>VLOOKUP(B5293,MICRO!E:L,8,0)</f>
        <v>P-198</v>
      </c>
    </row>
    <row r="5294" spans="1:14" ht="20.25" x14ac:dyDescent="0.25">
      <c r="A5294" s="1">
        <v>11</v>
      </c>
      <c r="B5294" s="159">
        <v>4451</v>
      </c>
      <c r="C5294" s="1" t="s">
        <v>4877</v>
      </c>
      <c r="D5294" s="1" t="s">
        <v>4878</v>
      </c>
      <c r="E5294" s="1" t="s">
        <v>1101</v>
      </c>
      <c r="F5294" s="1" t="s">
        <v>4893</v>
      </c>
      <c r="G5294" s="1">
        <v>4</v>
      </c>
      <c r="H5294" s="1" t="s">
        <v>19</v>
      </c>
      <c r="I5294" s="1" t="s">
        <v>3093</v>
      </c>
      <c r="J5294" s="1">
        <v>6</v>
      </c>
      <c r="K5294" s="1">
        <v>24</v>
      </c>
      <c r="L5294" s="42">
        <v>7</v>
      </c>
      <c r="M5294" s="232">
        <v>46280</v>
      </c>
      <c r="N5294" s="1" t="str">
        <f>VLOOKUP(B5294,MICRO!E:L,8,0)</f>
        <v>P-198</v>
      </c>
    </row>
    <row r="5295" spans="1:14" ht="20.25" x14ac:dyDescent="0.25">
      <c r="A5295" s="1">
        <v>12</v>
      </c>
      <c r="B5295" s="159">
        <v>4460</v>
      </c>
      <c r="C5295" s="1" t="s">
        <v>4902</v>
      </c>
      <c r="D5295" s="1" t="s">
        <v>4903</v>
      </c>
      <c r="E5295" s="1" t="s">
        <v>2</v>
      </c>
      <c r="F5295" s="1" t="s">
        <v>4904</v>
      </c>
      <c r="G5295" s="1">
        <v>4</v>
      </c>
      <c r="H5295" s="1" t="s">
        <v>19</v>
      </c>
      <c r="I5295" s="1" t="s">
        <v>3093</v>
      </c>
      <c r="J5295" s="1">
        <v>69.8</v>
      </c>
      <c r="K5295" s="1">
        <v>279.2</v>
      </c>
      <c r="L5295" s="42">
        <v>7</v>
      </c>
      <c r="M5295" s="232">
        <v>46280</v>
      </c>
      <c r="N5295" s="1" t="str">
        <f>VLOOKUP(B5295,MICRO!E:L,8,0)</f>
        <v>P-198</v>
      </c>
    </row>
    <row r="5296" spans="1:14" ht="20.25" x14ac:dyDescent="0.25">
      <c r="A5296" s="1">
        <v>13</v>
      </c>
      <c r="B5296" s="159">
        <v>4463</v>
      </c>
      <c r="C5296" s="1" t="s">
        <v>4902</v>
      </c>
      <c r="D5296" s="1" t="s">
        <v>4903</v>
      </c>
      <c r="E5296" s="1" t="s">
        <v>1101</v>
      </c>
      <c r="F5296" s="1" t="s">
        <v>4907</v>
      </c>
      <c r="G5296" s="1">
        <v>8</v>
      </c>
      <c r="H5296" s="1" t="s">
        <v>19</v>
      </c>
      <c r="I5296" s="1" t="s">
        <v>3093</v>
      </c>
      <c r="J5296" s="1">
        <v>14.7</v>
      </c>
      <c r="K5296" s="1">
        <v>117.6</v>
      </c>
      <c r="L5296" s="42">
        <v>7</v>
      </c>
      <c r="M5296" s="232">
        <v>46280</v>
      </c>
      <c r="N5296" s="1" t="str">
        <f>VLOOKUP(B5296,MICRO!E:L,8,0)</f>
        <v>P-198</v>
      </c>
    </row>
    <row r="5297" spans="1:14" ht="20.25" x14ac:dyDescent="0.25">
      <c r="A5297" s="1">
        <v>14</v>
      </c>
      <c r="B5297" s="159">
        <v>4464</v>
      </c>
      <c r="C5297" s="1" t="s">
        <v>4902</v>
      </c>
      <c r="D5297" s="1" t="s">
        <v>4903</v>
      </c>
      <c r="E5297" s="1" t="s">
        <v>100</v>
      </c>
      <c r="F5297" s="1" t="s">
        <v>4908</v>
      </c>
      <c r="G5297" s="1">
        <v>16</v>
      </c>
      <c r="H5297" s="1" t="s">
        <v>19</v>
      </c>
      <c r="I5297" s="1" t="s">
        <v>3093</v>
      </c>
      <c r="J5297" s="1">
        <v>6</v>
      </c>
      <c r="K5297" s="1">
        <v>96</v>
      </c>
      <c r="L5297" s="42">
        <v>7</v>
      </c>
      <c r="M5297" s="232">
        <v>46280</v>
      </c>
      <c r="N5297" s="1" t="str">
        <f>VLOOKUP(B5297,MICRO!E:L,8,0)</f>
        <v>P-198</v>
      </c>
    </row>
    <row r="5298" spans="1:14" ht="20.25" x14ac:dyDescent="0.25">
      <c r="A5298" s="1">
        <v>15</v>
      </c>
      <c r="B5298" s="159">
        <v>4469</v>
      </c>
      <c r="C5298" s="1" t="s">
        <v>4910</v>
      </c>
      <c r="D5298" s="1" t="s">
        <v>4911</v>
      </c>
      <c r="E5298" s="1" t="s">
        <v>1101</v>
      </c>
      <c r="F5298" s="1" t="s">
        <v>5724</v>
      </c>
      <c r="G5298" s="1">
        <v>2</v>
      </c>
      <c r="H5298" s="1" t="s">
        <v>19</v>
      </c>
      <c r="I5298" s="1" t="s">
        <v>3093</v>
      </c>
      <c r="J5298" s="1">
        <v>14.7</v>
      </c>
      <c r="K5298" s="1">
        <v>29.4</v>
      </c>
      <c r="L5298" s="42">
        <v>7</v>
      </c>
      <c r="M5298" s="232">
        <v>46280</v>
      </c>
      <c r="N5298" s="1" t="str">
        <f>VLOOKUP(B5298,MICRO!E:L,8,0)</f>
        <v>P-198</v>
      </c>
    </row>
    <row r="5299" spans="1:14" ht="20.25" x14ac:dyDescent="0.25">
      <c r="A5299" s="1">
        <v>16</v>
      </c>
      <c r="B5299" s="159">
        <v>4470</v>
      </c>
      <c r="C5299" s="1" t="s">
        <v>4910</v>
      </c>
      <c r="D5299" s="1" t="s">
        <v>4911</v>
      </c>
      <c r="E5299" s="1" t="s">
        <v>100</v>
      </c>
      <c r="F5299" s="1" t="s">
        <v>4916</v>
      </c>
      <c r="G5299" s="1">
        <v>2</v>
      </c>
      <c r="H5299" s="1" t="s">
        <v>19</v>
      </c>
      <c r="I5299" s="1" t="s">
        <v>3093</v>
      </c>
      <c r="J5299" s="1">
        <v>3.4</v>
      </c>
      <c r="K5299" s="1">
        <v>6.8</v>
      </c>
      <c r="L5299" s="42">
        <v>7</v>
      </c>
      <c r="M5299" s="232">
        <v>46280</v>
      </c>
      <c r="N5299" s="1" t="str">
        <f>VLOOKUP(B5299,MICRO!E:L,8,0)</f>
        <v>P-198</v>
      </c>
    </row>
    <row r="5300" spans="1:14" ht="20.25" x14ac:dyDescent="0.25">
      <c r="A5300" s="1">
        <v>17</v>
      </c>
      <c r="B5300" s="159">
        <v>4471</v>
      </c>
      <c r="C5300" s="1" t="s">
        <v>4910</v>
      </c>
      <c r="D5300" s="1" t="s">
        <v>4911</v>
      </c>
      <c r="E5300" s="1" t="s">
        <v>173</v>
      </c>
      <c r="F5300" s="1" t="s">
        <v>4917</v>
      </c>
      <c r="G5300" s="1">
        <v>2</v>
      </c>
      <c r="H5300" s="1" t="s">
        <v>19</v>
      </c>
      <c r="I5300" s="1" t="s">
        <v>3093</v>
      </c>
      <c r="J5300" s="1">
        <v>6</v>
      </c>
      <c r="K5300" s="1">
        <v>12</v>
      </c>
      <c r="L5300" s="42">
        <v>7</v>
      </c>
      <c r="M5300" s="232">
        <v>46280</v>
      </c>
      <c r="N5300" s="1" t="str">
        <f>VLOOKUP(B5300,MICRO!E:L,8,0)</f>
        <v>P-198</v>
      </c>
    </row>
    <row r="5301" spans="1:14" ht="20.25" x14ac:dyDescent="0.25">
      <c r="A5301" s="1">
        <v>18</v>
      </c>
      <c r="B5301" s="159">
        <v>4473</v>
      </c>
      <c r="C5301" s="1" t="s">
        <v>4919</v>
      </c>
      <c r="D5301" s="1" t="s">
        <v>4920</v>
      </c>
      <c r="E5301" s="1" t="s">
        <v>2</v>
      </c>
      <c r="F5301" s="1" t="s">
        <v>4921</v>
      </c>
      <c r="G5301" s="1">
        <v>1</v>
      </c>
      <c r="H5301" s="1" t="s">
        <v>19</v>
      </c>
      <c r="I5301" s="1" t="s">
        <v>3093</v>
      </c>
      <c r="J5301" s="1">
        <v>715.7</v>
      </c>
      <c r="K5301" s="1">
        <v>715.7</v>
      </c>
      <c r="L5301" s="42">
        <v>7</v>
      </c>
      <c r="M5301" s="232">
        <v>46280</v>
      </c>
      <c r="N5301" s="1" t="str">
        <f>VLOOKUP(B5301,MICRO!E:L,8,0)</f>
        <v>P-198</v>
      </c>
    </row>
    <row r="5302" spans="1:14" ht="20.25" x14ac:dyDescent="0.25">
      <c r="A5302" s="1">
        <v>19</v>
      </c>
      <c r="B5302" s="159"/>
      <c r="C5302" s="1" t="s">
        <v>5725</v>
      </c>
      <c r="D5302" s="1"/>
      <c r="E5302" s="1"/>
      <c r="F5302" s="1" t="s">
        <v>5726</v>
      </c>
      <c r="G5302" s="1">
        <v>1</v>
      </c>
      <c r="H5302" s="1" t="s">
        <v>19</v>
      </c>
      <c r="I5302" s="1" t="s">
        <v>3034</v>
      </c>
      <c r="J5302" s="1">
        <v>26</v>
      </c>
      <c r="K5302" s="1">
        <v>26</v>
      </c>
      <c r="L5302" s="42">
        <v>7</v>
      </c>
      <c r="M5302" s="232">
        <v>46280</v>
      </c>
      <c r="N5302" s="1" t="e">
        <f>VLOOKUP(B5302,MICRO!E:L,8,0)</f>
        <v>#N/A</v>
      </c>
    </row>
    <row r="5303" spans="1:14" ht="20.25" x14ac:dyDescent="0.25">
      <c r="A5303" s="1">
        <v>20</v>
      </c>
      <c r="B5303" s="159"/>
      <c r="C5303" s="1" t="s">
        <v>5725</v>
      </c>
      <c r="D5303" s="1"/>
      <c r="E5303" s="1"/>
      <c r="F5303" s="1" t="s">
        <v>5727</v>
      </c>
      <c r="G5303" s="1">
        <v>1</v>
      </c>
      <c r="H5303" s="1" t="s">
        <v>19</v>
      </c>
      <c r="I5303" s="1" t="s">
        <v>3034</v>
      </c>
      <c r="J5303" s="1">
        <v>26.5</v>
      </c>
      <c r="K5303" s="1">
        <v>26.5</v>
      </c>
      <c r="L5303" s="42">
        <v>7</v>
      </c>
      <c r="M5303" s="232">
        <v>46280</v>
      </c>
      <c r="N5303" s="1" t="e">
        <f>VLOOKUP(B5303,MICRO!E:L,8,0)</f>
        <v>#N/A</v>
      </c>
    </row>
    <row r="5304" spans="1:14" ht="20.25" x14ac:dyDescent="0.25">
      <c r="A5304" s="1">
        <v>21</v>
      </c>
      <c r="B5304" s="159"/>
      <c r="C5304" s="1" t="s">
        <v>5728</v>
      </c>
      <c r="D5304" s="1"/>
      <c r="E5304" s="1"/>
      <c r="F5304" s="1" t="s">
        <v>5729</v>
      </c>
      <c r="G5304" s="1">
        <v>1</v>
      </c>
      <c r="H5304" s="1" t="s">
        <v>19</v>
      </c>
      <c r="I5304" s="1" t="s">
        <v>3045</v>
      </c>
      <c r="J5304" s="1">
        <v>28</v>
      </c>
      <c r="K5304" s="1">
        <v>28</v>
      </c>
      <c r="L5304" s="42">
        <v>7</v>
      </c>
      <c r="M5304" s="232">
        <v>46280</v>
      </c>
      <c r="N5304" s="1" t="e">
        <f>VLOOKUP(B5304,MICRO!E:L,8,0)</f>
        <v>#N/A</v>
      </c>
    </row>
    <row r="5305" spans="1:14" ht="20.25" x14ac:dyDescent="0.25">
      <c r="A5305" s="1">
        <v>22</v>
      </c>
      <c r="B5305" s="159"/>
      <c r="C5305" s="1" t="s">
        <v>5728</v>
      </c>
      <c r="D5305" s="1"/>
      <c r="E5305" s="1"/>
      <c r="F5305" s="1" t="s">
        <v>5730</v>
      </c>
      <c r="G5305" s="1">
        <v>1</v>
      </c>
      <c r="H5305" s="1" t="s">
        <v>19</v>
      </c>
      <c r="I5305" s="1" t="s">
        <v>3045</v>
      </c>
      <c r="J5305" s="1">
        <v>27.5</v>
      </c>
      <c r="K5305" s="1">
        <v>27.5</v>
      </c>
      <c r="L5305" s="42">
        <v>7</v>
      </c>
      <c r="M5305" s="232">
        <v>46280</v>
      </c>
      <c r="N5305" s="1" t="e">
        <f>VLOOKUP(B5305,MICRO!E:L,8,0)</f>
        <v>#N/A</v>
      </c>
    </row>
    <row r="5306" spans="1:14" ht="20.25" x14ac:dyDescent="0.25">
      <c r="A5306" s="1">
        <v>23</v>
      </c>
      <c r="B5306" s="159"/>
      <c r="C5306" s="1" t="s">
        <v>5731</v>
      </c>
      <c r="D5306" s="1"/>
      <c r="E5306" s="1"/>
      <c r="F5306" s="1" t="s">
        <v>5732</v>
      </c>
      <c r="G5306" s="1">
        <v>1</v>
      </c>
      <c r="H5306" s="1" t="s">
        <v>19</v>
      </c>
      <c r="I5306" s="1" t="s">
        <v>3140</v>
      </c>
      <c r="J5306" s="1">
        <v>24</v>
      </c>
      <c r="K5306" s="1">
        <v>24</v>
      </c>
      <c r="L5306" s="42">
        <v>7</v>
      </c>
      <c r="M5306" s="232">
        <v>46280</v>
      </c>
      <c r="N5306" s="1" t="e">
        <f>VLOOKUP(B5306,MICRO!E:L,8,0)</f>
        <v>#N/A</v>
      </c>
    </row>
    <row r="5307" spans="1:14" ht="20.25" x14ac:dyDescent="0.25">
      <c r="A5307" s="1">
        <v>24</v>
      </c>
      <c r="B5307" s="159"/>
      <c r="C5307" s="1" t="s">
        <v>5731</v>
      </c>
      <c r="D5307" s="1"/>
      <c r="E5307" s="1"/>
      <c r="F5307" s="1" t="s">
        <v>5733</v>
      </c>
      <c r="G5307" s="1">
        <v>1</v>
      </c>
      <c r="H5307" s="1" t="s">
        <v>19</v>
      </c>
      <c r="I5307" s="1" t="s">
        <v>3140</v>
      </c>
      <c r="J5307" s="1">
        <v>25.5</v>
      </c>
      <c r="K5307" s="1">
        <v>25.5</v>
      </c>
      <c r="L5307" s="42">
        <v>7</v>
      </c>
      <c r="M5307" s="232">
        <v>46280</v>
      </c>
      <c r="N5307" s="1" t="e">
        <f>VLOOKUP(B5307,MICRO!E:L,8,0)</f>
        <v>#N/A</v>
      </c>
    </row>
    <row r="5308" spans="1:14" ht="20.25" x14ac:dyDescent="0.25">
      <c r="A5308" s="1">
        <v>25</v>
      </c>
      <c r="B5308" s="159"/>
      <c r="C5308" s="1" t="s">
        <v>5734</v>
      </c>
      <c r="D5308" s="1"/>
      <c r="E5308" s="1"/>
      <c r="F5308" s="1" t="s">
        <v>5735</v>
      </c>
      <c r="G5308" s="1">
        <v>1</v>
      </c>
      <c r="H5308" s="1" t="s">
        <v>19</v>
      </c>
      <c r="I5308" s="1" t="s">
        <v>3093</v>
      </c>
      <c r="J5308" s="1">
        <v>32</v>
      </c>
      <c r="K5308" s="1">
        <v>32</v>
      </c>
      <c r="L5308" s="42">
        <v>7</v>
      </c>
      <c r="M5308" s="232">
        <v>46280</v>
      </c>
      <c r="N5308" s="1" t="e">
        <f>VLOOKUP(B5308,MICRO!E:L,8,0)</f>
        <v>#N/A</v>
      </c>
    </row>
    <row r="5309" spans="1:14" ht="20.25" x14ac:dyDescent="0.25">
      <c r="A5309" s="1">
        <v>26</v>
      </c>
      <c r="B5309" s="159"/>
      <c r="C5309" s="1" t="s">
        <v>5734</v>
      </c>
      <c r="D5309" s="1"/>
      <c r="E5309" s="1"/>
      <c r="F5309" s="1" t="s">
        <v>5736</v>
      </c>
      <c r="G5309" s="1">
        <v>1</v>
      </c>
      <c r="H5309" s="1" t="s">
        <v>19</v>
      </c>
      <c r="I5309" s="1" t="s">
        <v>3093</v>
      </c>
      <c r="J5309" s="1">
        <v>29</v>
      </c>
      <c r="K5309" s="1">
        <v>29</v>
      </c>
      <c r="L5309" s="42">
        <v>7</v>
      </c>
      <c r="M5309" s="232">
        <v>46280</v>
      </c>
      <c r="N5309" s="1" t="e">
        <f>VLOOKUP(B5309,MICRO!E:L,8,0)</f>
        <v>#N/A</v>
      </c>
    </row>
    <row r="5310" spans="1:14" ht="20.25" x14ac:dyDescent="0.25">
      <c r="A5310" s="1">
        <v>27</v>
      </c>
      <c r="B5310" s="159"/>
      <c r="C5310" s="1" t="s">
        <v>5737</v>
      </c>
      <c r="D5310" s="1"/>
      <c r="E5310" s="1" t="s">
        <v>5738</v>
      </c>
      <c r="F5310" s="1" t="s">
        <v>5739</v>
      </c>
      <c r="G5310" s="1">
        <v>4</v>
      </c>
      <c r="H5310" s="1" t="s">
        <v>19</v>
      </c>
      <c r="I5310" s="1" t="s">
        <v>3045</v>
      </c>
      <c r="J5310" s="1">
        <v>12.5</v>
      </c>
      <c r="K5310" s="1">
        <v>50</v>
      </c>
      <c r="L5310" s="42">
        <v>7</v>
      </c>
      <c r="M5310" s="232">
        <v>46280</v>
      </c>
      <c r="N5310" s="1" t="e">
        <f>VLOOKUP(B5310,MICRO!E:L,8,0)</f>
        <v>#N/A</v>
      </c>
    </row>
    <row r="5311" spans="1:14" ht="20.25" x14ac:dyDescent="0.25">
      <c r="A5311" s="1">
        <v>28</v>
      </c>
      <c r="B5311" s="159"/>
      <c r="C5311" s="1" t="s">
        <v>5740</v>
      </c>
      <c r="D5311" s="1"/>
      <c r="E5311" s="1" t="s">
        <v>5741</v>
      </c>
      <c r="F5311" s="1" t="s">
        <v>5742</v>
      </c>
      <c r="G5311" s="1">
        <v>14</v>
      </c>
      <c r="H5311" s="1" t="s">
        <v>19</v>
      </c>
      <c r="I5311" s="1" t="s">
        <v>3034</v>
      </c>
      <c r="J5311" s="1">
        <v>9.58</v>
      </c>
      <c r="K5311" s="1">
        <v>134.12</v>
      </c>
      <c r="L5311" s="42">
        <v>7</v>
      </c>
      <c r="M5311" s="232">
        <v>46280</v>
      </c>
      <c r="N5311" s="1" t="e">
        <f>VLOOKUP(B5311,MICRO!E:L,8,0)</f>
        <v>#N/A</v>
      </c>
    </row>
    <row r="5312" spans="1:14" ht="20.25" x14ac:dyDescent="0.25">
      <c r="A5312" s="1">
        <v>29</v>
      </c>
      <c r="B5312" s="159"/>
      <c r="C5312" s="1" t="s">
        <v>3315</v>
      </c>
      <c r="D5312" s="1"/>
      <c r="E5312" s="1"/>
      <c r="F5312" s="1" t="s">
        <v>5743</v>
      </c>
      <c r="G5312" s="1">
        <v>260</v>
      </c>
      <c r="H5312" s="1" t="s">
        <v>19</v>
      </c>
      <c r="I5312" s="1" t="s">
        <v>3034</v>
      </c>
      <c r="J5312" s="1">
        <v>0.02</v>
      </c>
      <c r="K5312" s="1">
        <v>5.2</v>
      </c>
      <c r="L5312" s="42">
        <v>7</v>
      </c>
      <c r="M5312" s="232">
        <v>46280</v>
      </c>
      <c r="N5312" s="1" t="e">
        <f>VLOOKUP(B5312,MICRO!E:L,8,0)</f>
        <v>#N/A</v>
      </c>
    </row>
    <row r="5313" spans="1:14" ht="20.25" x14ac:dyDescent="0.25">
      <c r="A5313" s="1">
        <v>30</v>
      </c>
      <c r="B5313" s="159"/>
      <c r="C5313" s="1" t="s">
        <v>3315</v>
      </c>
      <c r="D5313" s="1"/>
      <c r="E5313" s="1"/>
      <c r="F5313" s="1" t="s">
        <v>5744</v>
      </c>
      <c r="G5313" s="1">
        <v>216</v>
      </c>
      <c r="H5313" s="1" t="s">
        <v>19</v>
      </c>
      <c r="I5313" s="1" t="s">
        <v>3034</v>
      </c>
      <c r="J5313" s="1">
        <v>0.05</v>
      </c>
      <c r="K5313" s="1">
        <v>10.8</v>
      </c>
      <c r="L5313" s="42">
        <v>7</v>
      </c>
      <c r="M5313" s="232">
        <v>46280</v>
      </c>
      <c r="N5313" s="1" t="e">
        <f>VLOOKUP(B5313,MICRO!E:L,8,0)</f>
        <v>#N/A</v>
      </c>
    </row>
    <row r="5314" spans="1:14" ht="20.25" x14ac:dyDescent="0.25">
      <c r="A5314" s="1">
        <v>31</v>
      </c>
      <c r="B5314" s="159"/>
      <c r="C5314" s="1" t="s">
        <v>3315</v>
      </c>
      <c r="D5314" s="1"/>
      <c r="E5314" s="1"/>
      <c r="F5314" s="1" t="s">
        <v>5745</v>
      </c>
      <c r="G5314" s="1">
        <v>296</v>
      </c>
      <c r="H5314" s="1" t="s">
        <v>19</v>
      </c>
      <c r="I5314" s="1" t="s">
        <v>3034</v>
      </c>
      <c r="J5314" s="1">
        <v>0.02</v>
      </c>
      <c r="K5314" s="1">
        <v>5.92</v>
      </c>
      <c r="L5314" s="42">
        <v>7</v>
      </c>
      <c r="M5314" s="232">
        <v>46280</v>
      </c>
      <c r="N5314" s="1" t="e">
        <f>VLOOKUP(B5314,MICRO!E:L,8,0)</f>
        <v>#N/A</v>
      </c>
    </row>
    <row r="5315" spans="1:14" ht="20.25" x14ac:dyDescent="0.25">
      <c r="A5315" s="1">
        <v>32</v>
      </c>
      <c r="B5315" s="159"/>
      <c r="C5315" s="1" t="s">
        <v>3315</v>
      </c>
      <c r="D5315" s="1"/>
      <c r="E5315" s="1"/>
      <c r="F5315" s="1" t="s">
        <v>5746</v>
      </c>
      <c r="G5315" s="1">
        <v>296</v>
      </c>
      <c r="H5315" s="1" t="s">
        <v>19</v>
      </c>
      <c r="I5315" s="1" t="s">
        <v>3034</v>
      </c>
      <c r="J5315" s="1">
        <v>0.01</v>
      </c>
      <c r="K5315" s="1">
        <v>2.96</v>
      </c>
      <c r="L5315" s="42">
        <v>7</v>
      </c>
      <c r="M5315" s="232">
        <v>46280</v>
      </c>
      <c r="N5315" s="1" t="e">
        <f>VLOOKUP(B5315,MICRO!E:L,8,0)</f>
        <v>#N/A</v>
      </c>
    </row>
    <row r="5316" spans="1:14" ht="20.25" x14ac:dyDescent="0.25">
      <c r="A5316" s="1">
        <v>33</v>
      </c>
      <c r="B5316" s="159"/>
      <c r="C5316" s="1" t="s">
        <v>3315</v>
      </c>
      <c r="D5316" s="1"/>
      <c r="E5316" s="1"/>
      <c r="F5316" s="1" t="s">
        <v>5747</v>
      </c>
      <c r="G5316" s="1">
        <v>416</v>
      </c>
      <c r="H5316" s="1" t="s">
        <v>19</v>
      </c>
      <c r="I5316" s="1" t="s">
        <v>3034</v>
      </c>
      <c r="J5316" s="1">
        <v>0.05</v>
      </c>
      <c r="K5316" s="1">
        <v>20.8</v>
      </c>
      <c r="L5316" s="42">
        <v>7</v>
      </c>
      <c r="M5316" s="232">
        <v>46280</v>
      </c>
      <c r="N5316" s="1" t="e">
        <f>VLOOKUP(B5316,MICRO!E:L,8,0)</f>
        <v>#N/A</v>
      </c>
    </row>
    <row r="5317" spans="1:14" ht="20.25" x14ac:dyDescent="0.25">
      <c r="A5317" s="1">
        <v>34</v>
      </c>
      <c r="B5317" s="159"/>
      <c r="C5317" s="1" t="s">
        <v>3315</v>
      </c>
      <c r="D5317" s="1"/>
      <c r="E5317" s="1"/>
      <c r="F5317" s="1" t="s">
        <v>5748</v>
      </c>
      <c r="G5317" s="1">
        <v>80</v>
      </c>
      <c r="H5317" s="1" t="s">
        <v>19</v>
      </c>
      <c r="I5317" s="1" t="s">
        <v>3034</v>
      </c>
      <c r="J5317" s="1">
        <v>0.05</v>
      </c>
      <c r="K5317" s="1">
        <v>4</v>
      </c>
      <c r="L5317" s="42">
        <v>7</v>
      </c>
      <c r="M5317" s="232">
        <v>46280</v>
      </c>
      <c r="N5317" s="1" t="e">
        <f>VLOOKUP(B5317,MICRO!E:L,8,0)</f>
        <v>#N/A</v>
      </c>
    </row>
    <row r="5318" spans="1:14" ht="20.25" x14ac:dyDescent="0.25">
      <c r="A5318" s="1">
        <v>35</v>
      </c>
      <c r="B5318" s="159"/>
      <c r="C5318" s="1" t="s">
        <v>3729</v>
      </c>
      <c r="D5318" s="1"/>
      <c r="E5318" s="1"/>
      <c r="F5318" s="1" t="s">
        <v>5749</v>
      </c>
      <c r="G5318" s="1">
        <v>32</v>
      </c>
      <c r="H5318" s="1" t="s">
        <v>19</v>
      </c>
      <c r="I5318" s="1" t="s">
        <v>3045</v>
      </c>
      <c r="J5318" s="1">
        <v>0.05</v>
      </c>
      <c r="K5318" s="1">
        <v>1.6</v>
      </c>
      <c r="L5318" s="42">
        <v>7</v>
      </c>
      <c r="M5318" s="232">
        <v>46280</v>
      </c>
      <c r="N5318" s="1" t="e">
        <f>VLOOKUP(B5318,MICRO!E:L,8,0)</f>
        <v>#N/A</v>
      </c>
    </row>
    <row r="5319" spans="1:14" ht="20.25" x14ac:dyDescent="0.25">
      <c r="A5319" s="1">
        <v>36</v>
      </c>
      <c r="B5319" s="159"/>
      <c r="C5319" s="1" t="s">
        <v>3729</v>
      </c>
      <c r="D5319" s="1"/>
      <c r="E5319" s="1"/>
      <c r="F5319" s="1" t="s">
        <v>5750</v>
      </c>
      <c r="G5319" s="1">
        <v>32</v>
      </c>
      <c r="H5319" s="1" t="s">
        <v>19</v>
      </c>
      <c r="I5319" s="1" t="s">
        <v>3045</v>
      </c>
      <c r="J5319" s="1">
        <v>0.02</v>
      </c>
      <c r="K5319" s="1">
        <v>0.64</v>
      </c>
      <c r="L5319" s="42">
        <v>7</v>
      </c>
      <c r="M5319" s="232">
        <v>46280</v>
      </c>
      <c r="N5319" s="1" t="e">
        <f>VLOOKUP(B5319,MICRO!E:L,8,0)</f>
        <v>#N/A</v>
      </c>
    </row>
    <row r="5320" spans="1:14" ht="20.25" x14ac:dyDescent="0.25">
      <c r="A5320" s="1">
        <v>37</v>
      </c>
      <c r="B5320" s="159"/>
      <c r="C5320" s="1" t="s">
        <v>3729</v>
      </c>
      <c r="D5320" s="1"/>
      <c r="E5320" s="1"/>
      <c r="F5320" s="1" t="s">
        <v>5751</v>
      </c>
      <c r="G5320" s="1">
        <v>32</v>
      </c>
      <c r="H5320" s="1" t="s">
        <v>19</v>
      </c>
      <c r="I5320" s="1" t="s">
        <v>3045</v>
      </c>
      <c r="J5320" s="1">
        <v>0.01</v>
      </c>
      <c r="K5320" s="1">
        <v>0.32</v>
      </c>
      <c r="L5320" s="42">
        <v>7</v>
      </c>
      <c r="M5320" s="232">
        <v>46280</v>
      </c>
      <c r="N5320" s="1" t="e">
        <f>VLOOKUP(B5320,MICRO!E:L,8,0)</f>
        <v>#N/A</v>
      </c>
    </row>
    <row r="5321" spans="1:14" ht="20.25" x14ac:dyDescent="0.25">
      <c r="A5321" s="1">
        <v>38</v>
      </c>
      <c r="B5321" s="159"/>
      <c r="C5321" s="1" t="s">
        <v>3729</v>
      </c>
      <c r="D5321" s="1"/>
      <c r="E5321" s="1"/>
      <c r="F5321" s="1" t="s">
        <v>5752</v>
      </c>
      <c r="G5321" s="1">
        <v>16</v>
      </c>
      <c r="H5321" s="1" t="s">
        <v>19</v>
      </c>
      <c r="I5321" s="1" t="s">
        <v>3045</v>
      </c>
      <c r="J5321" s="1">
        <v>0.05</v>
      </c>
      <c r="K5321" s="1">
        <v>0.8</v>
      </c>
      <c r="L5321" s="42">
        <v>7</v>
      </c>
      <c r="M5321" s="232">
        <v>46280</v>
      </c>
      <c r="N5321" s="1" t="e">
        <f>VLOOKUP(B5321,MICRO!E:L,8,0)</f>
        <v>#N/A</v>
      </c>
    </row>
    <row r="5322" spans="1:14" ht="20.25" x14ac:dyDescent="0.25">
      <c r="A5322" s="1">
        <v>39</v>
      </c>
      <c r="B5322" s="159"/>
      <c r="C5322" s="1" t="s">
        <v>3729</v>
      </c>
      <c r="D5322" s="1"/>
      <c r="E5322" s="1"/>
      <c r="F5322" s="1" t="s">
        <v>5753</v>
      </c>
      <c r="G5322" s="1">
        <v>16</v>
      </c>
      <c r="H5322" s="1" t="s">
        <v>19</v>
      </c>
      <c r="I5322" s="1" t="s">
        <v>3045</v>
      </c>
      <c r="J5322" s="1">
        <v>0.02</v>
      </c>
      <c r="K5322" s="1">
        <v>0.32</v>
      </c>
      <c r="L5322" s="42">
        <v>7</v>
      </c>
      <c r="M5322" s="232">
        <v>46280</v>
      </c>
      <c r="N5322" s="1" t="e">
        <f>VLOOKUP(B5322,MICRO!E:L,8,0)</f>
        <v>#N/A</v>
      </c>
    </row>
    <row r="5323" spans="1:14" ht="20.25" x14ac:dyDescent="0.25">
      <c r="A5323" s="1">
        <v>40</v>
      </c>
      <c r="B5323" s="159"/>
      <c r="C5323" s="1" t="s">
        <v>3729</v>
      </c>
      <c r="D5323" s="1"/>
      <c r="E5323" s="1"/>
      <c r="F5323" s="1" t="s">
        <v>5754</v>
      </c>
      <c r="G5323" s="1">
        <v>16</v>
      </c>
      <c r="H5323" s="1" t="s">
        <v>19</v>
      </c>
      <c r="I5323" s="1" t="s">
        <v>3045</v>
      </c>
      <c r="J5323" s="1">
        <v>0.01</v>
      </c>
      <c r="K5323" s="1">
        <v>0.16</v>
      </c>
      <c r="L5323" s="42">
        <v>7</v>
      </c>
      <c r="M5323" s="232">
        <v>46280</v>
      </c>
      <c r="N5323" s="1" t="e">
        <f>VLOOKUP(B5323,MICRO!E:L,8,0)</f>
        <v>#N/A</v>
      </c>
    </row>
    <row r="5324" spans="1:14" ht="20.25" x14ac:dyDescent="0.25">
      <c r="A5324" s="1">
        <v>41</v>
      </c>
      <c r="B5324" s="159"/>
      <c r="C5324" s="1" t="s">
        <v>3729</v>
      </c>
      <c r="D5324" s="1"/>
      <c r="E5324" s="1"/>
      <c r="F5324" s="1" t="s">
        <v>5755</v>
      </c>
      <c r="G5324" s="1">
        <v>4</v>
      </c>
      <c r="H5324" s="1" t="s">
        <v>19</v>
      </c>
      <c r="I5324" s="1" t="s">
        <v>3045</v>
      </c>
      <c r="J5324" s="1">
        <v>0.02</v>
      </c>
      <c r="K5324" s="1">
        <v>0.08</v>
      </c>
      <c r="L5324" s="42">
        <v>7</v>
      </c>
      <c r="M5324" s="232">
        <v>46280</v>
      </c>
      <c r="N5324" s="1" t="e">
        <f>VLOOKUP(B5324,MICRO!E:L,8,0)</f>
        <v>#N/A</v>
      </c>
    </row>
    <row r="5325" spans="1:14" ht="20.25" x14ac:dyDescent="0.25">
      <c r="A5325" s="1">
        <v>42</v>
      </c>
      <c r="B5325" s="159"/>
      <c r="C5325" s="1" t="s">
        <v>3729</v>
      </c>
      <c r="D5325" s="1"/>
      <c r="E5325" s="1"/>
      <c r="F5325" s="1" t="s">
        <v>5756</v>
      </c>
      <c r="G5325" s="1">
        <v>4</v>
      </c>
      <c r="H5325" s="1" t="s">
        <v>19</v>
      </c>
      <c r="I5325" s="1" t="s">
        <v>3045</v>
      </c>
      <c r="J5325" s="1">
        <v>0.05</v>
      </c>
      <c r="K5325" s="1">
        <v>0.2</v>
      </c>
      <c r="L5325" s="42">
        <v>7</v>
      </c>
      <c r="M5325" s="232">
        <v>46280</v>
      </c>
      <c r="N5325" s="1" t="e">
        <f>VLOOKUP(B5325,MICRO!E:L,8,0)</f>
        <v>#N/A</v>
      </c>
    </row>
    <row r="5326" spans="1:14" ht="20.25" x14ac:dyDescent="0.25">
      <c r="A5326" s="1">
        <v>43</v>
      </c>
      <c r="B5326" s="159"/>
      <c r="C5326" s="1" t="s">
        <v>5757</v>
      </c>
      <c r="D5326" s="1"/>
      <c r="E5326" s="1"/>
      <c r="F5326" s="1" t="s">
        <v>5758</v>
      </c>
      <c r="G5326" s="1">
        <v>58</v>
      </c>
      <c r="H5326" s="1" t="s">
        <v>19</v>
      </c>
      <c r="I5326" s="1" t="s">
        <v>3045</v>
      </c>
      <c r="J5326" s="1">
        <v>0.05</v>
      </c>
      <c r="K5326" s="1">
        <v>2.9000000000000004</v>
      </c>
      <c r="L5326" s="42">
        <v>7</v>
      </c>
      <c r="M5326" s="232">
        <v>46280</v>
      </c>
      <c r="N5326" s="1" t="e">
        <f>VLOOKUP(B5326,MICRO!E:L,8,0)</f>
        <v>#N/A</v>
      </c>
    </row>
    <row r="5327" spans="1:14" ht="20.25" x14ac:dyDescent="0.25">
      <c r="A5327" s="1">
        <v>44</v>
      </c>
      <c r="B5327" s="159"/>
      <c r="C5327" s="1" t="s">
        <v>5757</v>
      </c>
      <c r="D5327" s="1"/>
      <c r="E5327" s="1"/>
      <c r="F5327" s="1" t="s">
        <v>5759</v>
      </c>
      <c r="G5327" s="1">
        <v>58</v>
      </c>
      <c r="H5327" s="1" t="s">
        <v>19</v>
      </c>
      <c r="I5327" s="1" t="s">
        <v>3045</v>
      </c>
      <c r="J5327" s="1">
        <v>0.02</v>
      </c>
      <c r="K5327" s="1">
        <v>1.1599999999999999</v>
      </c>
      <c r="L5327" s="42">
        <v>7</v>
      </c>
      <c r="M5327" s="232">
        <v>46280</v>
      </c>
      <c r="N5327" s="1" t="e">
        <f>VLOOKUP(B5327,MICRO!E:L,8,0)</f>
        <v>#N/A</v>
      </c>
    </row>
    <row r="5328" spans="1:14" ht="20.25" x14ac:dyDescent="0.25">
      <c r="A5328" s="1">
        <v>45</v>
      </c>
      <c r="B5328" s="159"/>
      <c r="C5328" s="1" t="s">
        <v>5757</v>
      </c>
      <c r="D5328" s="1"/>
      <c r="E5328" s="1"/>
      <c r="F5328" s="1" t="s">
        <v>5760</v>
      </c>
      <c r="G5328" s="1">
        <v>58</v>
      </c>
      <c r="H5328" s="1" t="s">
        <v>19</v>
      </c>
      <c r="I5328" s="1" t="s">
        <v>3045</v>
      </c>
      <c r="J5328" s="1">
        <v>0.01</v>
      </c>
      <c r="K5328" s="1">
        <v>0.57999999999999996</v>
      </c>
      <c r="L5328" s="42">
        <v>7</v>
      </c>
      <c r="M5328" s="232">
        <v>46280</v>
      </c>
      <c r="N5328" s="1" t="e">
        <f>VLOOKUP(B5328,MICRO!E:L,8,0)</f>
        <v>#N/A</v>
      </c>
    </row>
    <row r="5329" spans="1:14" ht="20.25" x14ac:dyDescent="0.25">
      <c r="A5329" s="1">
        <v>46</v>
      </c>
      <c r="B5329" s="159"/>
      <c r="C5329" s="1" t="s">
        <v>5757</v>
      </c>
      <c r="D5329" s="1"/>
      <c r="E5329" s="1"/>
      <c r="F5329" s="1" t="s">
        <v>5761</v>
      </c>
      <c r="G5329" s="1">
        <v>60</v>
      </c>
      <c r="H5329" s="1" t="s">
        <v>19</v>
      </c>
      <c r="I5329" s="1" t="s">
        <v>3045</v>
      </c>
      <c r="J5329" s="1">
        <v>0.05</v>
      </c>
      <c r="K5329" s="1">
        <v>3</v>
      </c>
      <c r="L5329" s="42">
        <v>7</v>
      </c>
      <c r="M5329" s="232">
        <v>46280</v>
      </c>
      <c r="N5329" s="1" t="e">
        <f>VLOOKUP(B5329,MICRO!E:L,8,0)</f>
        <v>#N/A</v>
      </c>
    </row>
    <row r="5330" spans="1:14" ht="20.25" x14ac:dyDescent="0.25">
      <c r="A5330" s="1">
        <v>47</v>
      </c>
      <c r="B5330" s="159"/>
      <c r="C5330" s="1" t="s">
        <v>5757</v>
      </c>
      <c r="D5330" s="1"/>
      <c r="E5330" s="1"/>
      <c r="F5330" s="1" t="s">
        <v>5762</v>
      </c>
      <c r="G5330" s="1">
        <v>60</v>
      </c>
      <c r="H5330" s="1" t="s">
        <v>19</v>
      </c>
      <c r="I5330" s="1" t="s">
        <v>3045</v>
      </c>
      <c r="J5330" s="1">
        <v>0.02</v>
      </c>
      <c r="K5330" s="1">
        <v>1.2</v>
      </c>
      <c r="L5330" s="42">
        <v>7</v>
      </c>
      <c r="M5330" s="232">
        <v>46280</v>
      </c>
      <c r="N5330" s="1" t="e">
        <f>VLOOKUP(B5330,MICRO!E:L,8,0)</f>
        <v>#N/A</v>
      </c>
    </row>
    <row r="5331" spans="1:14" ht="20.25" x14ac:dyDescent="0.25">
      <c r="A5331" s="1">
        <v>48</v>
      </c>
      <c r="B5331" s="159"/>
      <c r="C5331" s="1" t="s">
        <v>5757</v>
      </c>
      <c r="D5331" s="1"/>
      <c r="E5331" s="1"/>
      <c r="F5331" s="1" t="s">
        <v>5763</v>
      </c>
      <c r="G5331" s="1">
        <v>60</v>
      </c>
      <c r="H5331" s="1" t="s">
        <v>19</v>
      </c>
      <c r="I5331" s="1" t="s">
        <v>3045</v>
      </c>
      <c r="J5331" s="1">
        <v>0.01</v>
      </c>
      <c r="K5331" s="1">
        <v>0.6</v>
      </c>
      <c r="L5331" s="42">
        <v>7</v>
      </c>
      <c r="M5331" s="232">
        <v>46280</v>
      </c>
      <c r="N5331" s="1" t="e">
        <f>VLOOKUP(B5331,MICRO!E:L,8,0)</f>
        <v>#N/A</v>
      </c>
    </row>
    <row r="5332" spans="1:14" ht="20.25" x14ac:dyDescent="0.25">
      <c r="A5332" s="1">
        <v>49</v>
      </c>
      <c r="B5332" s="159"/>
      <c r="C5332" s="1" t="s">
        <v>4310</v>
      </c>
      <c r="D5332" s="1"/>
      <c r="E5332" s="1"/>
      <c r="F5332" s="1" t="s">
        <v>5764</v>
      </c>
      <c r="G5332" s="1">
        <v>34</v>
      </c>
      <c r="H5332" s="1" t="s">
        <v>19</v>
      </c>
      <c r="I5332" s="1" t="s">
        <v>3045</v>
      </c>
      <c r="J5332" s="1">
        <v>0.05</v>
      </c>
      <c r="K5332" s="1">
        <v>1.7000000000000002</v>
      </c>
      <c r="L5332" s="42">
        <v>7</v>
      </c>
      <c r="M5332" s="232">
        <v>46280</v>
      </c>
      <c r="N5332" s="1" t="e">
        <f>VLOOKUP(B5332,MICRO!E:L,8,0)</f>
        <v>#N/A</v>
      </c>
    </row>
    <row r="5333" spans="1:14" ht="20.25" x14ac:dyDescent="0.25">
      <c r="A5333" s="1">
        <v>50</v>
      </c>
      <c r="B5333" s="159"/>
      <c r="C5333" s="1" t="s">
        <v>4310</v>
      </c>
      <c r="D5333" s="1"/>
      <c r="E5333" s="1"/>
      <c r="F5333" s="1" t="s">
        <v>5765</v>
      </c>
      <c r="G5333" s="1">
        <v>34</v>
      </c>
      <c r="H5333" s="1" t="s">
        <v>19</v>
      </c>
      <c r="I5333" s="1" t="s">
        <v>3045</v>
      </c>
      <c r="J5333" s="1">
        <v>0.02</v>
      </c>
      <c r="K5333" s="1">
        <v>0.68</v>
      </c>
      <c r="L5333" s="42">
        <v>7</v>
      </c>
      <c r="M5333" s="232">
        <v>46280</v>
      </c>
      <c r="N5333" s="1" t="e">
        <f>VLOOKUP(B5333,MICRO!E:L,8,0)</f>
        <v>#N/A</v>
      </c>
    </row>
    <row r="5334" spans="1:14" ht="20.25" x14ac:dyDescent="0.25">
      <c r="A5334" s="1">
        <v>51</v>
      </c>
      <c r="B5334" s="159"/>
      <c r="C5334" s="1" t="s">
        <v>4310</v>
      </c>
      <c r="D5334" s="1"/>
      <c r="E5334" s="1"/>
      <c r="F5334" s="1" t="s">
        <v>5766</v>
      </c>
      <c r="G5334" s="1">
        <v>34</v>
      </c>
      <c r="H5334" s="1" t="s">
        <v>19</v>
      </c>
      <c r="I5334" s="1" t="s">
        <v>3045</v>
      </c>
      <c r="J5334" s="1">
        <v>0.01</v>
      </c>
      <c r="K5334" s="1">
        <v>0.34</v>
      </c>
      <c r="L5334" s="42">
        <v>7</v>
      </c>
      <c r="M5334" s="232">
        <v>46280</v>
      </c>
      <c r="N5334" s="1" t="e">
        <f>VLOOKUP(B5334,MICRO!E:L,8,0)</f>
        <v>#N/A</v>
      </c>
    </row>
    <row r="5335" spans="1:14" ht="20.25" x14ac:dyDescent="0.25">
      <c r="A5335" s="1">
        <v>52</v>
      </c>
      <c r="B5335" s="159"/>
      <c r="C5335" s="1" t="s">
        <v>5767</v>
      </c>
      <c r="D5335" s="1"/>
      <c r="E5335" s="1"/>
      <c r="F5335" s="1" t="s">
        <v>5768</v>
      </c>
      <c r="G5335" s="1">
        <v>174</v>
      </c>
      <c r="H5335" s="1" t="s">
        <v>19</v>
      </c>
      <c r="I5335" s="1" t="s">
        <v>3034</v>
      </c>
      <c r="J5335" s="1">
        <v>0.05</v>
      </c>
      <c r="K5335" s="1">
        <v>8.7000000000000011</v>
      </c>
      <c r="L5335" s="42">
        <v>7</v>
      </c>
      <c r="M5335" s="232">
        <v>46280</v>
      </c>
      <c r="N5335" s="1" t="e">
        <f>VLOOKUP(B5335,MICRO!E:L,8,0)</f>
        <v>#N/A</v>
      </c>
    </row>
    <row r="5336" spans="1:14" ht="20.25" x14ac:dyDescent="0.25">
      <c r="A5336" s="1">
        <v>53</v>
      </c>
      <c r="B5336" s="159"/>
      <c r="C5336" s="1" t="s">
        <v>5767</v>
      </c>
      <c r="D5336" s="1"/>
      <c r="E5336" s="1"/>
      <c r="F5336" s="1" t="s">
        <v>5769</v>
      </c>
      <c r="G5336" s="1">
        <v>174</v>
      </c>
      <c r="H5336" s="1" t="s">
        <v>19</v>
      </c>
      <c r="I5336" s="1" t="s">
        <v>3034</v>
      </c>
      <c r="J5336" s="1">
        <v>0.02</v>
      </c>
      <c r="K5336" s="1">
        <v>3.48</v>
      </c>
      <c r="L5336" s="42">
        <v>7</v>
      </c>
      <c r="M5336" s="232">
        <v>46280</v>
      </c>
      <c r="N5336" s="1" t="e">
        <f>VLOOKUP(B5336,MICRO!E:L,8,0)</f>
        <v>#N/A</v>
      </c>
    </row>
    <row r="5337" spans="1:14" ht="20.25" x14ac:dyDescent="0.25">
      <c r="A5337" s="1">
        <v>54</v>
      </c>
      <c r="B5337" s="159"/>
      <c r="C5337" s="1" t="s">
        <v>5767</v>
      </c>
      <c r="D5337" s="1"/>
      <c r="E5337" s="1"/>
      <c r="F5337" s="1" t="s">
        <v>5770</v>
      </c>
      <c r="G5337" s="1">
        <v>174</v>
      </c>
      <c r="H5337" s="1" t="s">
        <v>19</v>
      </c>
      <c r="I5337" s="1" t="s">
        <v>3034</v>
      </c>
      <c r="J5337" s="1">
        <v>0.01</v>
      </c>
      <c r="K5337" s="1">
        <v>1.74</v>
      </c>
      <c r="L5337" s="42">
        <v>7</v>
      </c>
      <c r="M5337" s="232">
        <v>46280</v>
      </c>
      <c r="N5337" s="1" t="e">
        <f>VLOOKUP(B5337,MICRO!E:L,8,0)</f>
        <v>#N/A</v>
      </c>
    </row>
    <row r="5338" spans="1:14" ht="20.25" x14ac:dyDescent="0.25">
      <c r="A5338" s="1">
        <v>55</v>
      </c>
      <c r="B5338" s="159"/>
      <c r="C5338" s="1" t="s">
        <v>4938</v>
      </c>
      <c r="D5338" s="1"/>
      <c r="E5338" s="1"/>
      <c r="F5338" s="1" t="s">
        <v>5771</v>
      </c>
      <c r="G5338" s="1">
        <v>24</v>
      </c>
      <c r="H5338" s="1" t="s">
        <v>19</v>
      </c>
      <c r="I5338" s="1" t="s">
        <v>3093</v>
      </c>
      <c r="J5338" s="1">
        <v>0.05</v>
      </c>
      <c r="K5338" s="1">
        <v>1.2000000000000002</v>
      </c>
      <c r="L5338" s="42">
        <v>7</v>
      </c>
      <c r="M5338" s="232">
        <v>46280</v>
      </c>
      <c r="N5338" s="1" t="e">
        <f>VLOOKUP(B5338,MICRO!E:L,8,0)</f>
        <v>#N/A</v>
      </c>
    </row>
    <row r="5339" spans="1:14" ht="20.25" x14ac:dyDescent="0.25">
      <c r="A5339" s="1">
        <v>56</v>
      </c>
      <c r="B5339" s="159"/>
      <c r="C5339" s="1" t="s">
        <v>4938</v>
      </c>
      <c r="D5339" s="1"/>
      <c r="E5339" s="1"/>
      <c r="F5339" s="1" t="s">
        <v>5772</v>
      </c>
      <c r="G5339" s="1">
        <v>24</v>
      </c>
      <c r="H5339" s="1" t="s">
        <v>19</v>
      </c>
      <c r="I5339" s="1" t="s">
        <v>3093</v>
      </c>
      <c r="J5339" s="1">
        <v>0.02</v>
      </c>
      <c r="K5339" s="1">
        <v>0.48</v>
      </c>
      <c r="L5339" s="42">
        <v>7</v>
      </c>
      <c r="M5339" s="232">
        <v>46280</v>
      </c>
      <c r="N5339" s="1" t="e">
        <f>VLOOKUP(B5339,MICRO!E:L,8,0)</f>
        <v>#N/A</v>
      </c>
    </row>
    <row r="5340" spans="1:14" ht="20.25" x14ac:dyDescent="0.25">
      <c r="A5340" s="1">
        <v>57</v>
      </c>
      <c r="B5340" s="159"/>
      <c r="C5340" s="1" t="s">
        <v>4938</v>
      </c>
      <c r="D5340" s="1"/>
      <c r="E5340" s="1"/>
      <c r="F5340" s="1" t="s">
        <v>5773</v>
      </c>
      <c r="G5340" s="1">
        <v>24</v>
      </c>
      <c r="H5340" s="1" t="s">
        <v>19</v>
      </c>
      <c r="I5340" s="1" t="s">
        <v>3093</v>
      </c>
      <c r="J5340" s="1">
        <v>0.01</v>
      </c>
      <c r="K5340" s="1">
        <v>0.24</v>
      </c>
      <c r="L5340" s="42">
        <v>7</v>
      </c>
      <c r="M5340" s="232">
        <v>46280</v>
      </c>
      <c r="N5340" s="1" t="e">
        <f>VLOOKUP(B5340,MICRO!E:L,8,0)</f>
        <v>#N/A</v>
      </c>
    </row>
    <row r="5341" spans="1:14" ht="20.25" x14ac:dyDescent="0.25">
      <c r="A5341" s="1">
        <v>58</v>
      </c>
      <c r="B5341" s="159"/>
      <c r="C5341" s="1" t="s">
        <v>4938</v>
      </c>
      <c r="D5341" s="1"/>
      <c r="E5341" s="1"/>
      <c r="F5341" s="1" t="s">
        <v>5774</v>
      </c>
      <c r="G5341" s="1">
        <v>16</v>
      </c>
      <c r="H5341" s="1" t="s">
        <v>19</v>
      </c>
      <c r="I5341" s="1" t="s">
        <v>3093</v>
      </c>
      <c r="J5341" s="1">
        <v>0.05</v>
      </c>
      <c r="K5341" s="1">
        <v>0.8</v>
      </c>
      <c r="L5341" s="42">
        <v>7</v>
      </c>
      <c r="M5341" s="232">
        <v>46280</v>
      </c>
      <c r="N5341" s="1" t="e">
        <f>VLOOKUP(B5341,MICRO!E:L,8,0)</f>
        <v>#N/A</v>
      </c>
    </row>
    <row r="5342" spans="1:14" ht="20.25" x14ac:dyDescent="0.25">
      <c r="A5342" s="1">
        <v>59</v>
      </c>
      <c r="B5342" s="159"/>
      <c r="C5342" s="1" t="s">
        <v>4938</v>
      </c>
      <c r="D5342" s="1"/>
      <c r="E5342" s="1"/>
      <c r="F5342" s="1" t="s">
        <v>5775</v>
      </c>
      <c r="G5342" s="1">
        <v>16</v>
      </c>
      <c r="H5342" s="1" t="s">
        <v>19</v>
      </c>
      <c r="I5342" s="1" t="s">
        <v>3093</v>
      </c>
      <c r="J5342" s="1">
        <v>0.02</v>
      </c>
      <c r="K5342" s="1">
        <v>0.32</v>
      </c>
      <c r="L5342" s="42">
        <v>7</v>
      </c>
      <c r="M5342" s="232">
        <v>46280</v>
      </c>
      <c r="N5342" s="1" t="e">
        <f>VLOOKUP(B5342,MICRO!E:L,8,0)</f>
        <v>#N/A</v>
      </c>
    </row>
    <row r="5343" spans="1:14" ht="20.25" x14ac:dyDescent="0.25">
      <c r="A5343" s="1">
        <v>60</v>
      </c>
      <c r="B5343" s="159"/>
      <c r="C5343" s="1" t="s">
        <v>4938</v>
      </c>
      <c r="D5343" s="1"/>
      <c r="E5343" s="1"/>
      <c r="F5343" s="1" t="s">
        <v>5776</v>
      </c>
      <c r="G5343" s="1">
        <v>16</v>
      </c>
      <c r="H5343" s="1" t="s">
        <v>19</v>
      </c>
      <c r="I5343" s="1" t="s">
        <v>3093</v>
      </c>
      <c r="J5343" s="1">
        <v>0.01</v>
      </c>
      <c r="K5343" s="1">
        <v>0.16</v>
      </c>
      <c r="L5343" s="42">
        <v>7</v>
      </c>
      <c r="M5343" s="232">
        <v>46280</v>
      </c>
      <c r="N5343" s="1" t="e">
        <f>VLOOKUP(B5343,MICRO!E:L,8,0)</f>
        <v>#N/A</v>
      </c>
    </row>
    <row r="5344" spans="1:14" ht="20.25" x14ac:dyDescent="0.25">
      <c r="A5344" s="1">
        <v>61</v>
      </c>
      <c r="B5344" s="159"/>
      <c r="C5344" s="1" t="s">
        <v>4943</v>
      </c>
      <c r="D5344" s="1"/>
      <c r="E5344" s="1"/>
      <c r="F5344" s="1" t="s">
        <v>5777</v>
      </c>
      <c r="G5344" s="1">
        <v>16</v>
      </c>
      <c r="H5344" s="1" t="s">
        <v>19</v>
      </c>
      <c r="I5344" s="1" t="s">
        <v>3093</v>
      </c>
      <c r="J5344" s="1">
        <v>0.05</v>
      </c>
      <c r="K5344" s="1">
        <v>0.8</v>
      </c>
      <c r="L5344" s="42">
        <v>7</v>
      </c>
      <c r="M5344" s="232">
        <v>46280</v>
      </c>
      <c r="N5344" s="1" t="e">
        <f>VLOOKUP(B5344,MICRO!E:L,8,0)</f>
        <v>#N/A</v>
      </c>
    </row>
    <row r="5345" spans="1:14" ht="20.25" x14ac:dyDescent="0.25">
      <c r="A5345" s="1">
        <v>62</v>
      </c>
      <c r="B5345" s="159"/>
      <c r="C5345" s="1" t="s">
        <v>4943</v>
      </c>
      <c r="D5345" s="1"/>
      <c r="E5345" s="1"/>
      <c r="F5345" s="1" t="s">
        <v>5778</v>
      </c>
      <c r="G5345" s="1">
        <v>16</v>
      </c>
      <c r="H5345" s="1" t="s">
        <v>19</v>
      </c>
      <c r="I5345" s="1" t="s">
        <v>3093</v>
      </c>
      <c r="J5345" s="1">
        <v>0.01</v>
      </c>
      <c r="K5345" s="1">
        <v>0.16</v>
      </c>
      <c r="L5345" s="42">
        <v>7</v>
      </c>
      <c r="M5345" s="232">
        <v>46280</v>
      </c>
      <c r="N5345" s="1" t="e">
        <f>VLOOKUP(B5345,MICRO!E:L,8,0)</f>
        <v>#N/A</v>
      </c>
    </row>
    <row r="5346" spans="1:14" ht="20.25" x14ac:dyDescent="0.25">
      <c r="A5346" s="1">
        <v>63</v>
      </c>
      <c r="B5346" s="159"/>
      <c r="C5346" s="1" t="s">
        <v>4935</v>
      </c>
      <c r="D5346" s="1"/>
      <c r="E5346" s="1"/>
      <c r="F5346" s="1" t="s">
        <v>5779</v>
      </c>
      <c r="G5346" s="1">
        <v>12</v>
      </c>
      <c r="H5346" s="1" t="s">
        <v>19</v>
      </c>
      <c r="I5346" s="1" t="s">
        <v>3140</v>
      </c>
      <c r="J5346" s="1">
        <v>0.01</v>
      </c>
      <c r="K5346" s="1">
        <v>0.12</v>
      </c>
      <c r="L5346" s="42">
        <v>7</v>
      </c>
      <c r="M5346" s="232">
        <v>46280</v>
      </c>
      <c r="N5346" s="1" t="e">
        <f>VLOOKUP(B5346,MICRO!E:L,8,0)</f>
        <v>#N/A</v>
      </c>
    </row>
    <row r="5347" spans="1:14" ht="20.25" x14ac:dyDescent="0.25">
      <c r="A5347" s="1">
        <v>64</v>
      </c>
      <c r="B5347" s="159"/>
      <c r="C5347" s="1" t="s">
        <v>4935</v>
      </c>
      <c r="D5347" s="1"/>
      <c r="E5347" s="1"/>
      <c r="F5347" s="1" t="s">
        <v>5780</v>
      </c>
      <c r="G5347" s="1">
        <v>12</v>
      </c>
      <c r="H5347" s="1" t="s">
        <v>19</v>
      </c>
      <c r="I5347" s="1" t="s">
        <v>3140</v>
      </c>
      <c r="J5347" s="1">
        <v>0.05</v>
      </c>
      <c r="K5347" s="1">
        <v>0.60000000000000009</v>
      </c>
      <c r="L5347" s="42">
        <v>7</v>
      </c>
      <c r="M5347" s="232">
        <v>46280</v>
      </c>
      <c r="N5347" s="1" t="e">
        <f>VLOOKUP(B5347,MICRO!E:L,8,0)</f>
        <v>#N/A</v>
      </c>
    </row>
    <row r="5348" spans="1:14" ht="20.25" x14ac:dyDescent="0.25">
      <c r="A5348" s="1">
        <v>65</v>
      </c>
      <c r="B5348" s="159"/>
      <c r="C5348" s="1" t="s">
        <v>4935</v>
      </c>
      <c r="D5348" s="1"/>
      <c r="E5348" s="1"/>
      <c r="F5348" s="1" t="s">
        <v>5781</v>
      </c>
      <c r="G5348" s="1">
        <v>12</v>
      </c>
      <c r="H5348" s="1" t="s">
        <v>19</v>
      </c>
      <c r="I5348" s="1" t="s">
        <v>3140</v>
      </c>
      <c r="J5348" s="1">
        <v>0.02</v>
      </c>
      <c r="K5348" s="1">
        <v>0.24</v>
      </c>
      <c r="L5348" s="42">
        <v>7</v>
      </c>
      <c r="M5348" s="232">
        <v>46280</v>
      </c>
      <c r="N5348" s="1" t="e">
        <f>VLOOKUP(B5348,MICRO!E:L,8,0)</f>
        <v>#N/A</v>
      </c>
    </row>
    <row r="5349" spans="1:14" ht="20.25" x14ac:dyDescent="0.25">
      <c r="A5349" s="1">
        <v>66</v>
      </c>
      <c r="B5349" s="159"/>
      <c r="C5349" s="1" t="s">
        <v>4919</v>
      </c>
      <c r="D5349" s="1"/>
      <c r="E5349" s="1"/>
      <c r="F5349" s="1" t="s">
        <v>5782</v>
      </c>
      <c r="G5349" s="1">
        <v>16</v>
      </c>
      <c r="H5349" s="1" t="s">
        <v>19</v>
      </c>
      <c r="I5349" s="1" t="s">
        <v>3093</v>
      </c>
      <c r="J5349" s="1">
        <v>0.05</v>
      </c>
      <c r="K5349" s="1">
        <v>0.8</v>
      </c>
      <c r="L5349" s="42">
        <v>7</v>
      </c>
      <c r="M5349" s="232">
        <v>46280</v>
      </c>
      <c r="N5349" s="1" t="e">
        <f>VLOOKUP(B5349,MICRO!E:L,8,0)</f>
        <v>#N/A</v>
      </c>
    </row>
    <row r="5350" spans="1:14" ht="20.25" x14ac:dyDescent="0.25">
      <c r="A5350" s="1">
        <v>67</v>
      </c>
      <c r="B5350" s="159"/>
      <c r="C5350" s="1" t="s">
        <v>4919</v>
      </c>
      <c r="D5350" s="1"/>
      <c r="E5350" s="1"/>
      <c r="F5350" s="1" t="s">
        <v>5783</v>
      </c>
      <c r="G5350" s="1">
        <v>16</v>
      </c>
      <c r="H5350" s="1" t="s">
        <v>19</v>
      </c>
      <c r="I5350" s="1" t="s">
        <v>3093</v>
      </c>
      <c r="J5350" s="1">
        <v>0.02</v>
      </c>
      <c r="K5350" s="1">
        <v>0.32</v>
      </c>
      <c r="L5350" s="42">
        <v>7</v>
      </c>
      <c r="M5350" s="232">
        <v>46280</v>
      </c>
      <c r="N5350" s="1" t="e">
        <f>VLOOKUP(B5350,MICRO!E:L,8,0)</f>
        <v>#N/A</v>
      </c>
    </row>
    <row r="5351" spans="1:14" ht="20.25" x14ac:dyDescent="0.25">
      <c r="A5351" s="1">
        <v>68</v>
      </c>
      <c r="B5351" s="159"/>
      <c r="C5351" s="1" t="s">
        <v>4919</v>
      </c>
      <c r="D5351" s="1"/>
      <c r="E5351" s="1"/>
      <c r="F5351" s="1" t="s">
        <v>5784</v>
      </c>
      <c r="G5351" s="1">
        <v>16</v>
      </c>
      <c r="H5351" s="1" t="s">
        <v>19</v>
      </c>
      <c r="I5351" s="1" t="s">
        <v>3093</v>
      </c>
      <c r="J5351" s="1">
        <v>0.01</v>
      </c>
      <c r="K5351" s="1">
        <v>0.16</v>
      </c>
      <c r="L5351" s="42">
        <v>7</v>
      </c>
      <c r="M5351" s="232">
        <v>46280</v>
      </c>
      <c r="N5351" s="1" t="e">
        <f>VLOOKUP(B5351,MICRO!E:L,8,0)</f>
        <v>#N/A</v>
      </c>
    </row>
    <row r="5352" spans="1:14" ht="20.25" x14ac:dyDescent="0.25">
      <c r="A5352" s="1">
        <v>69</v>
      </c>
      <c r="B5352" s="159"/>
      <c r="C5352" s="1" t="s">
        <v>5785</v>
      </c>
      <c r="D5352" s="1"/>
      <c r="E5352" s="1"/>
      <c r="F5352" s="1" t="s">
        <v>5786</v>
      </c>
      <c r="G5352" s="1">
        <v>142</v>
      </c>
      <c r="H5352" s="1" t="s">
        <v>19</v>
      </c>
      <c r="I5352" s="1" t="s">
        <v>3093</v>
      </c>
      <c r="J5352" s="1">
        <v>0.05</v>
      </c>
      <c r="K5352" s="1">
        <v>7.1000000000000005</v>
      </c>
      <c r="L5352" s="42">
        <v>7</v>
      </c>
      <c r="M5352" s="232">
        <v>46280</v>
      </c>
      <c r="N5352" s="1" t="e">
        <f>VLOOKUP(B5352,MICRO!E:L,8,0)</f>
        <v>#N/A</v>
      </c>
    </row>
    <row r="5353" spans="1:14" ht="20.25" x14ac:dyDescent="0.25">
      <c r="A5353" s="1">
        <v>70</v>
      </c>
      <c r="B5353" s="159"/>
      <c r="C5353" s="1" t="s">
        <v>5785</v>
      </c>
      <c r="D5353" s="1"/>
      <c r="E5353" s="1"/>
      <c r="F5353" s="1" t="s">
        <v>5787</v>
      </c>
      <c r="G5353" s="1">
        <v>112</v>
      </c>
      <c r="H5353" s="1" t="s">
        <v>19</v>
      </c>
      <c r="I5353" s="1" t="s">
        <v>3093</v>
      </c>
      <c r="J5353" s="1">
        <v>0.01</v>
      </c>
      <c r="K5353" s="1">
        <v>1.1200000000000001</v>
      </c>
      <c r="L5353" s="42">
        <v>7</v>
      </c>
      <c r="M5353" s="232">
        <v>46280</v>
      </c>
      <c r="N5353" s="1" t="e">
        <f>VLOOKUP(B5353,MICRO!E:L,8,0)</f>
        <v>#N/A</v>
      </c>
    </row>
    <row r="5354" spans="1:14" ht="20.25" x14ac:dyDescent="0.25">
      <c r="A5354" s="1">
        <v>71</v>
      </c>
      <c r="B5354" s="159"/>
      <c r="C5354" s="1" t="s">
        <v>4910</v>
      </c>
      <c r="D5354" s="1"/>
      <c r="E5354" s="1"/>
      <c r="F5354" s="1" t="s">
        <v>5788</v>
      </c>
      <c r="G5354" s="1">
        <v>14</v>
      </c>
      <c r="H5354" s="1" t="s">
        <v>19</v>
      </c>
      <c r="I5354" s="1" t="s">
        <v>3093</v>
      </c>
      <c r="J5354" s="1">
        <v>0.02</v>
      </c>
      <c r="K5354" s="1">
        <v>0.28000000000000003</v>
      </c>
      <c r="L5354" s="42">
        <v>7</v>
      </c>
      <c r="M5354" s="232">
        <v>46280</v>
      </c>
      <c r="N5354" s="1" t="e">
        <f>VLOOKUP(B5354,MICRO!E:L,8,0)</f>
        <v>#N/A</v>
      </c>
    </row>
    <row r="5355" spans="1:14" ht="20.25" x14ac:dyDescent="0.25">
      <c r="A5355" s="1">
        <v>72</v>
      </c>
      <c r="B5355" s="159"/>
      <c r="C5355" s="1" t="s">
        <v>4910</v>
      </c>
      <c r="D5355" s="1"/>
      <c r="E5355" s="1"/>
      <c r="F5355" s="1" t="s">
        <v>5789</v>
      </c>
      <c r="G5355" s="1">
        <v>14</v>
      </c>
      <c r="H5355" s="1" t="s">
        <v>19</v>
      </c>
      <c r="I5355" s="1" t="s">
        <v>3093</v>
      </c>
      <c r="J5355" s="1">
        <v>0.01</v>
      </c>
      <c r="K5355" s="1">
        <v>0.14000000000000001</v>
      </c>
      <c r="L5355" s="42">
        <v>7</v>
      </c>
      <c r="M5355" s="232">
        <v>46280</v>
      </c>
      <c r="N5355" s="1" t="e">
        <f>VLOOKUP(B5355,MICRO!E:L,8,0)</f>
        <v>#N/A</v>
      </c>
    </row>
    <row r="5356" spans="1:14" ht="20.25" x14ac:dyDescent="0.25">
      <c r="A5356" s="1">
        <v>73</v>
      </c>
      <c r="B5356" s="159"/>
      <c r="C5356" s="1" t="s">
        <v>4910</v>
      </c>
      <c r="D5356" s="1"/>
      <c r="E5356" s="1"/>
      <c r="F5356" s="1" t="s">
        <v>5790</v>
      </c>
      <c r="G5356" s="1">
        <v>56</v>
      </c>
      <c r="H5356" s="1" t="s">
        <v>19</v>
      </c>
      <c r="I5356" s="1" t="s">
        <v>3093</v>
      </c>
      <c r="J5356" s="1">
        <v>0.02</v>
      </c>
      <c r="K5356" s="1">
        <v>1.1200000000000001</v>
      </c>
      <c r="L5356" s="42">
        <v>7</v>
      </c>
      <c r="M5356" s="232">
        <v>46280</v>
      </c>
      <c r="N5356" s="1" t="e">
        <f>VLOOKUP(B5356,MICRO!E:L,8,0)</f>
        <v>#N/A</v>
      </c>
    </row>
    <row r="5357" spans="1:14" ht="20.25" x14ac:dyDescent="0.25">
      <c r="A5357" s="1">
        <v>74</v>
      </c>
      <c r="B5357" s="159"/>
      <c r="C5357" s="1" t="s">
        <v>4910</v>
      </c>
      <c r="D5357" s="1"/>
      <c r="E5357" s="1"/>
      <c r="F5357" s="1" t="s">
        <v>5791</v>
      </c>
      <c r="G5357" s="1">
        <v>56</v>
      </c>
      <c r="H5357" s="1" t="s">
        <v>19</v>
      </c>
      <c r="I5357" s="1" t="s">
        <v>3093</v>
      </c>
      <c r="J5357" s="1">
        <v>0.01</v>
      </c>
      <c r="K5357" s="1">
        <v>0.56000000000000005</v>
      </c>
      <c r="L5357" s="42">
        <v>7</v>
      </c>
      <c r="M5357" s="232">
        <v>46280</v>
      </c>
      <c r="N5357" s="1" t="e">
        <f>VLOOKUP(B5357,MICRO!E:L,8,0)</f>
        <v>#N/A</v>
      </c>
    </row>
    <row r="5358" spans="1:14" ht="20.25" x14ac:dyDescent="0.25">
      <c r="A5358" s="1">
        <v>75</v>
      </c>
      <c r="B5358" s="159"/>
      <c r="C5358" s="1" t="s">
        <v>4910</v>
      </c>
      <c r="D5358" s="1"/>
      <c r="E5358" s="1"/>
      <c r="F5358" s="1" t="s">
        <v>5792</v>
      </c>
      <c r="G5358" s="1">
        <v>56</v>
      </c>
      <c r="H5358" s="1" t="s">
        <v>19</v>
      </c>
      <c r="I5358" s="1" t="s">
        <v>3093</v>
      </c>
      <c r="J5358" s="1">
        <v>0.05</v>
      </c>
      <c r="K5358" s="1">
        <v>2.8000000000000003</v>
      </c>
      <c r="L5358" s="42">
        <v>7</v>
      </c>
      <c r="M5358" s="232">
        <v>46280</v>
      </c>
      <c r="N5358" s="1" t="e">
        <f>VLOOKUP(B5358,MICRO!E:L,8,0)</f>
        <v>#N/A</v>
      </c>
    </row>
    <row r="5359" spans="1:14" ht="20.25" x14ac:dyDescent="0.25">
      <c r="A5359" s="1">
        <v>76</v>
      </c>
      <c r="B5359" s="159"/>
      <c r="C5359" s="1" t="s">
        <v>4902</v>
      </c>
      <c r="D5359" s="1"/>
      <c r="E5359" s="1"/>
      <c r="F5359" s="1" t="s">
        <v>5793</v>
      </c>
      <c r="G5359" s="1">
        <v>12</v>
      </c>
      <c r="H5359" s="1" t="s">
        <v>19</v>
      </c>
      <c r="I5359" s="1" t="s">
        <v>3093</v>
      </c>
      <c r="J5359" s="1">
        <v>0.02</v>
      </c>
      <c r="K5359" s="1">
        <v>0.24</v>
      </c>
      <c r="L5359" s="42">
        <v>7</v>
      </c>
      <c r="M5359" s="232">
        <v>46280</v>
      </c>
      <c r="N5359" s="1" t="e">
        <f>VLOOKUP(B5359,MICRO!E:L,8,0)</f>
        <v>#N/A</v>
      </c>
    </row>
    <row r="5360" spans="1:14" ht="20.25" x14ac:dyDescent="0.25">
      <c r="A5360" s="1">
        <v>77</v>
      </c>
      <c r="B5360" s="159"/>
      <c r="C5360" s="1" t="s">
        <v>4902</v>
      </c>
      <c r="D5360" s="1"/>
      <c r="E5360" s="1"/>
      <c r="F5360" s="1" t="s">
        <v>5794</v>
      </c>
      <c r="G5360" s="1">
        <v>12</v>
      </c>
      <c r="H5360" s="1" t="s">
        <v>19</v>
      </c>
      <c r="I5360" s="1" t="s">
        <v>3093</v>
      </c>
      <c r="J5360" s="1">
        <v>0.01</v>
      </c>
      <c r="K5360" s="1">
        <v>0.12</v>
      </c>
      <c r="L5360" s="42">
        <v>7</v>
      </c>
      <c r="M5360" s="232">
        <v>46280</v>
      </c>
      <c r="N5360" s="1" t="e">
        <f>VLOOKUP(B5360,MICRO!E:L,8,0)</f>
        <v>#N/A</v>
      </c>
    </row>
    <row r="5361" spans="1:14" ht="20.25" x14ac:dyDescent="0.25">
      <c r="A5361" s="1">
        <v>78</v>
      </c>
      <c r="B5361" s="159"/>
      <c r="C5361" s="1" t="s">
        <v>4902</v>
      </c>
      <c r="D5361" s="1"/>
      <c r="E5361" s="1"/>
      <c r="F5361" s="1" t="s">
        <v>5795</v>
      </c>
      <c r="G5361" s="1">
        <v>96</v>
      </c>
      <c r="H5361" s="1" t="s">
        <v>19</v>
      </c>
      <c r="I5361" s="1" t="s">
        <v>3093</v>
      </c>
      <c r="J5361" s="1">
        <v>0.05</v>
      </c>
      <c r="K5361" s="1">
        <v>4.8000000000000007</v>
      </c>
      <c r="L5361" s="42">
        <v>7</v>
      </c>
      <c r="M5361" s="232">
        <v>46280</v>
      </c>
      <c r="N5361" s="1" t="e">
        <f>VLOOKUP(B5361,MICRO!E:L,8,0)</f>
        <v>#N/A</v>
      </c>
    </row>
    <row r="5362" spans="1:14" ht="20.25" x14ac:dyDescent="0.25">
      <c r="A5362" s="1">
        <v>79</v>
      </c>
      <c r="B5362" s="159"/>
      <c r="C5362" s="1" t="s">
        <v>4902</v>
      </c>
      <c r="D5362" s="1"/>
      <c r="E5362" s="1"/>
      <c r="F5362" s="1" t="s">
        <v>5796</v>
      </c>
      <c r="G5362" s="1">
        <v>96</v>
      </c>
      <c r="H5362" s="1" t="s">
        <v>19</v>
      </c>
      <c r="I5362" s="1" t="s">
        <v>3093</v>
      </c>
      <c r="J5362" s="1">
        <v>0.02</v>
      </c>
      <c r="K5362" s="1">
        <v>1.92</v>
      </c>
      <c r="L5362" s="42">
        <v>7</v>
      </c>
      <c r="M5362" s="232">
        <v>46280</v>
      </c>
      <c r="N5362" s="1" t="e">
        <f>VLOOKUP(B5362,MICRO!E:L,8,0)</f>
        <v>#N/A</v>
      </c>
    </row>
    <row r="5363" spans="1:14" ht="20.25" x14ac:dyDescent="0.25">
      <c r="A5363" s="1">
        <v>80</v>
      </c>
      <c r="B5363" s="159"/>
      <c r="C5363" s="1" t="s">
        <v>4877</v>
      </c>
      <c r="D5363" s="1"/>
      <c r="E5363" s="1"/>
      <c r="F5363" s="1" t="s">
        <v>5797</v>
      </c>
      <c r="G5363" s="1">
        <v>12</v>
      </c>
      <c r="H5363" s="1" t="s">
        <v>19</v>
      </c>
      <c r="I5363" s="1" t="s">
        <v>3093</v>
      </c>
      <c r="J5363" s="1">
        <v>0.02</v>
      </c>
      <c r="K5363" s="1">
        <v>0.24</v>
      </c>
      <c r="L5363" s="42">
        <v>7</v>
      </c>
      <c r="M5363" s="232">
        <v>46280</v>
      </c>
      <c r="N5363" s="1" t="e">
        <f>VLOOKUP(B5363,MICRO!E:L,8,0)</f>
        <v>#N/A</v>
      </c>
    </row>
    <row r="5364" spans="1:14" ht="20.25" x14ac:dyDescent="0.25">
      <c r="A5364" s="1">
        <v>81</v>
      </c>
      <c r="B5364" s="159"/>
      <c r="C5364" s="1" t="s">
        <v>4877</v>
      </c>
      <c r="D5364" s="1"/>
      <c r="E5364" s="1"/>
      <c r="F5364" s="1" t="s">
        <v>5798</v>
      </c>
      <c r="G5364" s="1">
        <v>12</v>
      </c>
      <c r="H5364" s="1" t="s">
        <v>19</v>
      </c>
      <c r="I5364" s="1" t="s">
        <v>3093</v>
      </c>
      <c r="J5364" s="1">
        <v>0.01</v>
      </c>
      <c r="K5364" s="1">
        <v>0.12</v>
      </c>
      <c r="L5364" s="42">
        <v>7</v>
      </c>
      <c r="M5364" s="232">
        <v>46280</v>
      </c>
      <c r="N5364" s="1" t="e">
        <f>VLOOKUP(B5364,MICRO!E:L,8,0)</f>
        <v>#N/A</v>
      </c>
    </row>
    <row r="5365" spans="1:14" ht="20.25" x14ac:dyDescent="0.25">
      <c r="A5365" s="1">
        <v>82</v>
      </c>
      <c r="B5365" s="159"/>
      <c r="C5365" s="1" t="s">
        <v>4877</v>
      </c>
      <c r="D5365" s="1"/>
      <c r="E5365" s="1"/>
      <c r="F5365" s="1" t="s">
        <v>5799</v>
      </c>
      <c r="G5365" s="1">
        <v>48</v>
      </c>
      <c r="H5365" s="1" t="s">
        <v>19</v>
      </c>
      <c r="I5365" s="1" t="s">
        <v>3093</v>
      </c>
      <c r="J5365" s="1">
        <v>0.02</v>
      </c>
      <c r="K5365" s="1">
        <v>0.96</v>
      </c>
      <c r="L5365" s="42">
        <v>7</v>
      </c>
      <c r="M5365" s="232">
        <v>46280</v>
      </c>
      <c r="N5365" s="1" t="e">
        <f>VLOOKUP(B5365,MICRO!E:L,8,0)</f>
        <v>#N/A</v>
      </c>
    </row>
    <row r="5366" spans="1:14" ht="20.25" x14ac:dyDescent="0.25">
      <c r="A5366" s="1">
        <v>83</v>
      </c>
      <c r="B5366" s="159"/>
      <c r="C5366" s="1" t="s">
        <v>4877</v>
      </c>
      <c r="D5366" s="1"/>
      <c r="E5366" s="1"/>
      <c r="F5366" s="1" t="s">
        <v>5800</v>
      </c>
      <c r="G5366" s="1">
        <v>48</v>
      </c>
      <c r="H5366" s="1" t="s">
        <v>19</v>
      </c>
      <c r="I5366" s="1" t="s">
        <v>3093</v>
      </c>
      <c r="J5366" s="1">
        <v>0.01</v>
      </c>
      <c r="K5366" s="1">
        <v>0.48</v>
      </c>
      <c r="L5366" s="42">
        <v>7</v>
      </c>
      <c r="M5366" s="232">
        <v>46280</v>
      </c>
      <c r="N5366" s="1" t="e">
        <f>VLOOKUP(B5366,MICRO!E:L,8,0)</f>
        <v>#N/A</v>
      </c>
    </row>
    <row r="5367" spans="1:14" ht="20.25" x14ac:dyDescent="0.25">
      <c r="A5367" s="1">
        <v>84</v>
      </c>
      <c r="B5367" s="159"/>
      <c r="C5367" s="1" t="s">
        <v>4877</v>
      </c>
      <c r="D5367" s="1"/>
      <c r="E5367" s="1"/>
      <c r="F5367" s="1" t="s">
        <v>5801</v>
      </c>
      <c r="G5367" s="1">
        <v>48</v>
      </c>
      <c r="H5367" s="1" t="s">
        <v>19</v>
      </c>
      <c r="I5367" s="1" t="s">
        <v>3093</v>
      </c>
      <c r="J5367" s="1">
        <v>0.05</v>
      </c>
      <c r="K5367" s="1">
        <v>2.4000000000000004</v>
      </c>
      <c r="L5367" s="42">
        <v>7</v>
      </c>
      <c r="M5367" s="232">
        <v>46280</v>
      </c>
      <c r="N5367" s="1" t="e">
        <f>VLOOKUP(B5367,MICRO!E:L,8,0)</f>
        <v>#N/A</v>
      </c>
    </row>
    <row r="5368" spans="1:14" ht="20.25" x14ac:dyDescent="0.25">
      <c r="A5368" s="1">
        <v>85</v>
      </c>
      <c r="B5368" s="159"/>
      <c r="C5368" s="1" t="s">
        <v>4868</v>
      </c>
      <c r="D5368" s="1"/>
      <c r="E5368" s="1"/>
      <c r="F5368" s="1" t="s">
        <v>5802</v>
      </c>
      <c r="G5368" s="1">
        <v>70</v>
      </c>
      <c r="H5368" s="1" t="s">
        <v>19</v>
      </c>
      <c r="I5368" s="1" t="s">
        <v>3093</v>
      </c>
      <c r="J5368" s="1">
        <v>0.05</v>
      </c>
      <c r="K5368" s="1">
        <v>3.5</v>
      </c>
      <c r="L5368" s="42">
        <v>7</v>
      </c>
      <c r="M5368" s="232">
        <v>46280</v>
      </c>
      <c r="N5368" s="1" t="e">
        <f>VLOOKUP(B5368,MICRO!E:L,8,0)</f>
        <v>#N/A</v>
      </c>
    </row>
    <row r="5369" spans="1:14" ht="20.25" x14ac:dyDescent="0.25">
      <c r="A5369" s="1">
        <v>86</v>
      </c>
      <c r="B5369" s="159"/>
      <c r="C5369" s="1" t="s">
        <v>4868</v>
      </c>
      <c r="D5369" s="1"/>
      <c r="E5369" s="1"/>
      <c r="F5369" s="1" t="s">
        <v>5803</v>
      </c>
      <c r="G5369" s="1">
        <v>70</v>
      </c>
      <c r="H5369" s="1" t="s">
        <v>19</v>
      </c>
      <c r="I5369" s="1" t="s">
        <v>3093</v>
      </c>
      <c r="J5369" s="1">
        <v>0.02</v>
      </c>
      <c r="K5369" s="1">
        <v>1.4000000000000001</v>
      </c>
      <c r="L5369" s="42">
        <v>7</v>
      </c>
      <c r="M5369" s="232">
        <v>46280</v>
      </c>
      <c r="N5369" s="1" t="e">
        <f>VLOOKUP(B5369,MICRO!E:L,8,0)</f>
        <v>#N/A</v>
      </c>
    </row>
    <row r="5370" spans="1:14" ht="20.25" x14ac:dyDescent="0.25">
      <c r="A5370" s="1">
        <v>87</v>
      </c>
      <c r="B5370" s="159"/>
      <c r="C5370" s="1" t="s">
        <v>4868</v>
      </c>
      <c r="D5370" s="1"/>
      <c r="E5370" s="1"/>
      <c r="F5370" s="1" t="s">
        <v>5804</v>
      </c>
      <c r="G5370" s="1">
        <v>70</v>
      </c>
      <c r="H5370" s="1" t="s">
        <v>19</v>
      </c>
      <c r="I5370" s="1" t="s">
        <v>3093</v>
      </c>
      <c r="J5370" s="1">
        <v>0.01</v>
      </c>
      <c r="K5370" s="1">
        <v>0.70000000000000007</v>
      </c>
      <c r="L5370" s="42">
        <v>7</v>
      </c>
      <c r="M5370" s="232">
        <v>46280</v>
      </c>
      <c r="N5370" s="1" t="e">
        <f>VLOOKUP(B5370,MICRO!E:L,8,0)</f>
        <v>#N/A</v>
      </c>
    </row>
    <row r="5371" spans="1:14" ht="20.25" x14ac:dyDescent="0.25">
      <c r="A5371" s="1">
        <v>88</v>
      </c>
      <c r="B5371" s="159"/>
      <c r="C5371" s="1" t="s">
        <v>4865</v>
      </c>
      <c r="D5371" s="1"/>
      <c r="E5371" s="1"/>
      <c r="F5371" s="1" t="s">
        <v>5805</v>
      </c>
      <c r="G5371" s="1">
        <v>4</v>
      </c>
      <c r="H5371" s="1" t="s">
        <v>19</v>
      </c>
      <c r="I5371" s="1" t="s">
        <v>3093</v>
      </c>
      <c r="J5371" s="1">
        <v>0.05</v>
      </c>
      <c r="K5371" s="1">
        <v>0.2</v>
      </c>
      <c r="L5371" s="42">
        <v>7</v>
      </c>
      <c r="M5371" s="232">
        <v>46280</v>
      </c>
      <c r="N5371" s="1" t="e">
        <f>VLOOKUP(B5371,MICRO!E:L,8,0)</f>
        <v>#N/A</v>
      </c>
    </row>
    <row r="5372" spans="1:14" ht="20.25" x14ac:dyDescent="0.25">
      <c r="A5372" s="1">
        <v>89</v>
      </c>
      <c r="B5372" s="159"/>
      <c r="C5372" s="1" t="s">
        <v>4865</v>
      </c>
      <c r="D5372" s="1"/>
      <c r="E5372" s="1"/>
      <c r="F5372" s="1" t="s">
        <v>5806</v>
      </c>
      <c r="G5372" s="1">
        <v>4</v>
      </c>
      <c r="H5372" s="1" t="s">
        <v>19</v>
      </c>
      <c r="I5372" s="1" t="s">
        <v>3093</v>
      </c>
      <c r="J5372" s="1">
        <v>0.02</v>
      </c>
      <c r="K5372" s="1">
        <v>0.08</v>
      </c>
      <c r="L5372" s="42">
        <v>7</v>
      </c>
      <c r="M5372" s="232">
        <v>46280</v>
      </c>
      <c r="N5372" s="1" t="e">
        <f>VLOOKUP(B5372,MICRO!E:L,8,0)</f>
        <v>#N/A</v>
      </c>
    </row>
    <row r="5373" spans="1:14" ht="20.25" x14ac:dyDescent="0.25">
      <c r="A5373" s="1">
        <v>90</v>
      </c>
      <c r="B5373" s="159"/>
      <c r="C5373" s="1" t="s">
        <v>4865</v>
      </c>
      <c r="D5373" s="1"/>
      <c r="E5373" s="1"/>
      <c r="F5373" s="1" t="s">
        <v>5807</v>
      </c>
      <c r="G5373" s="1">
        <v>28</v>
      </c>
      <c r="H5373" s="1" t="s">
        <v>19</v>
      </c>
      <c r="I5373" s="1" t="s">
        <v>3093</v>
      </c>
      <c r="J5373" s="1">
        <v>0.02</v>
      </c>
      <c r="K5373" s="1">
        <v>0.56000000000000005</v>
      </c>
      <c r="L5373" s="42">
        <v>7</v>
      </c>
      <c r="M5373" s="232">
        <v>46280</v>
      </c>
      <c r="N5373" s="1" t="e">
        <f>VLOOKUP(B5373,MICRO!E:L,8,0)</f>
        <v>#N/A</v>
      </c>
    </row>
    <row r="5374" spans="1:14" ht="20.25" x14ac:dyDescent="0.25">
      <c r="A5374" s="1">
        <v>91</v>
      </c>
      <c r="B5374" s="159"/>
      <c r="C5374" s="1" t="s">
        <v>4865</v>
      </c>
      <c r="D5374" s="1"/>
      <c r="E5374" s="1"/>
      <c r="F5374" s="1" t="s">
        <v>5808</v>
      </c>
      <c r="G5374" s="1">
        <v>4</v>
      </c>
      <c r="H5374" s="1" t="s">
        <v>19</v>
      </c>
      <c r="I5374" s="1" t="s">
        <v>3093</v>
      </c>
      <c r="J5374" s="1">
        <v>0.01</v>
      </c>
      <c r="K5374" s="1">
        <v>0.04</v>
      </c>
      <c r="L5374" s="42">
        <v>7</v>
      </c>
      <c r="M5374" s="232">
        <v>46280</v>
      </c>
      <c r="N5374" s="1" t="e">
        <f>VLOOKUP(B5374,MICRO!E:L,8,0)</f>
        <v>#N/A</v>
      </c>
    </row>
    <row r="5375" spans="1:14" ht="20.25" x14ac:dyDescent="0.25">
      <c r="A5375" s="1">
        <v>92</v>
      </c>
      <c r="B5375" s="159"/>
      <c r="C5375" s="1" t="s">
        <v>4865</v>
      </c>
      <c r="D5375" s="1"/>
      <c r="E5375" s="1"/>
      <c r="F5375" s="1" t="s">
        <v>5809</v>
      </c>
      <c r="G5375" s="1">
        <v>28</v>
      </c>
      <c r="H5375" s="1" t="s">
        <v>19</v>
      </c>
      <c r="I5375" s="1" t="s">
        <v>3093</v>
      </c>
      <c r="J5375" s="1">
        <v>0.01</v>
      </c>
      <c r="K5375" s="1">
        <v>0.28000000000000003</v>
      </c>
      <c r="L5375" s="42">
        <v>7</v>
      </c>
      <c r="M5375" s="232">
        <v>46280</v>
      </c>
      <c r="N5375" s="1" t="e">
        <f>VLOOKUP(B5375,MICRO!E:L,8,0)</f>
        <v>#N/A</v>
      </c>
    </row>
    <row r="5376" spans="1:14" ht="20.25" x14ac:dyDescent="0.25">
      <c r="A5376" s="1">
        <v>93</v>
      </c>
      <c r="B5376" s="159"/>
      <c r="C5376" s="1" t="s">
        <v>5810</v>
      </c>
      <c r="D5376" s="1"/>
      <c r="E5376" s="1"/>
      <c r="F5376" s="1" t="s">
        <v>5811</v>
      </c>
      <c r="G5376" s="1">
        <v>16</v>
      </c>
      <c r="H5376" s="1" t="s">
        <v>19</v>
      </c>
      <c r="I5376" s="1" t="s">
        <v>3045</v>
      </c>
      <c r="J5376" s="1">
        <v>0.05</v>
      </c>
      <c r="K5376" s="1">
        <v>0.8</v>
      </c>
      <c r="L5376" s="42">
        <v>7</v>
      </c>
      <c r="M5376" s="232">
        <v>46280</v>
      </c>
      <c r="N5376" s="1" t="e">
        <f>VLOOKUP(B5376,MICRO!E:L,8,0)</f>
        <v>#N/A</v>
      </c>
    </row>
    <row r="5377" spans="1:14" ht="20.25" x14ac:dyDescent="0.25">
      <c r="A5377" s="1">
        <v>94</v>
      </c>
      <c r="B5377" s="159"/>
      <c r="C5377" s="1" t="s">
        <v>4969</v>
      </c>
      <c r="D5377" s="1"/>
      <c r="E5377" s="1"/>
      <c r="F5377" s="1" t="s">
        <v>5812</v>
      </c>
      <c r="G5377" s="1">
        <v>16</v>
      </c>
      <c r="H5377" s="1" t="s">
        <v>19</v>
      </c>
      <c r="I5377" s="1" t="s">
        <v>3045</v>
      </c>
      <c r="J5377" s="1">
        <v>0.02</v>
      </c>
      <c r="K5377" s="1">
        <v>0.32</v>
      </c>
      <c r="L5377" s="42">
        <v>7</v>
      </c>
      <c r="M5377" s="232">
        <v>46280</v>
      </c>
      <c r="N5377" s="1" t="e">
        <f>VLOOKUP(B5377,MICRO!E:L,8,0)</f>
        <v>#N/A</v>
      </c>
    </row>
    <row r="5378" spans="1:14" ht="20.25" x14ac:dyDescent="0.25">
      <c r="A5378" s="1">
        <v>95</v>
      </c>
      <c r="B5378" s="159"/>
      <c r="C5378" s="1" t="s">
        <v>4969</v>
      </c>
      <c r="D5378" s="1"/>
      <c r="E5378" s="1"/>
      <c r="F5378" s="1" t="s">
        <v>5813</v>
      </c>
      <c r="G5378" s="1">
        <v>16</v>
      </c>
      <c r="H5378" s="1" t="s">
        <v>19</v>
      </c>
      <c r="I5378" s="1" t="s">
        <v>3045</v>
      </c>
      <c r="J5378" s="1">
        <v>0.01</v>
      </c>
      <c r="K5378" s="1">
        <v>0.16</v>
      </c>
      <c r="L5378" s="42">
        <v>7</v>
      </c>
      <c r="M5378" s="232">
        <v>46280</v>
      </c>
      <c r="N5378" s="1" t="e">
        <f>VLOOKUP(B5378,MICRO!E:L,8,0)</f>
        <v>#N/A</v>
      </c>
    </row>
    <row r="5379" spans="1:14" ht="20.25" x14ac:dyDescent="0.25">
      <c r="A5379" s="1">
        <v>96</v>
      </c>
      <c r="B5379" s="159"/>
      <c r="C5379" s="1" t="s">
        <v>4990</v>
      </c>
      <c r="D5379" s="1"/>
      <c r="E5379" s="1"/>
      <c r="F5379" s="1" t="s">
        <v>5814</v>
      </c>
      <c r="G5379" s="1">
        <v>16</v>
      </c>
      <c r="H5379" s="1" t="s">
        <v>19</v>
      </c>
      <c r="I5379" s="1" t="s">
        <v>3093</v>
      </c>
      <c r="J5379" s="1">
        <v>0.05</v>
      </c>
      <c r="K5379" s="1">
        <v>0.8</v>
      </c>
      <c r="L5379" s="42">
        <v>7</v>
      </c>
      <c r="M5379" s="232">
        <v>46280</v>
      </c>
      <c r="N5379" s="1" t="e">
        <f>VLOOKUP(B5379,MICRO!E:L,8,0)</f>
        <v>#N/A</v>
      </c>
    </row>
    <row r="5380" spans="1:14" ht="20.25" x14ac:dyDescent="0.25">
      <c r="A5380" s="1">
        <v>97</v>
      </c>
      <c r="B5380" s="159"/>
      <c r="C5380" s="1" t="s">
        <v>4990</v>
      </c>
      <c r="D5380" s="1"/>
      <c r="E5380" s="1"/>
      <c r="F5380" s="1" t="s">
        <v>5815</v>
      </c>
      <c r="G5380" s="1">
        <v>16</v>
      </c>
      <c r="H5380" s="1" t="s">
        <v>19</v>
      </c>
      <c r="I5380" s="1" t="s">
        <v>3093</v>
      </c>
      <c r="J5380" s="1">
        <v>0.02</v>
      </c>
      <c r="K5380" s="1">
        <v>0.32</v>
      </c>
      <c r="L5380" s="42">
        <v>7</v>
      </c>
      <c r="M5380" s="232">
        <v>46280</v>
      </c>
      <c r="N5380" s="1" t="e">
        <f>VLOOKUP(B5380,MICRO!E:L,8,0)</f>
        <v>#N/A</v>
      </c>
    </row>
    <row r="5381" spans="1:14" ht="20.25" x14ac:dyDescent="0.25">
      <c r="A5381" s="1">
        <v>98</v>
      </c>
      <c r="B5381" s="159"/>
      <c r="C5381" s="1" t="s">
        <v>4990</v>
      </c>
      <c r="D5381" s="1"/>
      <c r="E5381" s="1"/>
      <c r="F5381" s="1" t="s">
        <v>5816</v>
      </c>
      <c r="G5381" s="1">
        <v>16</v>
      </c>
      <c r="H5381" s="1" t="s">
        <v>19</v>
      </c>
      <c r="I5381" s="1" t="s">
        <v>3093</v>
      </c>
      <c r="J5381" s="1">
        <v>0.01</v>
      </c>
      <c r="K5381" s="1">
        <v>0.16</v>
      </c>
      <c r="L5381" s="42">
        <v>7</v>
      </c>
      <c r="M5381" s="232">
        <v>46280</v>
      </c>
      <c r="N5381" s="1" t="e">
        <f>VLOOKUP(B5381,MICRO!E:L,8,0)</f>
        <v>#N/A</v>
      </c>
    </row>
    <row r="5382" spans="1:14" ht="20.25" x14ac:dyDescent="0.25">
      <c r="A5382" s="1">
        <v>99</v>
      </c>
      <c r="B5382" s="159"/>
      <c r="C5382" s="1" t="s">
        <v>4998</v>
      </c>
      <c r="D5382" s="1"/>
      <c r="E5382" s="1"/>
      <c r="F5382" s="1" t="s">
        <v>5817</v>
      </c>
      <c r="G5382" s="1">
        <v>8</v>
      </c>
      <c r="H5382" s="1" t="s">
        <v>19</v>
      </c>
      <c r="I5382" s="1" t="s">
        <v>3093</v>
      </c>
      <c r="J5382" s="1">
        <v>0.05</v>
      </c>
      <c r="K5382" s="1">
        <v>0.4</v>
      </c>
      <c r="L5382" s="42">
        <v>7</v>
      </c>
      <c r="M5382" s="232">
        <v>46280</v>
      </c>
      <c r="N5382" s="1" t="e">
        <f>VLOOKUP(B5382,MICRO!E:L,8,0)</f>
        <v>#N/A</v>
      </c>
    </row>
    <row r="5383" spans="1:14" ht="20.25" x14ac:dyDescent="0.25">
      <c r="A5383" s="1">
        <v>100</v>
      </c>
      <c r="B5383" s="159"/>
      <c r="C5383" s="1" t="s">
        <v>4998</v>
      </c>
      <c r="D5383" s="1"/>
      <c r="E5383" s="1"/>
      <c r="F5383" s="1" t="s">
        <v>5818</v>
      </c>
      <c r="G5383" s="1">
        <v>8</v>
      </c>
      <c r="H5383" s="1" t="s">
        <v>19</v>
      </c>
      <c r="I5383" s="1" t="s">
        <v>3093</v>
      </c>
      <c r="J5383" s="1">
        <v>0.02</v>
      </c>
      <c r="K5383" s="1">
        <v>0.16</v>
      </c>
      <c r="L5383" s="42">
        <v>7</v>
      </c>
      <c r="M5383" s="232">
        <v>46280</v>
      </c>
      <c r="N5383" s="1" t="e">
        <f>VLOOKUP(B5383,MICRO!E:L,8,0)</f>
        <v>#N/A</v>
      </c>
    </row>
    <row r="5384" spans="1:14" ht="20.25" x14ac:dyDescent="0.25">
      <c r="A5384" s="1">
        <v>101</v>
      </c>
      <c r="B5384" s="159"/>
      <c r="C5384" s="1" t="s">
        <v>4998</v>
      </c>
      <c r="D5384" s="1"/>
      <c r="E5384" s="1"/>
      <c r="F5384" s="1" t="s">
        <v>5819</v>
      </c>
      <c r="G5384" s="1">
        <v>8</v>
      </c>
      <c r="H5384" s="1" t="s">
        <v>19</v>
      </c>
      <c r="I5384" s="1" t="s">
        <v>3093</v>
      </c>
      <c r="J5384" s="1">
        <v>0.01</v>
      </c>
      <c r="K5384" s="1">
        <v>0.08</v>
      </c>
      <c r="L5384" s="42">
        <v>7</v>
      </c>
      <c r="M5384" s="232">
        <v>46280</v>
      </c>
      <c r="N5384" s="1" t="e">
        <f>VLOOKUP(B5384,MICRO!E:L,8,0)</f>
        <v>#N/A</v>
      </c>
    </row>
    <row r="5385" spans="1:14" ht="20.25" x14ac:dyDescent="0.25">
      <c r="A5385" s="1">
        <v>102</v>
      </c>
      <c r="B5385" s="159"/>
      <c r="C5385" s="1" t="s">
        <v>4868</v>
      </c>
      <c r="D5385" s="1"/>
      <c r="E5385" s="1"/>
      <c r="F5385" s="1" t="s">
        <v>5820</v>
      </c>
      <c r="G5385" s="1">
        <v>12</v>
      </c>
      <c r="H5385" s="1" t="s">
        <v>19</v>
      </c>
      <c r="I5385" s="1" t="s">
        <v>3093</v>
      </c>
      <c r="J5385" s="1">
        <v>0.02</v>
      </c>
      <c r="K5385" s="1">
        <v>0.24</v>
      </c>
      <c r="L5385" s="42">
        <v>7</v>
      </c>
      <c r="M5385" s="232">
        <v>46280</v>
      </c>
      <c r="N5385" s="1" t="e">
        <f>VLOOKUP(B5385,MICRO!E:L,8,0)</f>
        <v>#N/A</v>
      </c>
    </row>
    <row r="5386" spans="1:14" ht="20.25" x14ac:dyDescent="0.25">
      <c r="A5386" s="1">
        <v>103</v>
      </c>
      <c r="B5386" s="159"/>
      <c r="C5386" s="1" t="s">
        <v>4868</v>
      </c>
      <c r="D5386" s="1"/>
      <c r="E5386" s="1"/>
      <c r="F5386" s="1" t="s">
        <v>5821</v>
      </c>
      <c r="G5386" s="1">
        <v>12</v>
      </c>
      <c r="H5386" s="1" t="s">
        <v>19</v>
      </c>
      <c r="I5386" s="1" t="s">
        <v>3093</v>
      </c>
      <c r="J5386" s="1">
        <v>0.01</v>
      </c>
      <c r="K5386" s="1">
        <v>0.12</v>
      </c>
      <c r="L5386" s="42">
        <v>7</v>
      </c>
      <c r="M5386" s="232">
        <v>46280</v>
      </c>
      <c r="N5386" s="1" t="e">
        <f>VLOOKUP(B5386,MICRO!E:L,8,0)</f>
        <v>#N/A</v>
      </c>
    </row>
    <row r="5387" spans="1:14" ht="20.25" x14ac:dyDescent="0.25">
      <c r="A5387" s="1">
        <v>104</v>
      </c>
      <c r="B5387" s="159"/>
      <c r="C5387" s="1" t="s">
        <v>3055</v>
      </c>
      <c r="D5387" s="1"/>
      <c r="E5387" s="1"/>
      <c r="F5387" s="1" t="s">
        <v>5822</v>
      </c>
      <c r="G5387" s="1">
        <v>16</v>
      </c>
      <c r="H5387" s="1" t="s">
        <v>19</v>
      </c>
      <c r="I5387" s="1" t="s">
        <v>3034</v>
      </c>
      <c r="J5387" s="1">
        <v>0.05</v>
      </c>
      <c r="K5387" s="1">
        <v>0.8</v>
      </c>
      <c r="L5387" s="42">
        <v>7</v>
      </c>
      <c r="M5387" s="232">
        <v>46280</v>
      </c>
      <c r="N5387" s="1" t="e">
        <f>VLOOKUP(B5387,MICRO!E:L,8,0)</f>
        <v>#N/A</v>
      </c>
    </row>
    <row r="5388" spans="1:14" ht="20.25" x14ac:dyDescent="0.25">
      <c r="A5388" s="1">
        <v>105</v>
      </c>
      <c r="B5388" s="159"/>
      <c r="C5388" s="1" t="s">
        <v>3055</v>
      </c>
      <c r="D5388" s="1"/>
      <c r="E5388" s="1"/>
      <c r="F5388" s="1" t="s">
        <v>5823</v>
      </c>
      <c r="G5388" s="1">
        <v>32</v>
      </c>
      <c r="H5388" s="1" t="s">
        <v>19</v>
      </c>
      <c r="I5388" s="1" t="s">
        <v>3034</v>
      </c>
      <c r="J5388" s="1">
        <v>0.02</v>
      </c>
      <c r="K5388" s="1">
        <v>0.64</v>
      </c>
      <c r="L5388" s="42">
        <v>7</v>
      </c>
      <c r="M5388" s="232">
        <v>46280</v>
      </c>
      <c r="N5388" s="1" t="e">
        <f>VLOOKUP(B5388,MICRO!E:L,8,0)</f>
        <v>#N/A</v>
      </c>
    </row>
    <row r="5389" spans="1:14" ht="20.25" x14ac:dyDescent="0.25">
      <c r="A5389" s="1">
        <v>106</v>
      </c>
      <c r="B5389" s="159"/>
      <c r="C5389" s="1" t="s">
        <v>3055</v>
      </c>
      <c r="D5389" s="1"/>
      <c r="E5389" s="1"/>
      <c r="F5389" s="1" t="s">
        <v>5824</v>
      </c>
      <c r="G5389" s="1">
        <v>32</v>
      </c>
      <c r="H5389" s="1" t="s">
        <v>19</v>
      </c>
      <c r="I5389" s="1" t="s">
        <v>3034</v>
      </c>
      <c r="J5389" s="1">
        <v>0.01</v>
      </c>
      <c r="K5389" s="1">
        <v>0.32</v>
      </c>
      <c r="L5389" s="42">
        <v>7</v>
      </c>
      <c r="M5389" s="232">
        <v>46280</v>
      </c>
      <c r="N5389" s="1" t="e">
        <f>VLOOKUP(B5389,MICRO!E:L,8,0)</f>
        <v>#N/A</v>
      </c>
    </row>
    <row r="5390" spans="1:14" ht="20.25" x14ac:dyDescent="0.25">
      <c r="A5390" s="1">
        <v>107</v>
      </c>
      <c r="B5390" s="159"/>
      <c r="C5390" s="1" t="s">
        <v>3055</v>
      </c>
      <c r="D5390" s="1"/>
      <c r="E5390" s="1"/>
      <c r="F5390" s="1" t="s">
        <v>5825</v>
      </c>
      <c r="G5390" s="1">
        <v>16</v>
      </c>
      <c r="H5390" s="1" t="s">
        <v>19</v>
      </c>
      <c r="I5390" s="1" t="s">
        <v>3034</v>
      </c>
      <c r="J5390" s="1">
        <v>0.05</v>
      </c>
      <c r="K5390" s="1">
        <v>0.8</v>
      </c>
      <c r="L5390" s="42">
        <v>7</v>
      </c>
      <c r="M5390" s="232">
        <v>46280</v>
      </c>
      <c r="N5390" s="1" t="e">
        <f>VLOOKUP(B5390,MICRO!E:L,8,0)</f>
        <v>#N/A</v>
      </c>
    </row>
    <row r="5391" spans="1:14" ht="20.25" x14ac:dyDescent="0.25">
      <c r="A5391" s="1">
        <v>108</v>
      </c>
      <c r="B5391" s="159"/>
      <c r="C5391" s="1" t="s">
        <v>3055</v>
      </c>
      <c r="D5391" s="1"/>
      <c r="E5391" s="1"/>
      <c r="F5391" s="1" t="s">
        <v>5826</v>
      </c>
      <c r="G5391" s="1">
        <v>4</v>
      </c>
      <c r="H5391" s="1" t="s">
        <v>19</v>
      </c>
      <c r="I5391" s="1" t="s">
        <v>3034</v>
      </c>
      <c r="J5391" s="1">
        <v>0.01</v>
      </c>
      <c r="K5391" s="1">
        <v>0.04</v>
      </c>
      <c r="L5391" s="42">
        <v>7</v>
      </c>
      <c r="M5391" s="232">
        <v>46280</v>
      </c>
      <c r="N5391" s="1" t="e">
        <f>VLOOKUP(B5391,MICRO!E:L,8,0)</f>
        <v>#N/A</v>
      </c>
    </row>
    <row r="5392" spans="1:14" ht="20.25" x14ac:dyDescent="0.25">
      <c r="A5392" s="1">
        <v>109</v>
      </c>
      <c r="B5392" s="159"/>
      <c r="C5392" s="1" t="s">
        <v>3055</v>
      </c>
      <c r="D5392" s="1"/>
      <c r="E5392" s="1"/>
      <c r="F5392" s="1" t="s">
        <v>5827</v>
      </c>
      <c r="G5392" s="1">
        <v>4</v>
      </c>
      <c r="H5392" s="1" t="s">
        <v>19</v>
      </c>
      <c r="I5392" s="1" t="s">
        <v>3034</v>
      </c>
      <c r="J5392" s="1">
        <v>0.01</v>
      </c>
      <c r="K5392" s="1">
        <v>0.04</v>
      </c>
      <c r="L5392" s="42">
        <v>7</v>
      </c>
      <c r="M5392" s="232">
        <v>46280</v>
      </c>
      <c r="N5392" s="1" t="e">
        <f>VLOOKUP(B5392,MICRO!E:L,8,0)</f>
        <v>#N/A</v>
      </c>
    </row>
    <row r="5393" spans="1:14" ht="20.25" x14ac:dyDescent="0.25">
      <c r="A5393" s="1">
        <v>110</v>
      </c>
      <c r="B5393" s="159"/>
      <c r="C5393" s="1" t="s">
        <v>3055</v>
      </c>
      <c r="D5393" s="1"/>
      <c r="E5393" s="1"/>
      <c r="F5393" s="1" t="s">
        <v>5828</v>
      </c>
      <c r="G5393" s="1">
        <v>4</v>
      </c>
      <c r="H5393" s="1" t="s">
        <v>19</v>
      </c>
      <c r="I5393" s="1" t="s">
        <v>3034</v>
      </c>
      <c r="J5393" s="1">
        <v>0.01</v>
      </c>
      <c r="K5393" s="1">
        <v>0.04</v>
      </c>
      <c r="L5393" s="42">
        <v>7</v>
      </c>
      <c r="M5393" s="232">
        <v>46280</v>
      </c>
      <c r="N5393" s="1" t="e">
        <f>VLOOKUP(B5393,MICRO!E:L,8,0)</f>
        <v>#N/A</v>
      </c>
    </row>
    <row r="5394" spans="1:14" ht="20.25" x14ac:dyDescent="0.25">
      <c r="A5394" s="1">
        <v>111</v>
      </c>
      <c r="B5394" s="159"/>
      <c r="C5394" s="1" t="s">
        <v>5829</v>
      </c>
      <c r="D5394" s="1"/>
      <c r="E5394" s="1"/>
      <c r="F5394" s="1" t="s">
        <v>5830</v>
      </c>
      <c r="G5394" s="1">
        <v>32</v>
      </c>
      <c r="H5394" s="1" t="s">
        <v>19</v>
      </c>
      <c r="I5394" s="1" t="s">
        <v>3034</v>
      </c>
      <c r="J5394" s="1">
        <v>0.05</v>
      </c>
      <c r="K5394" s="1">
        <v>1.6</v>
      </c>
      <c r="L5394" s="42">
        <v>7</v>
      </c>
      <c r="M5394" s="232">
        <v>46280</v>
      </c>
      <c r="N5394" s="1" t="e">
        <f>VLOOKUP(B5394,MICRO!E:L,8,0)</f>
        <v>#N/A</v>
      </c>
    </row>
    <row r="5395" spans="1:14" ht="20.25" x14ac:dyDescent="0.25">
      <c r="A5395" s="1">
        <v>112</v>
      </c>
      <c r="B5395" s="159"/>
      <c r="C5395" s="1" t="s">
        <v>3059</v>
      </c>
      <c r="D5395" s="1"/>
      <c r="E5395" s="1"/>
      <c r="F5395" s="1" t="s">
        <v>5831</v>
      </c>
      <c r="G5395" s="1">
        <v>32</v>
      </c>
      <c r="H5395" s="1" t="s">
        <v>19</v>
      </c>
      <c r="I5395" s="1" t="s">
        <v>3034</v>
      </c>
      <c r="J5395" s="1">
        <v>0.01</v>
      </c>
      <c r="K5395" s="1">
        <v>0.32</v>
      </c>
      <c r="L5395" s="42">
        <v>7</v>
      </c>
      <c r="M5395" s="232">
        <v>46280</v>
      </c>
      <c r="N5395" s="1" t="e">
        <f>VLOOKUP(B5395,MICRO!E:L,8,0)</f>
        <v>#N/A</v>
      </c>
    </row>
    <row r="5396" spans="1:14" ht="20.25" x14ac:dyDescent="0.25">
      <c r="A5396" s="1">
        <v>113</v>
      </c>
      <c r="B5396" s="159"/>
      <c r="C5396" s="1" t="s">
        <v>3063</v>
      </c>
      <c r="D5396" s="1"/>
      <c r="E5396" s="1"/>
      <c r="F5396" s="1" t="s">
        <v>5832</v>
      </c>
      <c r="G5396" s="1">
        <v>16</v>
      </c>
      <c r="H5396" s="1" t="s">
        <v>19</v>
      </c>
      <c r="I5396" s="1" t="s">
        <v>3045</v>
      </c>
      <c r="J5396" s="1">
        <v>0.05</v>
      </c>
      <c r="K5396" s="1">
        <v>0.8</v>
      </c>
      <c r="L5396" s="42">
        <v>7</v>
      </c>
      <c r="M5396" s="232">
        <v>46280</v>
      </c>
      <c r="N5396" s="1" t="e">
        <f>VLOOKUP(B5396,MICRO!E:L,8,0)</f>
        <v>#N/A</v>
      </c>
    </row>
    <row r="5397" spans="1:14" ht="20.25" x14ac:dyDescent="0.25">
      <c r="A5397" s="1">
        <v>114</v>
      </c>
      <c r="B5397" s="159"/>
      <c r="C5397" s="1" t="s">
        <v>3063</v>
      </c>
      <c r="D5397" s="1"/>
      <c r="E5397" s="1"/>
      <c r="F5397" s="1" t="s">
        <v>5833</v>
      </c>
      <c r="G5397" s="1">
        <v>16</v>
      </c>
      <c r="H5397" s="1" t="s">
        <v>19</v>
      </c>
      <c r="I5397" s="1" t="s">
        <v>3093</v>
      </c>
      <c r="J5397" s="1">
        <v>0.01</v>
      </c>
      <c r="K5397" s="1">
        <v>0.16</v>
      </c>
      <c r="L5397" s="42">
        <v>7</v>
      </c>
      <c r="M5397" s="232">
        <v>46280</v>
      </c>
      <c r="N5397" s="1" t="e">
        <f>VLOOKUP(B5397,MICRO!E:L,8,0)</f>
        <v>#N/A</v>
      </c>
    </row>
    <row r="5398" spans="1:14" ht="20.25" x14ac:dyDescent="0.25">
      <c r="A5398" s="1">
        <v>115</v>
      </c>
      <c r="B5398" s="159"/>
      <c r="C5398" s="1" t="s">
        <v>3094</v>
      </c>
      <c r="D5398" s="1"/>
      <c r="E5398" s="1"/>
      <c r="F5398" s="1" t="s">
        <v>5834</v>
      </c>
      <c r="G5398" s="1">
        <v>576</v>
      </c>
      <c r="H5398" s="1" t="s">
        <v>19</v>
      </c>
      <c r="I5398" s="1" t="s">
        <v>3093</v>
      </c>
      <c r="J5398" s="1">
        <v>0.05</v>
      </c>
      <c r="K5398" s="1">
        <v>28.8</v>
      </c>
      <c r="L5398" s="42">
        <v>7</v>
      </c>
      <c r="M5398" s="232">
        <v>46280</v>
      </c>
      <c r="N5398" s="1" t="e">
        <f>VLOOKUP(B5398,MICRO!E:L,8,0)</f>
        <v>#N/A</v>
      </c>
    </row>
    <row r="5399" spans="1:14" ht="20.25" x14ac:dyDescent="0.25">
      <c r="A5399" s="1">
        <v>116</v>
      </c>
      <c r="B5399" s="159"/>
      <c r="C5399" s="1" t="s">
        <v>3094</v>
      </c>
      <c r="D5399" s="1"/>
      <c r="E5399" s="1"/>
      <c r="F5399" s="1" t="s">
        <v>5835</v>
      </c>
      <c r="G5399" s="1">
        <v>576</v>
      </c>
      <c r="H5399" s="1" t="s">
        <v>19</v>
      </c>
      <c r="I5399" s="1" t="s">
        <v>3093</v>
      </c>
      <c r="J5399" s="1">
        <v>0.02</v>
      </c>
      <c r="K5399" s="1">
        <v>11.52</v>
      </c>
      <c r="L5399" s="42">
        <v>7</v>
      </c>
      <c r="M5399" s="232">
        <v>46280</v>
      </c>
      <c r="N5399" s="1" t="e">
        <f>VLOOKUP(B5399,MICRO!E:L,8,0)</f>
        <v>#N/A</v>
      </c>
    </row>
    <row r="5400" spans="1:14" ht="20.25" x14ac:dyDescent="0.25">
      <c r="A5400" s="1">
        <v>117</v>
      </c>
      <c r="B5400" s="159"/>
      <c r="C5400" s="1" t="s">
        <v>3094</v>
      </c>
      <c r="D5400" s="1"/>
      <c r="E5400" s="1"/>
      <c r="F5400" s="1" t="s">
        <v>5836</v>
      </c>
      <c r="G5400" s="1">
        <v>576</v>
      </c>
      <c r="H5400" s="1" t="s">
        <v>19</v>
      </c>
      <c r="I5400" s="1" t="s">
        <v>3093</v>
      </c>
      <c r="J5400" s="1">
        <v>0.01</v>
      </c>
      <c r="K5400" s="1">
        <v>5.76</v>
      </c>
      <c r="L5400" s="42">
        <v>7</v>
      </c>
      <c r="M5400" s="232">
        <v>46280</v>
      </c>
      <c r="N5400" s="1" t="e">
        <f>VLOOKUP(B5400,MICRO!E:L,8,0)</f>
        <v>#N/A</v>
      </c>
    </row>
    <row r="5401" spans="1:14" ht="20.25" x14ac:dyDescent="0.25">
      <c r="A5401" s="1">
        <v>118</v>
      </c>
      <c r="B5401" s="159"/>
      <c r="C5401" s="1" t="s">
        <v>3079</v>
      </c>
      <c r="D5401" s="1"/>
      <c r="E5401" s="1"/>
      <c r="F5401" s="1" t="s">
        <v>5837</v>
      </c>
      <c r="G5401" s="1">
        <v>4</v>
      </c>
      <c r="H5401" s="1" t="s">
        <v>19</v>
      </c>
      <c r="I5401" s="1" t="s">
        <v>3034</v>
      </c>
      <c r="J5401" s="1">
        <v>0.05</v>
      </c>
      <c r="K5401" s="1">
        <v>0.2</v>
      </c>
      <c r="L5401" s="42">
        <v>7</v>
      </c>
      <c r="M5401" s="232">
        <v>46280</v>
      </c>
      <c r="N5401" s="1" t="e">
        <f>VLOOKUP(B5401,MICRO!E:L,8,0)</f>
        <v>#N/A</v>
      </c>
    </row>
    <row r="5402" spans="1:14" ht="20.25" x14ac:dyDescent="0.25">
      <c r="A5402" s="1">
        <v>119</v>
      </c>
      <c r="B5402" s="159"/>
      <c r="C5402" s="1" t="s">
        <v>3079</v>
      </c>
      <c r="D5402" s="1"/>
      <c r="E5402" s="1"/>
      <c r="F5402" s="1" t="s">
        <v>5838</v>
      </c>
      <c r="G5402" s="1">
        <v>4</v>
      </c>
      <c r="H5402" s="1" t="s">
        <v>19</v>
      </c>
      <c r="I5402" s="1" t="s">
        <v>3034</v>
      </c>
      <c r="J5402" s="1">
        <v>0.02</v>
      </c>
      <c r="K5402" s="1">
        <v>0.08</v>
      </c>
      <c r="L5402" s="42">
        <v>7</v>
      </c>
      <c r="M5402" s="232">
        <v>46280</v>
      </c>
      <c r="N5402" s="1" t="e">
        <f>VLOOKUP(B5402,MICRO!E:L,8,0)</f>
        <v>#N/A</v>
      </c>
    </row>
    <row r="5403" spans="1:14" ht="20.25" x14ac:dyDescent="0.25">
      <c r="A5403" s="1">
        <v>120</v>
      </c>
      <c r="B5403" s="159"/>
      <c r="C5403" s="1" t="s">
        <v>3079</v>
      </c>
      <c r="D5403" s="1"/>
      <c r="E5403" s="1"/>
      <c r="F5403" s="1" t="s">
        <v>5839</v>
      </c>
      <c r="G5403" s="1">
        <v>4</v>
      </c>
      <c r="H5403" s="1" t="s">
        <v>19</v>
      </c>
      <c r="I5403" s="1" t="s">
        <v>3034</v>
      </c>
      <c r="J5403" s="1">
        <v>0.01</v>
      </c>
      <c r="K5403" s="1">
        <v>0.04</v>
      </c>
      <c r="L5403" s="42">
        <v>7</v>
      </c>
      <c r="M5403" s="232">
        <v>46280</v>
      </c>
      <c r="N5403" s="1" t="e">
        <f>VLOOKUP(B5403,MICRO!E:L,8,0)</f>
        <v>#N/A</v>
      </c>
    </row>
    <row r="5404" spans="1:14" ht="20.25" x14ac:dyDescent="0.25">
      <c r="A5404" s="1">
        <v>121</v>
      </c>
      <c r="B5404" s="159"/>
      <c r="C5404" s="1" t="s">
        <v>3079</v>
      </c>
      <c r="D5404" s="1"/>
      <c r="E5404" s="1"/>
      <c r="F5404" s="1" t="s">
        <v>5840</v>
      </c>
      <c r="G5404" s="1">
        <v>4</v>
      </c>
      <c r="H5404" s="1" t="s">
        <v>19</v>
      </c>
      <c r="I5404" s="1" t="s">
        <v>3034</v>
      </c>
      <c r="J5404" s="1">
        <v>0.05</v>
      </c>
      <c r="K5404" s="1">
        <v>0.2</v>
      </c>
      <c r="L5404" s="42">
        <v>7</v>
      </c>
      <c r="M5404" s="232">
        <v>46280</v>
      </c>
      <c r="N5404" s="1" t="e">
        <f>VLOOKUP(B5404,MICRO!E:L,8,0)</f>
        <v>#N/A</v>
      </c>
    </row>
    <row r="5405" spans="1:14" ht="20.25" x14ac:dyDescent="0.25">
      <c r="A5405" s="1">
        <v>122</v>
      </c>
      <c r="B5405" s="159"/>
      <c r="C5405" s="1" t="s">
        <v>3081</v>
      </c>
      <c r="D5405" s="1"/>
      <c r="E5405" s="1"/>
      <c r="F5405" s="1" t="s">
        <v>5841</v>
      </c>
      <c r="G5405" s="1">
        <v>304</v>
      </c>
      <c r="H5405" s="1" t="s">
        <v>19</v>
      </c>
      <c r="I5405" s="1" t="s">
        <v>3034</v>
      </c>
      <c r="J5405" s="1">
        <v>0.05</v>
      </c>
      <c r="K5405" s="1">
        <v>15.200000000000001</v>
      </c>
      <c r="L5405" s="42">
        <v>7</v>
      </c>
      <c r="M5405" s="232">
        <v>46280</v>
      </c>
      <c r="N5405" s="1" t="e">
        <f>VLOOKUP(B5405,MICRO!E:L,8,0)</f>
        <v>#N/A</v>
      </c>
    </row>
    <row r="5406" spans="1:14" ht="20.25" x14ac:dyDescent="0.25">
      <c r="A5406" s="1">
        <v>123</v>
      </c>
      <c r="B5406" s="159"/>
      <c r="C5406" s="1" t="s">
        <v>3081</v>
      </c>
      <c r="D5406" s="1"/>
      <c r="E5406" s="1"/>
      <c r="F5406" s="1" t="s">
        <v>5842</v>
      </c>
      <c r="G5406" s="1">
        <v>304</v>
      </c>
      <c r="H5406" s="1" t="s">
        <v>19</v>
      </c>
      <c r="I5406" s="1" t="s">
        <v>3034</v>
      </c>
      <c r="J5406" s="1">
        <v>0.02</v>
      </c>
      <c r="K5406" s="1">
        <v>6.08</v>
      </c>
      <c r="L5406" s="42">
        <v>7</v>
      </c>
      <c r="M5406" s="232">
        <v>46280</v>
      </c>
      <c r="N5406" s="1" t="e">
        <f>VLOOKUP(B5406,MICRO!E:L,8,0)</f>
        <v>#N/A</v>
      </c>
    </row>
    <row r="5407" spans="1:14" ht="20.25" x14ac:dyDescent="0.25">
      <c r="A5407" s="1">
        <v>124</v>
      </c>
      <c r="B5407" s="159"/>
      <c r="C5407" s="1" t="s">
        <v>3081</v>
      </c>
      <c r="D5407" s="1"/>
      <c r="E5407" s="1"/>
      <c r="F5407" s="1" t="s">
        <v>5843</v>
      </c>
      <c r="G5407" s="1">
        <v>304</v>
      </c>
      <c r="H5407" s="1" t="s">
        <v>19</v>
      </c>
      <c r="I5407" s="1" t="s">
        <v>3034</v>
      </c>
      <c r="J5407" s="1">
        <v>0.01</v>
      </c>
      <c r="K5407" s="1">
        <v>3.04</v>
      </c>
      <c r="L5407" s="42">
        <v>7</v>
      </c>
      <c r="M5407" s="232">
        <v>46280</v>
      </c>
      <c r="N5407" s="1" t="e">
        <f>VLOOKUP(B5407,MICRO!E:L,8,0)</f>
        <v>#N/A</v>
      </c>
    </row>
    <row r="5408" spans="1:14" ht="20.25" x14ac:dyDescent="0.25">
      <c r="A5408" s="1">
        <v>125</v>
      </c>
      <c r="B5408" s="159"/>
      <c r="C5408" s="1" t="s">
        <v>3063</v>
      </c>
      <c r="D5408" s="1"/>
      <c r="E5408" s="1"/>
      <c r="F5408" s="1" t="s">
        <v>5844</v>
      </c>
      <c r="G5408" s="1">
        <v>16</v>
      </c>
      <c r="H5408" s="1" t="s">
        <v>19</v>
      </c>
      <c r="I5408" s="1" t="s">
        <v>3034</v>
      </c>
      <c r="J5408" s="1">
        <v>0.05</v>
      </c>
      <c r="K5408" s="1">
        <v>0.8</v>
      </c>
      <c r="L5408" s="42">
        <v>7</v>
      </c>
      <c r="M5408" s="232">
        <v>46280</v>
      </c>
      <c r="N5408" s="1" t="e">
        <f>VLOOKUP(B5408,MICRO!E:L,8,0)</f>
        <v>#N/A</v>
      </c>
    </row>
    <row r="5409" spans="1:14" ht="20.25" x14ac:dyDescent="0.25">
      <c r="A5409" s="1">
        <v>126</v>
      </c>
      <c r="B5409" s="159"/>
      <c r="C5409" s="1" t="s">
        <v>3063</v>
      </c>
      <c r="D5409" s="1"/>
      <c r="E5409" s="1"/>
      <c r="F5409" s="1" t="s">
        <v>5845</v>
      </c>
      <c r="G5409" s="1">
        <v>16</v>
      </c>
      <c r="H5409" s="1" t="s">
        <v>19</v>
      </c>
      <c r="I5409" s="1" t="s">
        <v>3034</v>
      </c>
      <c r="J5409" s="1">
        <v>0.01</v>
      </c>
      <c r="K5409" s="1">
        <v>0.16</v>
      </c>
      <c r="L5409" s="42">
        <v>7</v>
      </c>
      <c r="M5409" s="232">
        <v>46280</v>
      </c>
      <c r="N5409" s="1" t="e">
        <f>VLOOKUP(B5409,MICRO!E:L,8,0)</f>
        <v>#N/A</v>
      </c>
    </row>
    <row r="5410" spans="1:14" ht="20.25" x14ac:dyDescent="0.25">
      <c r="A5410" s="1">
        <v>127</v>
      </c>
      <c r="B5410" s="159"/>
      <c r="C5410" s="1" t="s">
        <v>3063</v>
      </c>
      <c r="D5410" s="1"/>
      <c r="E5410" s="1"/>
      <c r="F5410" s="1" t="s">
        <v>5832</v>
      </c>
      <c r="G5410" s="1">
        <v>16</v>
      </c>
      <c r="H5410" s="1" t="s">
        <v>19</v>
      </c>
      <c r="I5410" s="1" t="s">
        <v>3045</v>
      </c>
      <c r="J5410" s="1">
        <v>0.05</v>
      </c>
      <c r="K5410" s="1">
        <v>0.8</v>
      </c>
      <c r="L5410" s="42">
        <v>7</v>
      </c>
      <c r="M5410" s="232">
        <v>46280</v>
      </c>
      <c r="N5410" s="1" t="e">
        <f>VLOOKUP(B5410,MICRO!E:L,8,0)</f>
        <v>#N/A</v>
      </c>
    </row>
    <row r="5411" spans="1:14" ht="20.25" x14ac:dyDescent="0.25">
      <c r="A5411" s="1">
        <v>128</v>
      </c>
      <c r="B5411" s="159"/>
      <c r="C5411" s="1" t="s">
        <v>3063</v>
      </c>
      <c r="D5411" s="1"/>
      <c r="E5411" s="1"/>
      <c r="F5411" s="1" t="s">
        <v>5846</v>
      </c>
      <c r="G5411" s="1">
        <v>16</v>
      </c>
      <c r="H5411" s="1" t="s">
        <v>19</v>
      </c>
      <c r="I5411" s="1" t="s">
        <v>3045</v>
      </c>
      <c r="J5411" s="1">
        <v>0.01</v>
      </c>
      <c r="K5411" s="1">
        <v>0.16</v>
      </c>
      <c r="L5411" s="42">
        <v>7</v>
      </c>
      <c r="M5411" s="232">
        <v>46280</v>
      </c>
      <c r="N5411" s="1" t="e">
        <f>VLOOKUP(B5411,MICRO!E:L,8,0)</f>
        <v>#N/A</v>
      </c>
    </row>
    <row r="5412" spans="1:14" ht="20.25" x14ac:dyDescent="0.25">
      <c r="A5412" s="1">
        <v>129</v>
      </c>
      <c r="B5412" s="159"/>
      <c r="C5412" s="1" t="s">
        <v>3077</v>
      </c>
      <c r="D5412" s="1"/>
      <c r="E5412" s="1"/>
      <c r="F5412" s="1" t="s">
        <v>5847</v>
      </c>
      <c r="G5412" s="1">
        <v>8</v>
      </c>
      <c r="H5412" s="1" t="s">
        <v>19</v>
      </c>
      <c r="I5412" s="1" t="s">
        <v>3045</v>
      </c>
      <c r="J5412" s="1">
        <v>0.05</v>
      </c>
      <c r="K5412" s="1">
        <v>0.4</v>
      </c>
      <c r="L5412" s="42">
        <v>7</v>
      </c>
      <c r="M5412" s="232">
        <v>46280</v>
      </c>
      <c r="N5412" s="1" t="e">
        <f>VLOOKUP(B5412,MICRO!E:L,8,0)</f>
        <v>#N/A</v>
      </c>
    </row>
    <row r="5413" spans="1:14" ht="20.25" x14ac:dyDescent="0.25">
      <c r="A5413" s="1">
        <v>130</v>
      </c>
      <c r="B5413" s="159"/>
      <c r="C5413" s="1" t="s">
        <v>3077</v>
      </c>
      <c r="D5413" s="1"/>
      <c r="E5413" s="1"/>
      <c r="F5413" s="1" t="s">
        <v>5848</v>
      </c>
      <c r="G5413" s="1">
        <v>8</v>
      </c>
      <c r="H5413" s="1" t="s">
        <v>19</v>
      </c>
      <c r="I5413" s="1" t="s">
        <v>3045</v>
      </c>
      <c r="J5413" s="1">
        <v>0.02</v>
      </c>
      <c r="K5413" s="1">
        <v>0.16</v>
      </c>
      <c r="L5413" s="42">
        <v>7</v>
      </c>
      <c r="M5413" s="232">
        <v>46280</v>
      </c>
      <c r="N5413" s="1" t="e">
        <f>VLOOKUP(B5413,MICRO!E:L,8,0)</f>
        <v>#N/A</v>
      </c>
    </row>
    <row r="5414" spans="1:14" ht="20.25" x14ac:dyDescent="0.25">
      <c r="A5414" s="1">
        <v>131</v>
      </c>
      <c r="B5414" s="159"/>
      <c r="C5414" s="1" t="s">
        <v>3077</v>
      </c>
      <c r="D5414" s="1"/>
      <c r="E5414" s="1"/>
      <c r="F5414" s="1" t="s">
        <v>5849</v>
      </c>
      <c r="G5414" s="1">
        <v>8</v>
      </c>
      <c r="H5414" s="1" t="s">
        <v>19</v>
      </c>
      <c r="I5414" s="1" t="s">
        <v>3045</v>
      </c>
      <c r="J5414" s="1">
        <v>0.01</v>
      </c>
      <c r="K5414" s="1">
        <v>0.08</v>
      </c>
      <c r="L5414" s="42">
        <v>7</v>
      </c>
      <c r="M5414" s="232">
        <v>46280</v>
      </c>
      <c r="N5414" s="1" t="e">
        <f>VLOOKUP(B5414,MICRO!E:L,8,0)</f>
        <v>#N/A</v>
      </c>
    </row>
    <row r="5415" spans="1:14" ht="20.25" x14ac:dyDescent="0.25">
      <c r="A5415" s="1">
        <v>132</v>
      </c>
      <c r="B5415" s="159"/>
      <c r="C5415" s="1" t="s">
        <v>3112</v>
      </c>
      <c r="D5415" s="1"/>
      <c r="E5415" s="1"/>
      <c r="F5415" s="1" t="s">
        <v>5850</v>
      </c>
      <c r="G5415" s="1">
        <v>36</v>
      </c>
      <c r="H5415" s="1" t="s">
        <v>19</v>
      </c>
      <c r="I5415" s="1" t="s">
        <v>3034</v>
      </c>
      <c r="J5415" s="1">
        <v>0.05</v>
      </c>
      <c r="K5415" s="1">
        <v>1.8</v>
      </c>
      <c r="L5415" s="42">
        <v>7</v>
      </c>
      <c r="M5415" s="232">
        <v>46280</v>
      </c>
      <c r="N5415" s="1" t="e">
        <f>VLOOKUP(B5415,MICRO!E:L,8,0)</f>
        <v>#N/A</v>
      </c>
    </row>
    <row r="5416" spans="1:14" ht="20.25" x14ac:dyDescent="0.25">
      <c r="A5416" s="1">
        <v>133</v>
      </c>
      <c r="B5416" s="159"/>
      <c r="C5416" s="1" t="s">
        <v>3112</v>
      </c>
      <c r="D5416" s="1"/>
      <c r="E5416" s="1"/>
      <c r="F5416" s="1" t="s">
        <v>5851</v>
      </c>
      <c r="G5416" s="1">
        <v>36</v>
      </c>
      <c r="H5416" s="1" t="s">
        <v>19</v>
      </c>
      <c r="I5416" s="1" t="s">
        <v>3034</v>
      </c>
      <c r="J5416" s="1">
        <v>0.02</v>
      </c>
      <c r="K5416" s="1">
        <v>0.72</v>
      </c>
      <c r="L5416" s="42">
        <v>7</v>
      </c>
      <c r="M5416" s="232">
        <v>46280</v>
      </c>
      <c r="N5416" s="1" t="e">
        <f>VLOOKUP(B5416,MICRO!E:L,8,0)</f>
        <v>#N/A</v>
      </c>
    </row>
    <row r="5417" spans="1:14" ht="20.25" x14ac:dyDescent="0.25">
      <c r="A5417" s="1">
        <v>134</v>
      </c>
      <c r="B5417" s="159"/>
      <c r="C5417" s="1" t="s">
        <v>3112</v>
      </c>
      <c r="D5417" s="1"/>
      <c r="E5417" s="1"/>
      <c r="F5417" s="1" t="s">
        <v>5852</v>
      </c>
      <c r="G5417" s="1">
        <v>36</v>
      </c>
      <c r="H5417" s="1" t="s">
        <v>19</v>
      </c>
      <c r="I5417" s="1" t="s">
        <v>3034</v>
      </c>
      <c r="J5417" s="1">
        <v>0.01</v>
      </c>
      <c r="K5417" s="1">
        <v>0.36</v>
      </c>
      <c r="L5417" s="42">
        <v>7</v>
      </c>
      <c r="M5417" s="232">
        <v>46280</v>
      </c>
      <c r="N5417" s="1" t="e">
        <f>VLOOKUP(B5417,MICRO!E:L,8,0)</f>
        <v>#N/A</v>
      </c>
    </row>
    <row r="5418" spans="1:14" ht="20.25" x14ac:dyDescent="0.25">
      <c r="A5418" s="1">
        <v>135</v>
      </c>
      <c r="B5418" s="159"/>
      <c r="C5418" s="1" t="s">
        <v>3112</v>
      </c>
      <c r="D5418" s="1"/>
      <c r="E5418" s="1"/>
      <c r="F5418" s="1" t="s">
        <v>5853</v>
      </c>
      <c r="G5418" s="1">
        <v>48</v>
      </c>
      <c r="H5418" s="1" t="s">
        <v>19</v>
      </c>
      <c r="I5418" s="1" t="s">
        <v>3034</v>
      </c>
      <c r="J5418" s="1">
        <v>0.05</v>
      </c>
      <c r="K5418" s="1">
        <v>2.4000000000000004</v>
      </c>
      <c r="L5418" s="42">
        <v>7</v>
      </c>
      <c r="M5418" s="232">
        <v>46280</v>
      </c>
      <c r="N5418" s="1" t="e">
        <f>VLOOKUP(B5418,MICRO!E:L,8,0)</f>
        <v>#N/A</v>
      </c>
    </row>
    <row r="5419" spans="1:14" ht="20.25" x14ac:dyDescent="0.25">
      <c r="A5419" s="1">
        <v>136</v>
      </c>
      <c r="B5419" s="159"/>
      <c r="C5419" s="1" t="s">
        <v>3112</v>
      </c>
      <c r="D5419" s="1"/>
      <c r="E5419" s="1"/>
      <c r="F5419" s="1" t="s">
        <v>5854</v>
      </c>
      <c r="G5419" s="1">
        <v>48</v>
      </c>
      <c r="H5419" s="1" t="s">
        <v>19</v>
      </c>
      <c r="I5419" s="1" t="s">
        <v>3034</v>
      </c>
      <c r="J5419" s="1">
        <v>0.02</v>
      </c>
      <c r="K5419" s="1">
        <v>0.96</v>
      </c>
      <c r="L5419" s="42">
        <v>7</v>
      </c>
      <c r="M5419" s="232">
        <v>46280</v>
      </c>
      <c r="N5419" s="1" t="e">
        <f>VLOOKUP(B5419,MICRO!E:L,8,0)</f>
        <v>#N/A</v>
      </c>
    </row>
    <row r="5420" spans="1:14" ht="20.25" x14ac:dyDescent="0.25">
      <c r="A5420" s="1">
        <v>137</v>
      </c>
      <c r="B5420" s="159"/>
      <c r="C5420" s="1" t="s">
        <v>3112</v>
      </c>
      <c r="D5420" s="1"/>
      <c r="E5420" s="1"/>
      <c r="F5420" s="1" t="s">
        <v>5855</v>
      </c>
      <c r="G5420" s="1">
        <v>48</v>
      </c>
      <c r="H5420" s="1" t="s">
        <v>19</v>
      </c>
      <c r="I5420" s="1" t="s">
        <v>3034</v>
      </c>
      <c r="J5420" s="1">
        <v>0.01</v>
      </c>
      <c r="K5420" s="1">
        <v>0.48</v>
      </c>
      <c r="L5420" s="42">
        <v>7</v>
      </c>
      <c r="M5420" s="232">
        <v>46280</v>
      </c>
      <c r="N5420" s="1" t="e">
        <f>VLOOKUP(B5420,MICRO!E:L,8,0)</f>
        <v>#N/A</v>
      </c>
    </row>
    <row r="5421" spans="1:14" ht="20.25" x14ac:dyDescent="0.25">
      <c r="A5421" s="1">
        <v>138</v>
      </c>
      <c r="B5421" s="159"/>
      <c r="C5421" s="1" t="s">
        <v>3120</v>
      </c>
      <c r="D5421" s="1"/>
      <c r="E5421" s="1"/>
      <c r="F5421" s="1" t="s">
        <v>5856</v>
      </c>
      <c r="G5421" s="1">
        <v>16</v>
      </c>
      <c r="H5421" s="1" t="s">
        <v>19</v>
      </c>
      <c r="I5421" s="1" t="s">
        <v>3034</v>
      </c>
      <c r="J5421" s="1">
        <v>0.05</v>
      </c>
      <c r="K5421" s="1">
        <v>0.8</v>
      </c>
      <c r="L5421" s="42">
        <v>7</v>
      </c>
      <c r="M5421" s="232">
        <v>46280</v>
      </c>
      <c r="N5421" s="1" t="e">
        <f>VLOOKUP(B5421,MICRO!E:L,8,0)</f>
        <v>#N/A</v>
      </c>
    </row>
    <row r="5422" spans="1:14" ht="20.25" x14ac:dyDescent="0.25">
      <c r="A5422" s="1">
        <v>139</v>
      </c>
      <c r="B5422" s="159"/>
      <c r="C5422" s="1" t="s">
        <v>3120</v>
      </c>
      <c r="D5422" s="1"/>
      <c r="E5422" s="1"/>
      <c r="F5422" s="1" t="s">
        <v>5857</v>
      </c>
      <c r="G5422" s="1">
        <v>16</v>
      </c>
      <c r="H5422" s="1" t="s">
        <v>19</v>
      </c>
      <c r="I5422" s="1" t="s">
        <v>3034</v>
      </c>
      <c r="J5422" s="1">
        <v>0.02</v>
      </c>
      <c r="K5422" s="1">
        <v>0.32</v>
      </c>
      <c r="L5422" s="42">
        <v>7</v>
      </c>
      <c r="M5422" s="232">
        <v>46280</v>
      </c>
      <c r="N5422" s="1" t="e">
        <f>VLOOKUP(B5422,MICRO!E:L,8,0)</f>
        <v>#N/A</v>
      </c>
    </row>
    <row r="5423" spans="1:14" ht="20.25" x14ac:dyDescent="0.25">
      <c r="A5423" s="1">
        <v>140</v>
      </c>
      <c r="B5423" s="159"/>
      <c r="C5423" s="1" t="s">
        <v>3120</v>
      </c>
      <c r="D5423" s="1"/>
      <c r="E5423" s="1"/>
      <c r="F5423" s="1" t="s">
        <v>5858</v>
      </c>
      <c r="G5423" s="1">
        <v>16</v>
      </c>
      <c r="H5423" s="1" t="s">
        <v>19</v>
      </c>
      <c r="I5423" s="1" t="s">
        <v>3034</v>
      </c>
      <c r="J5423" s="1">
        <v>0.01</v>
      </c>
      <c r="K5423" s="1">
        <v>0.16</v>
      </c>
      <c r="L5423" s="42">
        <v>7</v>
      </c>
      <c r="M5423" s="232">
        <v>46280</v>
      </c>
      <c r="N5423" s="1" t="e">
        <f>VLOOKUP(B5423,MICRO!E:L,8,0)</f>
        <v>#N/A</v>
      </c>
    </row>
    <row r="5424" spans="1:14" ht="20.25" x14ac:dyDescent="0.25">
      <c r="A5424" s="1">
        <v>141</v>
      </c>
      <c r="B5424" s="159"/>
      <c r="C5424" s="1" t="s">
        <v>3124</v>
      </c>
      <c r="D5424" s="1"/>
      <c r="E5424" s="1"/>
      <c r="F5424" s="1" t="s">
        <v>5859</v>
      </c>
      <c r="G5424" s="1">
        <v>20</v>
      </c>
      <c r="H5424" s="1" t="s">
        <v>19</v>
      </c>
      <c r="I5424" s="1" t="s">
        <v>3034</v>
      </c>
      <c r="J5424" s="1">
        <v>0.05</v>
      </c>
      <c r="K5424" s="1">
        <v>1</v>
      </c>
      <c r="L5424" s="42">
        <v>7</v>
      </c>
      <c r="M5424" s="232">
        <v>46280</v>
      </c>
      <c r="N5424" s="1" t="e">
        <f>VLOOKUP(B5424,MICRO!E:L,8,0)</f>
        <v>#N/A</v>
      </c>
    </row>
    <row r="5425" spans="1:14" ht="20.25" x14ac:dyDescent="0.25">
      <c r="A5425" s="1">
        <v>142</v>
      </c>
      <c r="B5425" s="159"/>
      <c r="C5425" s="1" t="s">
        <v>3124</v>
      </c>
      <c r="D5425" s="1"/>
      <c r="E5425" s="1"/>
      <c r="F5425" s="1" t="s">
        <v>5860</v>
      </c>
      <c r="G5425" s="1">
        <v>20</v>
      </c>
      <c r="H5425" s="1" t="s">
        <v>19</v>
      </c>
      <c r="I5425" s="1" t="s">
        <v>3034</v>
      </c>
      <c r="J5425" s="1">
        <v>0.02</v>
      </c>
      <c r="K5425" s="1">
        <v>0.4</v>
      </c>
      <c r="L5425" s="42">
        <v>7</v>
      </c>
      <c r="M5425" s="232">
        <v>46280</v>
      </c>
      <c r="N5425" s="1" t="e">
        <f>VLOOKUP(B5425,MICRO!E:L,8,0)</f>
        <v>#N/A</v>
      </c>
    </row>
    <row r="5426" spans="1:14" ht="20.25" x14ac:dyDescent="0.25">
      <c r="A5426" s="1">
        <v>143</v>
      </c>
      <c r="B5426" s="159"/>
      <c r="C5426" s="1" t="s">
        <v>3124</v>
      </c>
      <c r="D5426" s="1"/>
      <c r="E5426" s="1"/>
      <c r="F5426" s="1" t="s">
        <v>5861</v>
      </c>
      <c r="G5426" s="1">
        <v>20</v>
      </c>
      <c r="H5426" s="1" t="s">
        <v>19</v>
      </c>
      <c r="I5426" s="1" t="s">
        <v>3034</v>
      </c>
      <c r="J5426" s="1">
        <v>0.01</v>
      </c>
      <c r="K5426" s="1">
        <v>0.2</v>
      </c>
      <c r="L5426" s="42">
        <v>7</v>
      </c>
      <c r="M5426" s="232">
        <v>46280</v>
      </c>
      <c r="N5426" s="1" t="e">
        <f>VLOOKUP(B5426,MICRO!E:L,8,0)</f>
        <v>#N/A</v>
      </c>
    </row>
    <row r="5427" spans="1:14" ht="20.25" x14ac:dyDescent="0.25">
      <c r="A5427" s="1">
        <v>144</v>
      </c>
      <c r="B5427" s="159"/>
      <c r="C5427" s="1" t="s">
        <v>3124</v>
      </c>
      <c r="D5427" s="1"/>
      <c r="E5427" s="1"/>
      <c r="F5427" s="1" t="s">
        <v>5862</v>
      </c>
      <c r="G5427" s="1">
        <v>8</v>
      </c>
      <c r="H5427" s="1" t="s">
        <v>19</v>
      </c>
      <c r="I5427" s="1" t="s">
        <v>3034</v>
      </c>
      <c r="J5427" s="1">
        <v>0.05</v>
      </c>
      <c r="K5427" s="1">
        <v>0.4</v>
      </c>
      <c r="L5427" s="42">
        <v>7</v>
      </c>
      <c r="M5427" s="232">
        <v>46280</v>
      </c>
      <c r="N5427" s="1" t="e">
        <f>VLOOKUP(B5427,MICRO!E:L,8,0)</f>
        <v>#N/A</v>
      </c>
    </row>
    <row r="5428" spans="1:14" ht="20.25" x14ac:dyDescent="0.25">
      <c r="A5428" s="1">
        <v>145</v>
      </c>
      <c r="B5428" s="159"/>
      <c r="C5428" s="1" t="s">
        <v>3124</v>
      </c>
      <c r="D5428" s="1"/>
      <c r="E5428" s="1"/>
      <c r="F5428" s="1" t="s">
        <v>5863</v>
      </c>
      <c r="G5428" s="1">
        <v>8</v>
      </c>
      <c r="H5428" s="1" t="s">
        <v>19</v>
      </c>
      <c r="I5428" s="1" t="s">
        <v>3034</v>
      </c>
      <c r="J5428" s="1">
        <v>0.02</v>
      </c>
      <c r="K5428" s="1">
        <v>0.16</v>
      </c>
      <c r="L5428" s="42">
        <v>7</v>
      </c>
      <c r="M5428" s="232">
        <v>46280</v>
      </c>
      <c r="N5428" s="1" t="e">
        <f>VLOOKUP(B5428,MICRO!E:L,8,0)</f>
        <v>#N/A</v>
      </c>
    </row>
    <row r="5429" spans="1:14" ht="20.25" x14ac:dyDescent="0.25">
      <c r="A5429" s="1">
        <v>146</v>
      </c>
      <c r="B5429" s="159"/>
      <c r="C5429" s="1" t="s">
        <v>3124</v>
      </c>
      <c r="D5429" s="1"/>
      <c r="E5429" s="1"/>
      <c r="F5429" s="1" t="s">
        <v>5864</v>
      </c>
      <c r="G5429" s="1">
        <v>8</v>
      </c>
      <c r="H5429" s="1" t="s">
        <v>19</v>
      </c>
      <c r="I5429" s="1" t="s">
        <v>3034</v>
      </c>
      <c r="J5429" s="1">
        <v>0.01</v>
      </c>
      <c r="K5429" s="1">
        <v>0.08</v>
      </c>
      <c r="L5429" s="42">
        <v>7</v>
      </c>
      <c r="M5429" s="232">
        <v>46280</v>
      </c>
      <c r="N5429" s="1" t="e">
        <f>VLOOKUP(B5429,MICRO!E:L,8,0)</f>
        <v>#N/A</v>
      </c>
    </row>
    <row r="5430" spans="1:14" ht="20.25" x14ac:dyDescent="0.25">
      <c r="A5430" s="1">
        <v>147</v>
      </c>
      <c r="B5430" s="159"/>
      <c r="C5430" s="1" t="s">
        <v>3152</v>
      </c>
      <c r="D5430" s="1"/>
      <c r="E5430" s="1"/>
      <c r="F5430" s="1" t="s">
        <v>5865</v>
      </c>
      <c r="G5430" s="1">
        <v>32</v>
      </c>
      <c r="H5430" s="1" t="s">
        <v>19</v>
      </c>
      <c r="I5430" s="1" t="s">
        <v>3140</v>
      </c>
      <c r="J5430" s="1">
        <v>0.02</v>
      </c>
      <c r="K5430" s="1">
        <v>0.64</v>
      </c>
      <c r="L5430" s="42">
        <v>7</v>
      </c>
      <c r="M5430" s="232">
        <v>46280</v>
      </c>
      <c r="N5430" s="1" t="e">
        <f>VLOOKUP(B5430,MICRO!E:L,8,0)</f>
        <v>#N/A</v>
      </c>
    </row>
    <row r="5431" spans="1:14" ht="20.25" x14ac:dyDescent="0.25">
      <c r="A5431" s="1">
        <v>148</v>
      </c>
      <c r="B5431" s="159"/>
      <c r="C5431" s="1" t="s">
        <v>3152</v>
      </c>
      <c r="D5431" s="1"/>
      <c r="E5431" s="1"/>
      <c r="F5431" s="1" t="s">
        <v>5866</v>
      </c>
      <c r="G5431" s="1">
        <v>16</v>
      </c>
      <c r="H5431" s="1" t="s">
        <v>19</v>
      </c>
      <c r="I5431" s="1" t="s">
        <v>3140</v>
      </c>
      <c r="J5431" s="1">
        <v>0.01</v>
      </c>
      <c r="K5431" s="1">
        <v>0.16</v>
      </c>
      <c r="L5431" s="42">
        <v>7</v>
      </c>
      <c r="M5431" s="232">
        <v>46280</v>
      </c>
      <c r="N5431" s="1" t="e">
        <f>VLOOKUP(B5431,MICRO!E:L,8,0)</f>
        <v>#N/A</v>
      </c>
    </row>
    <row r="5432" spans="1:14" ht="20.25" x14ac:dyDescent="0.25">
      <c r="A5432" s="1">
        <v>149</v>
      </c>
      <c r="B5432" s="159"/>
      <c r="C5432" s="1" t="s">
        <v>3154</v>
      </c>
      <c r="D5432" s="1"/>
      <c r="E5432" s="1"/>
      <c r="F5432" s="1" t="s">
        <v>5867</v>
      </c>
      <c r="G5432" s="1">
        <v>88</v>
      </c>
      <c r="H5432" s="1" t="s">
        <v>19</v>
      </c>
      <c r="I5432" s="1" t="s">
        <v>3140</v>
      </c>
      <c r="J5432" s="1">
        <v>0.05</v>
      </c>
      <c r="K5432" s="1">
        <v>4.4000000000000004</v>
      </c>
      <c r="L5432" s="42">
        <v>7</v>
      </c>
      <c r="M5432" s="232">
        <v>46280</v>
      </c>
      <c r="N5432" s="1" t="e">
        <f>VLOOKUP(B5432,MICRO!E:L,8,0)</f>
        <v>#N/A</v>
      </c>
    </row>
    <row r="5433" spans="1:14" ht="20.25" x14ac:dyDescent="0.25">
      <c r="A5433" s="1">
        <v>150</v>
      </c>
      <c r="B5433" s="159"/>
      <c r="C5433" s="1" t="s">
        <v>3154</v>
      </c>
      <c r="D5433" s="1"/>
      <c r="E5433" s="1"/>
      <c r="F5433" s="1" t="s">
        <v>5868</v>
      </c>
      <c r="G5433" s="1">
        <v>88</v>
      </c>
      <c r="H5433" s="1" t="s">
        <v>19</v>
      </c>
      <c r="I5433" s="1" t="s">
        <v>3140</v>
      </c>
      <c r="J5433" s="1">
        <v>0.02</v>
      </c>
      <c r="K5433" s="1">
        <v>1.76</v>
      </c>
      <c r="L5433" s="42">
        <v>7</v>
      </c>
      <c r="M5433" s="232">
        <v>46280</v>
      </c>
      <c r="N5433" s="1" t="e">
        <f>VLOOKUP(B5433,MICRO!E:L,8,0)</f>
        <v>#N/A</v>
      </c>
    </row>
    <row r="5434" spans="1:14" ht="20.25" x14ac:dyDescent="0.25">
      <c r="A5434" s="1">
        <v>151</v>
      </c>
      <c r="B5434" s="159"/>
      <c r="C5434" s="1" t="s">
        <v>3154</v>
      </c>
      <c r="D5434" s="1"/>
      <c r="E5434" s="1"/>
      <c r="F5434" s="1" t="s">
        <v>5869</v>
      </c>
      <c r="G5434" s="1">
        <v>88</v>
      </c>
      <c r="H5434" s="1" t="s">
        <v>19</v>
      </c>
      <c r="I5434" s="1" t="s">
        <v>3140</v>
      </c>
      <c r="J5434" s="1">
        <v>0.01</v>
      </c>
      <c r="K5434" s="1">
        <v>0.88</v>
      </c>
      <c r="L5434" s="42">
        <v>7</v>
      </c>
      <c r="M5434" s="232">
        <v>46280</v>
      </c>
      <c r="N5434" s="1" t="e">
        <f>VLOOKUP(B5434,MICRO!E:L,8,0)</f>
        <v>#N/A</v>
      </c>
    </row>
    <row r="5435" spans="1:14" ht="20.25" x14ac:dyDescent="0.25">
      <c r="A5435" s="1">
        <v>152</v>
      </c>
      <c r="B5435" s="159"/>
      <c r="C5435" s="1" t="s">
        <v>3063</v>
      </c>
      <c r="D5435" s="1"/>
      <c r="E5435" s="1"/>
      <c r="F5435" s="1" t="s">
        <v>5870</v>
      </c>
      <c r="G5435" s="1">
        <v>16</v>
      </c>
      <c r="H5435" s="1" t="s">
        <v>19</v>
      </c>
      <c r="I5435" s="1" t="s">
        <v>3140</v>
      </c>
      <c r="J5435" s="1">
        <v>0.01</v>
      </c>
      <c r="K5435" s="1">
        <v>0.16</v>
      </c>
      <c r="L5435" s="42">
        <v>7</v>
      </c>
      <c r="M5435" s="232">
        <v>46280</v>
      </c>
      <c r="N5435" s="1" t="e">
        <f>VLOOKUP(B5435,MICRO!E:L,8,0)</f>
        <v>#N/A</v>
      </c>
    </row>
    <row r="5436" spans="1:14" ht="20.25" x14ac:dyDescent="0.25">
      <c r="A5436" s="1">
        <v>153</v>
      </c>
      <c r="B5436" s="159"/>
      <c r="C5436" s="1" t="s">
        <v>3063</v>
      </c>
      <c r="D5436" s="1"/>
      <c r="E5436" s="1"/>
      <c r="F5436" s="1" t="s">
        <v>5871</v>
      </c>
      <c r="G5436" s="1">
        <v>16</v>
      </c>
      <c r="H5436" s="1" t="s">
        <v>19</v>
      </c>
      <c r="I5436" s="1" t="s">
        <v>3140</v>
      </c>
      <c r="J5436" s="1">
        <v>0.05</v>
      </c>
      <c r="K5436" s="1">
        <v>0.8</v>
      </c>
      <c r="L5436" s="42">
        <v>7</v>
      </c>
      <c r="M5436" s="232">
        <v>46280</v>
      </c>
      <c r="N5436" s="1" t="e">
        <f>VLOOKUP(B5436,MICRO!E:L,8,0)</f>
        <v>#N/A</v>
      </c>
    </row>
    <row r="5437" spans="1:14" ht="20.25" x14ac:dyDescent="0.25">
      <c r="A5437" s="1">
        <v>154</v>
      </c>
      <c r="B5437" s="159"/>
      <c r="C5437" s="1" t="s">
        <v>3039</v>
      </c>
      <c r="D5437" s="1"/>
      <c r="E5437" s="1"/>
      <c r="F5437" s="1" t="s">
        <v>5872</v>
      </c>
      <c r="G5437" s="1">
        <v>8</v>
      </c>
      <c r="H5437" s="1" t="s">
        <v>19</v>
      </c>
      <c r="I5437" s="1" t="s">
        <v>3034</v>
      </c>
      <c r="J5437" s="1">
        <v>0.02</v>
      </c>
      <c r="K5437" s="1">
        <v>0.16</v>
      </c>
      <c r="L5437" s="42">
        <v>7</v>
      </c>
      <c r="M5437" s="232">
        <v>46280</v>
      </c>
      <c r="N5437" s="1" t="e">
        <f>VLOOKUP(B5437,MICRO!E:L,8,0)</f>
        <v>#N/A</v>
      </c>
    </row>
    <row r="5438" spans="1:14" ht="20.25" x14ac:dyDescent="0.25">
      <c r="A5438" s="1">
        <v>155</v>
      </c>
      <c r="B5438" s="159"/>
      <c r="C5438" s="1" t="s">
        <v>5767</v>
      </c>
      <c r="D5438" s="1"/>
      <c r="E5438" s="1"/>
      <c r="F5438" s="1" t="s">
        <v>5873</v>
      </c>
      <c r="G5438" s="1">
        <v>210</v>
      </c>
      <c r="H5438" s="1" t="s">
        <v>19</v>
      </c>
      <c r="I5438" s="1" t="s">
        <v>3034</v>
      </c>
      <c r="J5438" s="1">
        <v>0.02</v>
      </c>
      <c r="K5438" s="1">
        <v>4.2</v>
      </c>
      <c r="L5438" s="42">
        <v>7</v>
      </c>
      <c r="M5438" s="232">
        <v>46280</v>
      </c>
      <c r="N5438" s="1" t="e">
        <f>VLOOKUP(B5438,MICRO!E:L,8,0)</f>
        <v>#N/A</v>
      </c>
    </row>
    <row r="5439" spans="1:14" ht="20.25" x14ac:dyDescent="0.25">
      <c r="A5439" s="1">
        <v>156</v>
      </c>
      <c r="B5439" s="159"/>
      <c r="C5439" s="1" t="s">
        <v>5767</v>
      </c>
      <c r="D5439" s="1"/>
      <c r="E5439" s="1"/>
      <c r="F5439" s="1" t="s">
        <v>5874</v>
      </c>
      <c r="G5439" s="1">
        <v>210</v>
      </c>
      <c r="H5439" s="1" t="s">
        <v>19</v>
      </c>
      <c r="I5439" s="1" t="s">
        <v>3034</v>
      </c>
      <c r="J5439" s="1">
        <v>0.01</v>
      </c>
      <c r="K5439" s="1">
        <v>2.1</v>
      </c>
      <c r="L5439" s="42">
        <v>7</v>
      </c>
      <c r="M5439" s="232">
        <v>46280</v>
      </c>
      <c r="N5439" s="1" t="e">
        <f>VLOOKUP(B5439,MICRO!E:L,8,0)</f>
        <v>#N/A</v>
      </c>
    </row>
    <row r="5440" spans="1:14" ht="20.25" x14ac:dyDescent="0.25">
      <c r="A5440" s="1">
        <v>157</v>
      </c>
      <c r="B5440" s="159"/>
      <c r="C5440" s="1" t="s">
        <v>5767</v>
      </c>
      <c r="D5440" s="1"/>
      <c r="E5440" s="1"/>
      <c r="F5440" s="1" t="s">
        <v>5875</v>
      </c>
      <c r="G5440" s="1">
        <v>174</v>
      </c>
      <c r="H5440" s="1" t="s">
        <v>19</v>
      </c>
      <c r="I5440" s="1" t="s">
        <v>3034</v>
      </c>
      <c r="J5440" s="1">
        <v>0.05</v>
      </c>
      <c r="K5440" s="1">
        <v>8.7000000000000011</v>
      </c>
      <c r="L5440" s="42">
        <v>7</v>
      </c>
      <c r="M5440" s="232">
        <v>46280</v>
      </c>
      <c r="N5440" s="1" t="e">
        <f>VLOOKUP(B5440,MICRO!E:L,8,0)</f>
        <v>#N/A</v>
      </c>
    </row>
    <row r="5441" spans="1:14" ht="20.25" x14ac:dyDescent="0.25">
      <c r="A5441" s="1">
        <v>158</v>
      </c>
      <c r="B5441" s="159"/>
      <c r="C5441" s="1" t="s">
        <v>5767</v>
      </c>
      <c r="D5441" s="1"/>
      <c r="E5441" s="1"/>
      <c r="F5441" s="1" t="s">
        <v>5876</v>
      </c>
      <c r="G5441" s="1">
        <v>174</v>
      </c>
      <c r="H5441" s="1" t="s">
        <v>19</v>
      </c>
      <c r="I5441" s="1" t="s">
        <v>3034</v>
      </c>
      <c r="J5441" s="1">
        <v>0.02</v>
      </c>
      <c r="K5441" s="1">
        <v>3.48</v>
      </c>
      <c r="L5441" s="42">
        <v>7</v>
      </c>
      <c r="M5441" s="232">
        <v>46280</v>
      </c>
      <c r="N5441" s="1" t="e">
        <f>VLOOKUP(B5441,MICRO!E:L,8,0)</f>
        <v>#N/A</v>
      </c>
    </row>
    <row r="5442" spans="1:14" ht="20.25" x14ac:dyDescent="0.25">
      <c r="A5442" s="1">
        <v>159</v>
      </c>
      <c r="B5442" s="159"/>
      <c r="C5442" s="1" t="s">
        <v>5767</v>
      </c>
      <c r="D5442" s="1"/>
      <c r="E5442" s="1"/>
      <c r="F5442" s="1" t="s">
        <v>5877</v>
      </c>
      <c r="G5442" s="1">
        <v>174</v>
      </c>
      <c r="H5442" s="1" t="s">
        <v>19</v>
      </c>
      <c r="I5442" s="1" t="s">
        <v>3034</v>
      </c>
      <c r="J5442" s="1">
        <v>0.01</v>
      </c>
      <c r="K5442" s="1">
        <v>1.74</v>
      </c>
      <c r="L5442" s="42">
        <v>7</v>
      </c>
      <c r="M5442" s="232">
        <v>46280</v>
      </c>
      <c r="N5442" s="1" t="e">
        <f>VLOOKUP(B5442,MICRO!E:L,8,0)</f>
        <v>#N/A</v>
      </c>
    </row>
    <row r="5443" spans="1:14" ht="20.25" x14ac:dyDescent="0.25">
      <c r="A5443" s="1">
        <v>160</v>
      </c>
      <c r="B5443" s="159"/>
      <c r="C5443" s="1" t="s">
        <v>3127</v>
      </c>
      <c r="D5443" s="1"/>
      <c r="E5443" s="1"/>
      <c r="F5443" s="1" t="s">
        <v>5878</v>
      </c>
      <c r="G5443" s="1">
        <v>132</v>
      </c>
      <c r="H5443" s="1" t="s">
        <v>19</v>
      </c>
      <c r="I5443" s="1" t="s">
        <v>3034</v>
      </c>
      <c r="J5443" s="1">
        <v>0.02</v>
      </c>
      <c r="K5443" s="1">
        <v>2.64</v>
      </c>
      <c r="L5443" s="42">
        <v>7</v>
      </c>
      <c r="M5443" s="232">
        <v>46280</v>
      </c>
      <c r="N5443" s="1" t="e">
        <f>VLOOKUP(B5443,MICRO!E:L,8,0)</f>
        <v>#N/A</v>
      </c>
    </row>
    <row r="5444" spans="1:14" ht="20.25" x14ac:dyDescent="0.25">
      <c r="A5444" s="1">
        <v>161</v>
      </c>
      <c r="B5444" s="159"/>
      <c r="C5444" s="1" t="s">
        <v>3127</v>
      </c>
      <c r="D5444" s="1"/>
      <c r="E5444" s="1"/>
      <c r="F5444" s="1" t="s">
        <v>5879</v>
      </c>
      <c r="G5444" s="1">
        <v>132</v>
      </c>
      <c r="H5444" s="1" t="s">
        <v>19</v>
      </c>
      <c r="I5444" s="1" t="s">
        <v>3034</v>
      </c>
      <c r="J5444" s="1">
        <v>0.01</v>
      </c>
      <c r="K5444" s="1">
        <v>1.32</v>
      </c>
      <c r="L5444" s="42">
        <v>7</v>
      </c>
      <c r="M5444" s="232">
        <v>46280</v>
      </c>
      <c r="N5444" s="1" t="e">
        <f>VLOOKUP(B5444,MICRO!E:L,8,0)</f>
        <v>#N/A</v>
      </c>
    </row>
    <row r="5445" spans="1:14" ht="20.25" x14ac:dyDescent="0.25">
      <c r="A5445" s="1">
        <v>162</v>
      </c>
      <c r="B5445" s="159"/>
      <c r="C5445" s="1" t="s">
        <v>5767</v>
      </c>
      <c r="D5445" s="1"/>
      <c r="E5445" s="1"/>
      <c r="F5445" s="1" t="s">
        <v>5880</v>
      </c>
      <c r="G5445" s="1">
        <v>210</v>
      </c>
      <c r="H5445" s="1" t="s">
        <v>19</v>
      </c>
      <c r="I5445" s="1" t="s">
        <v>3034</v>
      </c>
      <c r="J5445" s="1">
        <v>0.05</v>
      </c>
      <c r="K5445" s="1">
        <v>10.5</v>
      </c>
      <c r="L5445" s="42">
        <v>7</v>
      </c>
      <c r="M5445" s="232">
        <v>46280</v>
      </c>
      <c r="N5445" s="1" t="e">
        <f>VLOOKUP(B5445,MICRO!E:L,8,0)</f>
        <v>#N/A</v>
      </c>
    </row>
    <row r="5446" spans="1:14" ht="20.25" x14ac:dyDescent="0.25">
      <c r="A5446" s="1">
        <v>163</v>
      </c>
      <c r="B5446" s="159"/>
      <c r="C5446" s="1" t="s">
        <v>3127</v>
      </c>
      <c r="D5446" s="1"/>
      <c r="E5446" s="1"/>
      <c r="F5446" s="1" t="s">
        <v>5881</v>
      </c>
      <c r="G5446" s="1">
        <v>132</v>
      </c>
      <c r="H5446" s="1" t="s">
        <v>19</v>
      </c>
      <c r="I5446" s="1" t="s">
        <v>3034</v>
      </c>
      <c r="J5446" s="1">
        <v>0.05</v>
      </c>
      <c r="K5446" s="1">
        <v>6.6000000000000005</v>
      </c>
      <c r="L5446" s="42">
        <v>7</v>
      </c>
      <c r="M5446" s="232">
        <v>46280</v>
      </c>
      <c r="N5446" s="1" t="e">
        <f>VLOOKUP(B5446,MICRO!E:L,8,0)</f>
        <v>#N/A</v>
      </c>
    </row>
    <row r="5447" spans="1:14" ht="20.25" x14ac:dyDescent="0.25">
      <c r="A5447" s="1">
        <v>164</v>
      </c>
      <c r="B5447" s="159"/>
      <c r="C5447" s="1" t="s">
        <v>5882</v>
      </c>
      <c r="D5447" s="1"/>
      <c r="E5447" s="1"/>
      <c r="F5447" s="1" t="s">
        <v>5883</v>
      </c>
      <c r="G5447" s="1">
        <v>36</v>
      </c>
      <c r="H5447" s="1" t="s">
        <v>19</v>
      </c>
      <c r="I5447" s="1" t="s">
        <v>3140</v>
      </c>
      <c r="J5447" s="1">
        <v>0.05</v>
      </c>
      <c r="K5447" s="1">
        <v>1.8</v>
      </c>
      <c r="L5447" s="42">
        <v>7</v>
      </c>
      <c r="M5447" s="232">
        <v>46280</v>
      </c>
      <c r="N5447" s="1" t="e">
        <f>VLOOKUP(B5447,MICRO!E:L,8,0)</f>
        <v>#N/A</v>
      </c>
    </row>
    <row r="5448" spans="1:14" ht="20.25" x14ac:dyDescent="0.25">
      <c r="A5448" s="1">
        <v>165</v>
      </c>
      <c r="B5448" s="159"/>
      <c r="C5448" s="1" t="s">
        <v>5882</v>
      </c>
      <c r="D5448" s="1"/>
      <c r="E5448" s="1"/>
      <c r="F5448" s="1" t="s">
        <v>5884</v>
      </c>
      <c r="G5448" s="1">
        <v>36</v>
      </c>
      <c r="H5448" s="1" t="s">
        <v>19</v>
      </c>
      <c r="I5448" s="1" t="s">
        <v>3140</v>
      </c>
      <c r="J5448" s="1">
        <v>0.01</v>
      </c>
      <c r="K5448" s="1">
        <v>0.36</v>
      </c>
      <c r="L5448" s="42">
        <v>7</v>
      </c>
      <c r="M5448" s="232">
        <v>46280</v>
      </c>
      <c r="N5448" s="1" t="e">
        <f>VLOOKUP(B5448,MICRO!E:L,8,0)</f>
        <v>#N/A</v>
      </c>
    </row>
    <row r="5449" spans="1:14" ht="20.25" x14ac:dyDescent="0.25">
      <c r="A5449" s="1">
        <v>166</v>
      </c>
      <c r="B5449" s="159"/>
      <c r="C5449" s="1" t="s">
        <v>3124</v>
      </c>
      <c r="D5449" s="1"/>
      <c r="E5449" s="1"/>
      <c r="F5449" s="1" t="s">
        <v>5885</v>
      </c>
      <c r="G5449" s="1">
        <v>2</v>
      </c>
      <c r="H5449" s="1" t="s">
        <v>19</v>
      </c>
      <c r="I5449" s="1" t="s">
        <v>3034</v>
      </c>
      <c r="J5449" s="1">
        <v>0.05</v>
      </c>
      <c r="K5449" s="1">
        <v>0.1</v>
      </c>
      <c r="L5449" s="42">
        <v>7</v>
      </c>
      <c r="M5449" s="232">
        <v>46280</v>
      </c>
      <c r="N5449" s="1" t="e">
        <f>VLOOKUP(B5449,MICRO!E:L,8,0)</f>
        <v>#N/A</v>
      </c>
    </row>
    <row r="5450" spans="1:14" ht="20.25" x14ac:dyDescent="0.25">
      <c r="A5450" s="1">
        <v>167</v>
      </c>
      <c r="B5450" s="159"/>
      <c r="C5450" s="1" t="s">
        <v>3124</v>
      </c>
      <c r="D5450" s="1"/>
      <c r="E5450" s="1"/>
      <c r="F5450" s="1" t="s">
        <v>5886</v>
      </c>
      <c r="G5450" s="1">
        <v>4</v>
      </c>
      <c r="H5450" s="1" t="s">
        <v>19</v>
      </c>
      <c r="I5450" s="1" t="s">
        <v>3034</v>
      </c>
      <c r="J5450" s="1">
        <v>0.02</v>
      </c>
      <c r="K5450" s="1">
        <v>0.08</v>
      </c>
      <c r="L5450" s="42">
        <v>7</v>
      </c>
      <c r="M5450" s="232">
        <v>46280</v>
      </c>
      <c r="N5450" s="1" t="e">
        <f>VLOOKUP(B5450,MICRO!E:L,8,0)</f>
        <v>#N/A</v>
      </c>
    </row>
    <row r="5451" spans="1:14" ht="20.25" x14ac:dyDescent="0.25">
      <c r="A5451" s="1">
        <v>168</v>
      </c>
      <c r="B5451" s="159"/>
      <c r="C5451" s="1" t="s">
        <v>3127</v>
      </c>
      <c r="D5451" s="1"/>
      <c r="E5451" s="1"/>
      <c r="F5451" s="1" t="s">
        <v>5887</v>
      </c>
      <c r="G5451" s="1">
        <v>140</v>
      </c>
      <c r="H5451" s="1" t="s">
        <v>19</v>
      </c>
      <c r="I5451" s="1" t="s">
        <v>3034</v>
      </c>
      <c r="J5451" s="1">
        <v>0.05</v>
      </c>
      <c r="K5451" s="1">
        <v>7</v>
      </c>
      <c r="L5451" s="42">
        <v>7</v>
      </c>
      <c r="M5451" s="232">
        <v>46280</v>
      </c>
      <c r="N5451" s="1" t="e">
        <f>VLOOKUP(B5451,MICRO!E:L,8,0)</f>
        <v>#N/A</v>
      </c>
    </row>
    <row r="5452" spans="1:14" ht="20.25" x14ac:dyDescent="0.25">
      <c r="A5452" s="1">
        <v>169</v>
      </c>
      <c r="B5452" s="159"/>
      <c r="C5452" s="1" t="s">
        <v>3127</v>
      </c>
      <c r="D5452" s="1"/>
      <c r="E5452" s="1"/>
      <c r="F5452" s="1" t="s">
        <v>5888</v>
      </c>
      <c r="G5452" s="1">
        <v>140</v>
      </c>
      <c r="H5452" s="1" t="s">
        <v>19</v>
      </c>
      <c r="I5452" s="1" t="s">
        <v>3034</v>
      </c>
      <c r="J5452" s="1">
        <v>0.02</v>
      </c>
      <c r="K5452" s="1">
        <v>2.8000000000000003</v>
      </c>
      <c r="L5452" s="42">
        <v>7</v>
      </c>
      <c r="M5452" s="232">
        <v>46280</v>
      </c>
      <c r="N5452" s="1" t="e">
        <f>VLOOKUP(B5452,MICRO!E:L,8,0)</f>
        <v>#N/A</v>
      </c>
    </row>
    <row r="5453" spans="1:14" ht="20.25" x14ac:dyDescent="0.25">
      <c r="A5453" s="1">
        <v>170</v>
      </c>
      <c r="B5453" s="159"/>
      <c r="C5453" s="1" t="s">
        <v>3127</v>
      </c>
      <c r="D5453" s="1"/>
      <c r="E5453" s="1"/>
      <c r="F5453" s="1" t="s">
        <v>5889</v>
      </c>
      <c r="G5453" s="1">
        <v>140</v>
      </c>
      <c r="H5453" s="1" t="s">
        <v>19</v>
      </c>
      <c r="I5453" s="1" t="s">
        <v>3034</v>
      </c>
      <c r="J5453" s="1">
        <v>0.01</v>
      </c>
      <c r="K5453" s="1">
        <v>1.4000000000000001</v>
      </c>
      <c r="L5453" s="42">
        <v>7</v>
      </c>
      <c r="M5453" s="232">
        <v>46280</v>
      </c>
      <c r="N5453" s="1" t="e">
        <f>VLOOKUP(B5453,MICRO!E:L,8,0)</f>
        <v>#N/A</v>
      </c>
    </row>
    <row r="5454" spans="1:14" ht="20.25" x14ac:dyDescent="0.25">
      <c r="A5454" s="1">
        <v>171</v>
      </c>
      <c r="B5454" s="159"/>
      <c r="C5454" s="1" t="s">
        <v>3296</v>
      </c>
      <c r="D5454" s="1"/>
      <c r="E5454" s="1"/>
      <c r="F5454" s="1" t="s">
        <v>5890</v>
      </c>
      <c r="G5454" s="1">
        <v>1</v>
      </c>
      <c r="H5454" s="1" t="s">
        <v>19</v>
      </c>
      <c r="I5454" s="1" t="s">
        <v>3034</v>
      </c>
      <c r="J5454" s="1">
        <v>0.05</v>
      </c>
      <c r="K5454" s="1">
        <v>0.05</v>
      </c>
      <c r="L5454" s="42">
        <v>7</v>
      </c>
      <c r="M5454" s="232">
        <v>46280</v>
      </c>
      <c r="N5454" s="1" t="e">
        <f>VLOOKUP(B5454,MICRO!E:L,8,0)</f>
        <v>#N/A</v>
      </c>
    </row>
    <row r="5455" spans="1:14" ht="20.25" x14ac:dyDescent="0.25">
      <c r="A5455" s="1">
        <v>172</v>
      </c>
      <c r="B5455" s="159"/>
      <c r="C5455" s="1" t="s">
        <v>3296</v>
      </c>
      <c r="D5455" s="1"/>
      <c r="E5455" s="1"/>
      <c r="F5455" s="1" t="s">
        <v>5891</v>
      </c>
      <c r="G5455" s="1">
        <v>2</v>
      </c>
      <c r="H5455" s="1" t="s">
        <v>19</v>
      </c>
      <c r="I5455" s="1" t="s">
        <v>3034</v>
      </c>
      <c r="J5455" s="1">
        <v>0.02</v>
      </c>
      <c r="K5455" s="1">
        <v>0.04</v>
      </c>
      <c r="L5455" s="42">
        <v>7</v>
      </c>
      <c r="M5455" s="232">
        <v>46280</v>
      </c>
      <c r="N5455" s="1" t="e">
        <f>VLOOKUP(B5455,MICRO!E:L,8,0)</f>
        <v>#N/A</v>
      </c>
    </row>
    <row r="5456" spans="1:14" ht="20.25" x14ac:dyDescent="0.25">
      <c r="A5456" s="1">
        <v>173</v>
      </c>
      <c r="B5456" s="159"/>
      <c r="C5456" s="1" t="s">
        <v>3296</v>
      </c>
      <c r="D5456" s="1"/>
      <c r="E5456" s="1"/>
      <c r="F5456" s="1" t="s">
        <v>5892</v>
      </c>
      <c r="G5456" s="1">
        <v>3</v>
      </c>
      <c r="H5456" s="1" t="s">
        <v>19</v>
      </c>
      <c r="I5456" s="1" t="s">
        <v>3034</v>
      </c>
      <c r="J5456" s="1">
        <v>0.01</v>
      </c>
      <c r="K5456" s="1">
        <v>0.03</v>
      </c>
      <c r="L5456" s="42">
        <v>7</v>
      </c>
      <c r="M5456" s="232">
        <v>46280</v>
      </c>
      <c r="N5456" s="1" t="e">
        <f>VLOOKUP(B5456,MICRO!E:L,8,0)</f>
        <v>#N/A</v>
      </c>
    </row>
    <row r="5457" spans="1:14" ht="20.25" x14ac:dyDescent="0.25">
      <c r="A5457" s="1">
        <v>174</v>
      </c>
      <c r="B5457" s="159"/>
      <c r="C5457" s="1" t="s">
        <v>3301</v>
      </c>
      <c r="D5457" s="1"/>
      <c r="E5457" s="1"/>
      <c r="F5457" s="1" t="s">
        <v>5893</v>
      </c>
      <c r="G5457" s="1">
        <v>6</v>
      </c>
      <c r="H5457" s="1" t="s">
        <v>19</v>
      </c>
      <c r="I5457" s="1" t="s">
        <v>3034</v>
      </c>
      <c r="J5457" s="1">
        <v>0.05</v>
      </c>
      <c r="K5457" s="1">
        <v>0.30000000000000004</v>
      </c>
      <c r="L5457" s="42">
        <v>7</v>
      </c>
      <c r="M5457" s="232">
        <v>46280</v>
      </c>
      <c r="N5457" s="1" t="e">
        <f>VLOOKUP(B5457,MICRO!E:L,8,0)</f>
        <v>#N/A</v>
      </c>
    </row>
    <row r="5458" spans="1:14" ht="20.25" x14ac:dyDescent="0.25">
      <c r="A5458" s="1">
        <v>175</v>
      </c>
      <c r="B5458" s="159"/>
      <c r="C5458" s="1" t="s">
        <v>3301</v>
      </c>
      <c r="D5458" s="1"/>
      <c r="E5458" s="1"/>
      <c r="F5458" s="1" t="s">
        <v>5894</v>
      </c>
      <c r="G5458" s="1">
        <v>6</v>
      </c>
      <c r="H5458" s="1" t="s">
        <v>19</v>
      </c>
      <c r="I5458" s="1" t="s">
        <v>3034</v>
      </c>
      <c r="J5458" s="1">
        <v>0.02</v>
      </c>
      <c r="K5458" s="1">
        <v>0.12</v>
      </c>
      <c r="L5458" s="42">
        <v>7</v>
      </c>
      <c r="M5458" s="232">
        <v>46280</v>
      </c>
      <c r="N5458" s="1" t="e">
        <f>VLOOKUP(B5458,MICRO!E:L,8,0)</f>
        <v>#N/A</v>
      </c>
    </row>
    <row r="5459" spans="1:14" ht="20.25" x14ac:dyDescent="0.25">
      <c r="A5459" s="1">
        <v>176</v>
      </c>
      <c r="B5459" s="159"/>
      <c r="C5459" s="1" t="s">
        <v>3301</v>
      </c>
      <c r="D5459" s="1"/>
      <c r="E5459" s="1"/>
      <c r="F5459" s="1" t="s">
        <v>5895</v>
      </c>
      <c r="G5459" s="1">
        <v>6</v>
      </c>
      <c r="H5459" s="1" t="s">
        <v>19</v>
      </c>
      <c r="I5459" s="1" t="s">
        <v>3034</v>
      </c>
      <c r="J5459" s="1">
        <v>0.01</v>
      </c>
      <c r="K5459" s="1">
        <v>0.06</v>
      </c>
      <c r="L5459" s="42">
        <v>7</v>
      </c>
      <c r="M5459" s="232">
        <v>46280</v>
      </c>
      <c r="N5459" s="1" t="e">
        <f>VLOOKUP(B5459,MICRO!E:L,8,0)</f>
        <v>#N/A</v>
      </c>
    </row>
    <row r="5460" spans="1:14" ht="20.25" x14ac:dyDescent="0.25">
      <c r="A5460" s="1">
        <v>177</v>
      </c>
      <c r="B5460" s="159"/>
      <c r="C5460" s="1" t="s">
        <v>5896</v>
      </c>
      <c r="D5460" s="1"/>
      <c r="E5460" s="1"/>
      <c r="F5460" s="1" t="s">
        <v>5897</v>
      </c>
      <c r="G5460" s="1">
        <v>29</v>
      </c>
      <c r="H5460" s="1" t="s">
        <v>19</v>
      </c>
      <c r="I5460" s="1" t="s">
        <v>3034</v>
      </c>
      <c r="J5460" s="1">
        <v>0.05</v>
      </c>
      <c r="K5460" s="1">
        <v>1.4500000000000002</v>
      </c>
      <c r="L5460" s="42">
        <v>7</v>
      </c>
      <c r="M5460" s="232">
        <v>46280</v>
      </c>
      <c r="N5460" s="1" t="e">
        <f>VLOOKUP(B5460,MICRO!E:L,8,0)</f>
        <v>#N/A</v>
      </c>
    </row>
    <row r="5461" spans="1:14" ht="20.25" x14ac:dyDescent="0.25">
      <c r="A5461" s="1">
        <v>178</v>
      </c>
      <c r="B5461" s="159"/>
      <c r="C5461" s="1" t="s">
        <v>5896</v>
      </c>
      <c r="D5461" s="1"/>
      <c r="E5461" s="1"/>
      <c r="F5461" s="1" t="s">
        <v>5898</v>
      </c>
      <c r="G5461" s="1">
        <v>29</v>
      </c>
      <c r="H5461" s="1" t="s">
        <v>19</v>
      </c>
      <c r="I5461" s="1" t="s">
        <v>3034</v>
      </c>
      <c r="J5461" s="1">
        <v>0.02</v>
      </c>
      <c r="K5461" s="1">
        <v>0.57999999999999996</v>
      </c>
      <c r="L5461" s="42">
        <v>7</v>
      </c>
      <c r="M5461" s="232">
        <v>46280</v>
      </c>
      <c r="N5461" s="1" t="e">
        <f>VLOOKUP(B5461,MICRO!E:L,8,0)</f>
        <v>#N/A</v>
      </c>
    </row>
    <row r="5462" spans="1:14" ht="20.25" x14ac:dyDescent="0.25">
      <c r="A5462" s="1">
        <v>179</v>
      </c>
      <c r="B5462" s="159"/>
      <c r="C5462" s="1" t="s">
        <v>5896</v>
      </c>
      <c r="D5462" s="1"/>
      <c r="E5462" s="1"/>
      <c r="F5462" s="1" t="s">
        <v>5899</v>
      </c>
      <c r="G5462" s="1">
        <v>29</v>
      </c>
      <c r="H5462" s="1" t="s">
        <v>19</v>
      </c>
      <c r="I5462" s="1" t="s">
        <v>3034</v>
      </c>
      <c r="J5462" s="1">
        <v>0.01</v>
      </c>
      <c r="K5462" s="1">
        <v>0.28999999999999998</v>
      </c>
      <c r="L5462" s="42">
        <v>7</v>
      </c>
      <c r="M5462" s="232">
        <v>46280</v>
      </c>
      <c r="N5462" s="1" t="e">
        <f>VLOOKUP(B5462,MICRO!E:L,8,0)</f>
        <v>#N/A</v>
      </c>
    </row>
    <row r="5463" spans="1:14" ht="20.25" x14ac:dyDescent="0.25">
      <c r="A5463" s="1">
        <v>180</v>
      </c>
      <c r="B5463" s="159"/>
      <c r="C5463" s="1" t="s">
        <v>5896</v>
      </c>
      <c r="D5463" s="1"/>
      <c r="E5463" s="1"/>
      <c r="F5463" s="1" t="s">
        <v>5900</v>
      </c>
      <c r="G5463" s="1">
        <v>12</v>
      </c>
      <c r="H5463" s="1" t="s">
        <v>19</v>
      </c>
      <c r="I5463" s="1" t="s">
        <v>3034</v>
      </c>
      <c r="J5463" s="1">
        <v>0.05</v>
      </c>
      <c r="K5463" s="1">
        <v>0.60000000000000009</v>
      </c>
      <c r="L5463" s="42">
        <v>7</v>
      </c>
      <c r="M5463" s="232">
        <v>46280</v>
      </c>
      <c r="N5463" s="1" t="e">
        <f>VLOOKUP(B5463,MICRO!E:L,8,0)</f>
        <v>#N/A</v>
      </c>
    </row>
    <row r="5464" spans="1:14" ht="20.25" x14ac:dyDescent="0.25">
      <c r="A5464" s="1">
        <v>181</v>
      </c>
      <c r="B5464" s="159"/>
      <c r="C5464" s="1" t="s">
        <v>5896</v>
      </c>
      <c r="D5464" s="1"/>
      <c r="E5464" s="1"/>
      <c r="F5464" s="1" t="s">
        <v>5901</v>
      </c>
      <c r="G5464" s="1">
        <v>12</v>
      </c>
      <c r="H5464" s="1" t="s">
        <v>19</v>
      </c>
      <c r="I5464" s="1" t="s">
        <v>3034</v>
      </c>
      <c r="J5464" s="1">
        <v>0.02</v>
      </c>
      <c r="K5464" s="1">
        <v>0.24</v>
      </c>
      <c r="L5464" s="42">
        <v>7</v>
      </c>
      <c r="M5464" s="232">
        <v>46280</v>
      </c>
      <c r="N5464" s="1" t="e">
        <f>VLOOKUP(B5464,MICRO!E:L,8,0)</f>
        <v>#N/A</v>
      </c>
    </row>
    <row r="5465" spans="1:14" ht="20.25" x14ac:dyDescent="0.25">
      <c r="A5465" s="1">
        <v>182</v>
      </c>
      <c r="B5465" s="159"/>
      <c r="C5465" s="1" t="s">
        <v>5896</v>
      </c>
      <c r="D5465" s="1"/>
      <c r="E5465" s="1"/>
      <c r="F5465" s="1" t="s">
        <v>5902</v>
      </c>
      <c r="G5465" s="1">
        <v>12</v>
      </c>
      <c r="H5465" s="1" t="s">
        <v>19</v>
      </c>
      <c r="I5465" s="1" t="s">
        <v>3034</v>
      </c>
      <c r="J5465" s="1">
        <v>0.01</v>
      </c>
      <c r="K5465" s="1">
        <v>0.12</v>
      </c>
      <c r="L5465" s="42">
        <v>7</v>
      </c>
      <c r="M5465" s="232">
        <v>46280</v>
      </c>
      <c r="N5465" s="1" t="e">
        <f>VLOOKUP(B5465,MICRO!E:L,8,0)</f>
        <v>#N/A</v>
      </c>
    </row>
    <row r="5466" spans="1:14" ht="20.25" x14ac:dyDescent="0.25">
      <c r="A5466" s="1">
        <v>183</v>
      </c>
      <c r="B5466" s="159"/>
      <c r="C5466" s="1" t="s">
        <v>3296</v>
      </c>
      <c r="D5466" s="1"/>
      <c r="E5466" s="1"/>
      <c r="F5466" s="1" t="s">
        <v>5903</v>
      </c>
      <c r="G5466" s="1">
        <v>2</v>
      </c>
      <c r="H5466" s="1" t="s">
        <v>19</v>
      </c>
      <c r="I5466" s="1" t="s">
        <v>3034</v>
      </c>
      <c r="J5466" s="1">
        <v>0.03</v>
      </c>
      <c r="K5466" s="1">
        <v>0.06</v>
      </c>
      <c r="L5466" s="42">
        <v>7</v>
      </c>
      <c r="M5466" s="232">
        <v>46280</v>
      </c>
      <c r="N5466" s="1" t="e">
        <f>VLOOKUP(B5466,MICRO!E:L,8,0)</f>
        <v>#N/A</v>
      </c>
    </row>
    <row r="5467" spans="1:14" ht="20.25" x14ac:dyDescent="0.25">
      <c r="A5467" s="1">
        <v>1</v>
      </c>
      <c r="B5467" s="159">
        <v>4531</v>
      </c>
      <c r="C5467" s="1" t="s">
        <v>5047</v>
      </c>
      <c r="D5467" s="1" t="s">
        <v>5048</v>
      </c>
      <c r="E5467" s="1" t="s">
        <v>2</v>
      </c>
      <c r="F5467" s="1" t="s">
        <v>5049</v>
      </c>
      <c r="G5467" s="1">
        <v>1</v>
      </c>
      <c r="H5467" s="1" t="s">
        <v>5904</v>
      </c>
      <c r="I5467" s="1" t="s">
        <v>3140</v>
      </c>
      <c r="J5467" s="1">
        <v>368.4</v>
      </c>
      <c r="K5467" s="1">
        <v>368.4</v>
      </c>
      <c r="L5467" s="42">
        <v>8</v>
      </c>
      <c r="M5467" s="232">
        <v>46280</v>
      </c>
      <c r="N5467" s="1" t="str">
        <f>VLOOKUP(B5467,MICRO!E:L,8,0)</f>
        <v>P-198</v>
      </c>
    </row>
    <row r="5468" spans="1:14" ht="20.25" x14ac:dyDescent="0.25">
      <c r="A5468" s="1">
        <v>2</v>
      </c>
      <c r="B5468" s="159">
        <v>4532</v>
      </c>
      <c r="C5468" s="1" t="s">
        <v>5047</v>
      </c>
      <c r="D5468" s="1" t="s">
        <v>5048</v>
      </c>
      <c r="E5468" s="1" t="s">
        <v>43</v>
      </c>
      <c r="F5468" s="1" t="s">
        <v>5050</v>
      </c>
      <c r="G5468" s="1">
        <v>1</v>
      </c>
      <c r="H5468" s="1" t="s">
        <v>5904</v>
      </c>
      <c r="I5468" s="1" t="s">
        <v>3140</v>
      </c>
      <c r="J5468" s="1">
        <v>368.7</v>
      </c>
      <c r="K5468" s="1">
        <v>368.7</v>
      </c>
      <c r="L5468" s="42">
        <v>8</v>
      </c>
      <c r="M5468" s="232">
        <v>46280</v>
      </c>
      <c r="N5468" s="1" t="str">
        <f>VLOOKUP(B5468,MICRO!E:L,8,0)</f>
        <v>P-198</v>
      </c>
    </row>
    <row r="5469" spans="1:14" ht="20.25" x14ac:dyDescent="0.25">
      <c r="A5469" s="1">
        <v>3</v>
      </c>
      <c r="B5469" s="159">
        <v>4530</v>
      </c>
      <c r="C5469" s="1" t="s">
        <v>5044</v>
      </c>
      <c r="D5469" s="1" t="s">
        <v>5045</v>
      </c>
      <c r="E5469" s="1" t="s">
        <v>2</v>
      </c>
      <c r="F5469" s="1" t="s">
        <v>5046</v>
      </c>
      <c r="G5469" s="1">
        <v>1</v>
      </c>
      <c r="H5469" s="1" t="s">
        <v>5904</v>
      </c>
      <c r="I5469" s="1" t="s">
        <v>3140</v>
      </c>
      <c r="J5469" s="1">
        <v>643.4</v>
      </c>
      <c r="K5469" s="1">
        <v>643.4</v>
      </c>
      <c r="L5469" s="42">
        <v>8</v>
      </c>
      <c r="M5469" s="232">
        <v>46280</v>
      </c>
      <c r="N5469" s="1" t="str">
        <f>VLOOKUP(B5469,MICRO!E:L,8,0)</f>
        <v>P-198</v>
      </c>
    </row>
    <row r="5470" spans="1:14" ht="20.25" x14ac:dyDescent="0.25">
      <c r="A5470" s="1">
        <v>4</v>
      </c>
      <c r="B5470" s="159">
        <v>4529</v>
      </c>
      <c r="C5470" s="1" t="s">
        <v>5041</v>
      </c>
      <c r="D5470" s="1" t="s">
        <v>5042</v>
      </c>
      <c r="E5470" s="1" t="s">
        <v>2</v>
      </c>
      <c r="F5470" s="1" t="s">
        <v>5043</v>
      </c>
      <c r="G5470" s="1">
        <v>1</v>
      </c>
      <c r="H5470" s="1" t="s">
        <v>5904</v>
      </c>
      <c r="I5470" s="1" t="s">
        <v>3140</v>
      </c>
      <c r="J5470" s="1">
        <v>886.6</v>
      </c>
      <c r="K5470" s="1">
        <v>886.6</v>
      </c>
      <c r="L5470" s="42">
        <v>8</v>
      </c>
      <c r="M5470" s="232">
        <v>46280</v>
      </c>
      <c r="N5470" s="1" t="str">
        <f>VLOOKUP(B5470,MICRO!E:L,8,0)</f>
        <v>P-198</v>
      </c>
    </row>
    <row r="5471" spans="1:14" ht="20.25" x14ac:dyDescent="0.25">
      <c r="A5471" s="1">
        <v>5</v>
      </c>
      <c r="B5471" s="159">
        <v>4527</v>
      </c>
      <c r="C5471" s="1" t="s">
        <v>5037</v>
      </c>
      <c r="D5471" s="1" t="s">
        <v>5038</v>
      </c>
      <c r="E5471" s="1" t="s">
        <v>2</v>
      </c>
      <c r="F5471" s="1" t="s">
        <v>5039</v>
      </c>
      <c r="G5471" s="1">
        <v>1</v>
      </c>
      <c r="H5471" s="1" t="s">
        <v>5904</v>
      </c>
      <c r="I5471" s="1" t="s">
        <v>3140</v>
      </c>
      <c r="J5471" s="1">
        <v>297.8</v>
      </c>
      <c r="K5471" s="1">
        <v>297.8</v>
      </c>
      <c r="L5471" s="42">
        <v>8</v>
      </c>
      <c r="M5471" s="232">
        <v>46280</v>
      </c>
      <c r="N5471" s="1" t="str">
        <f>VLOOKUP(B5471,MICRO!E:L,8,0)</f>
        <v>P-198</v>
      </c>
    </row>
    <row r="5472" spans="1:14" ht="20.25" x14ac:dyDescent="0.25">
      <c r="A5472" s="1">
        <v>6</v>
      </c>
      <c r="B5472" s="159">
        <v>4528</v>
      </c>
      <c r="C5472" s="1" t="s">
        <v>5037</v>
      </c>
      <c r="D5472" s="1" t="s">
        <v>5038</v>
      </c>
      <c r="E5472" s="1" t="s">
        <v>43</v>
      </c>
      <c r="F5472" s="1" t="s">
        <v>5040</v>
      </c>
      <c r="G5472" s="1">
        <v>1</v>
      </c>
      <c r="H5472" s="1" t="s">
        <v>5904</v>
      </c>
      <c r="I5472" s="1" t="s">
        <v>3140</v>
      </c>
      <c r="J5472" s="1">
        <v>297.8</v>
      </c>
      <c r="K5472" s="1">
        <v>297.8</v>
      </c>
      <c r="L5472" s="42">
        <v>8</v>
      </c>
      <c r="M5472" s="232">
        <v>46280</v>
      </c>
      <c r="N5472" s="1" t="str">
        <f>VLOOKUP(B5472,MICRO!E:L,8,0)</f>
        <v>P-198</v>
      </c>
    </row>
    <row r="5473" spans="1:14" ht="20.25" x14ac:dyDescent="0.25">
      <c r="A5473" s="1">
        <v>7</v>
      </c>
      <c r="B5473" s="159">
        <v>4633</v>
      </c>
      <c r="C5473" s="1" t="s">
        <v>5407</v>
      </c>
      <c r="D5473" s="1" t="s">
        <v>5225</v>
      </c>
      <c r="E5473" s="1" t="s">
        <v>2</v>
      </c>
      <c r="F5473" s="1" t="s">
        <v>5226</v>
      </c>
      <c r="G5473" s="1">
        <v>1</v>
      </c>
      <c r="H5473" s="1" t="s">
        <v>5904</v>
      </c>
      <c r="I5473" s="1" t="s">
        <v>3045</v>
      </c>
      <c r="J5473" s="1">
        <v>408.6</v>
      </c>
      <c r="K5473" s="1">
        <v>408.6</v>
      </c>
      <c r="L5473" s="42">
        <v>8</v>
      </c>
      <c r="M5473" s="232">
        <v>46280</v>
      </c>
      <c r="N5473" s="1" t="str">
        <f>VLOOKUP(B5473,MICRO!E:L,8,0)</f>
        <v>P-198</v>
      </c>
    </row>
    <row r="5474" spans="1:14" ht="20.25" x14ac:dyDescent="0.25">
      <c r="A5474" s="1">
        <v>8</v>
      </c>
      <c r="B5474" s="159">
        <v>4640</v>
      </c>
      <c r="C5474" s="1" t="s">
        <v>5275</v>
      </c>
      <c r="D5474" s="1" t="s">
        <v>5234</v>
      </c>
      <c r="E5474" s="1" t="s">
        <v>2</v>
      </c>
      <c r="F5474" s="1" t="s">
        <v>5235</v>
      </c>
      <c r="G5474" s="1">
        <v>1</v>
      </c>
      <c r="H5474" s="1" t="s">
        <v>5904</v>
      </c>
      <c r="I5474" s="1" t="s">
        <v>3045</v>
      </c>
      <c r="J5474" s="1">
        <v>204.2</v>
      </c>
      <c r="K5474" s="1">
        <v>204.2</v>
      </c>
      <c r="L5474" s="42">
        <v>8</v>
      </c>
      <c r="M5474" s="232">
        <v>46280</v>
      </c>
      <c r="N5474" s="1" t="str">
        <f>VLOOKUP(B5474,MICRO!E:L,8,0)</f>
        <v>P-198</v>
      </c>
    </row>
    <row r="5475" spans="1:14" ht="20.25" x14ac:dyDescent="0.25">
      <c r="A5475" s="1">
        <v>9</v>
      </c>
      <c r="B5475" s="159">
        <v>4661</v>
      </c>
      <c r="C5475" s="1" t="s">
        <v>5275</v>
      </c>
      <c r="D5475" s="1" t="s">
        <v>5234</v>
      </c>
      <c r="E5475" s="1" t="s">
        <v>43</v>
      </c>
      <c r="F5475" s="1" t="s">
        <v>5236</v>
      </c>
      <c r="G5475" s="1">
        <v>1</v>
      </c>
      <c r="H5475" s="1" t="s">
        <v>5904</v>
      </c>
      <c r="I5475" s="1" t="s">
        <v>3045</v>
      </c>
      <c r="J5475" s="1">
        <v>168.6</v>
      </c>
      <c r="K5475" s="1">
        <v>168.6</v>
      </c>
      <c r="L5475" s="42">
        <v>8</v>
      </c>
      <c r="M5475" s="232">
        <v>46280</v>
      </c>
      <c r="N5475" s="1" t="str">
        <f>VLOOKUP(B5475,MICRO!E:L,8,0)</f>
        <v>P-198</v>
      </c>
    </row>
    <row r="5476" spans="1:14" ht="20.25" x14ac:dyDescent="0.25">
      <c r="A5476" s="1">
        <v>10</v>
      </c>
      <c r="B5476" s="159">
        <v>4750</v>
      </c>
      <c r="C5476" s="1" t="s">
        <v>5275</v>
      </c>
      <c r="D5476" s="1" t="s">
        <v>5234</v>
      </c>
      <c r="E5476" s="1" t="s">
        <v>746</v>
      </c>
      <c r="F5476" s="1" t="s">
        <v>5408</v>
      </c>
      <c r="G5476" s="1">
        <v>1</v>
      </c>
      <c r="H5476" s="1" t="s">
        <v>5904</v>
      </c>
      <c r="I5476" s="1" t="s">
        <v>3045</v>
      </c>
      <c r="J5476" s="1">
        <v>36.4</v>
      </c>
      <c r="K5476" s="1">
        <v>36.4</v>
      </c>
      <c r="L5476" s="42">
        <v>8</v>
      </c>
      <c r="M5476" s="232">
        <v>46280</v>
      </c>
      <c r="N5476" s="1" t="str">
        <f>VLOOKUP(B5476,MICRO!E:L,8,0)</f>
        <v>P-198</v>
      </c>
    </row>
    <row r="5477" spans="1:14" ht="20.25" x14ac:dyDescent="0.25">
      <c r="A5477" s="1">
        <v>11</v>
      </c>
      <c r="B5477" s="159">
        <v>4627</v>
      </c>
      <c r="C5477" s="1" t="s">
        <v>5216</v>
      </c>
      <c r="D5477" s="1" t="s">
        <v>5217</v>
      </c>
      <c r="E5477" s="1" t="s">
        <v>2</v>
      </c>
      <c r="F5477" s="1" t="s">
        <v>5218</v>
      </c>
      <c r="G5477" s="1">
        <v>1</v>
      </c>
      <c r="H5477" s="1" t="s">
        <v>5904</v>
      </c>
      <c r="I5477" s="1" t="s">
        <v>3045</v>
      </c>
      <c r="J5477" s="1">
        <v>372</v>
      </c>
      <c r="K5477" s="1">
        <v>372</v>
      </c>
      <c r="L5477" s="42">
        <v>8</v>
      </c>
      <c r="M5477" s="232">
        <v>46280</v>
      </c>
      <c r="N5477" s="1" t="str">
        <f>VLOOKUP(B5477,MICRO!E:L,8,0)</f>
        <v>P-198</v>
      </c>
    </row>
    <row r="5478" spans="1:14" ht="20.25" x14ac:dyDescent="0.25">
      <c r="A5478" s="1">
        <v>12</v>
      </c>
      <c r="B5478" s="159">
        <v>4629</v>
      </c>
      <c r="C5478" s="1" t="s">
        <v>5216</v>
      </c>
      <c r="D5478" s="1" t="s">
        <v>5217</v>
      </c>
      <c r="E5478" s="1" t="s">
        <v>746</v>
      </c>
      <c r="F5478" s="1" t="s">
        <v>5220</v>
      </c>
      <c r="G5478" s="1">
        <v>8</v>
      </c>
      <c r="H5478" s="1" t="s">
        <v>5904</v>
      </c>
      <c r="I5478" s="1" t="s">
        <v>3045</v>
      </c>
      <c r="J5478" s="1">
        <v>2.1</v>
      </c>
      <c r="K5478" s="1">
        <v>16.8</v>
      </c>
      <c r="L5478" s="42">
        <v>8</v>
      </c>
      <c r="M5478" s="232">
        <v>46280</v>
      </c>
      <c r="N5478" s="1" t="str">
        <f>VLOOKUP(B5478,MICRO!E:L,8,0)</f>
        <v>P-198</v>
      </c>
    </row>
    <row r="5479" spans="1:14" ht="20.25" x14ac:dyDescent="0.25">
      <c r="A5479" s="1">
        <v>13</v>
      </c>
      <c r="B5479" s="159">
        <v>4630</v>
      </c>
      <c r="C5479" s="1" t="s">
        <v>5216</v>
      </c>
      <c r="D5479" s="1" t="s">
        <v>5217</v>
      </c>
      <c r="E5479" s="1" t="s">
        <v>1101</v>
      </c>
      <c r="F5479" s="1" t="s">
        <v>5221</v>
      </c>
      <c r="G5479" s="1">
        <v>2</v>
      </c>
      <c r="H5479" s="1" t="s">
        <v>5904</v>
      </c>
      <c r="I5479" s="1" t="s">
        <v>3045</v>
      </c>
      <c r="J5479" s="1">
        <v>3.2</v>
      </c>
      <c r="K5479" s="1">
        <v>3.2</v>
      </c>
      <c r="L5479" s="42">
        <v>8</v>
      </c>
      <c r="M5479" s="232">
        <v>46280</v>
      </c>
      <c r="N5479" s="1" t="str">
        <f>VLOOKUP(B5479,MICRO!E:L,8,0)</f>
        <v>P-198</v>
      </c>
    </row>
    <row r="5480" spans="1:14" ht="20.25" x14ac:dyDescent="0.25">
      <c r="A5480" s="1">
        <v>14</v>
      </c>
      <c r="B5480" s="159">
        <v>4631</v>
      </c>
      <c r="C5480" s="1" t="s">
        <v>5216</v>
      </c>
      <c r="D5480" s="1" t="s">
        <v>5217</v>
      </c>
      <c r="E5480" s="1" t="s">
        <v>100</v>
      </c>
      <c r="F5480" s="1" t="s">
        <v>5222</v>
      </c>
      <c r="G5480" s="1">
        <v>4</v>
      </c>
      <c r="H5480" s="1" t="s">
        <v>5904</v>
      </c>
      <c r="I5480" s="1" t="s">
        <v>3045</v>
      </c>
      <c r="J5480" s="1">
        <v>0.3</v>
      </c>
      <c r="K5480" s="1">
        <v>1.2</v>
      </c>
      <c r="L5480" s="42">
        <v>8</v>
      </c>
      <c r="M5480" s="232">
        <v>46280</v>
      </c>
      <c r="N5480" s="1" t="str">
        <f>VLOOKUP(B5480,MICRO!E:L,8,0)</f>
        <v>P-198</v>
      </c>
    </row>
    <row r="5481" spans="1:14" ht="20.25" x14ac:dyDescent="0.25">
      <c r="A5481" s="1">
        <v>15</v>
      </c>
      <c r="B5481" s="159">
        <v>4632</v>
      </c>
      <c r="C5481" s="1" t="s">
        <v>5216</v>
      </c>
      <c r="D5481" s="1" t="s">
        <v>5217</v>
      </c>
      <c r="E5481" s="1" t="s">
        <v>173</v>
      </c>
      <c r="F5481" s="1" t="s">
        <v>5223</v>
      </c>
      <c r="G5481" s="1">
        <v>2</v>
      </c>
      <c r="H5481" s="1" t="s">
        <v>5904</v>
      </c>
      <c r="I5481" s="1" t="s">
        <v>3045</v>
      </c>
      <c r="J5481" s="1">
        <v>14.4</v>
      </c>
      <c r="K5481" s="1">
        <v>28.8</v>
      </c>
      <c r="L5481" s="42">
        <v>8</v>
      </c>
      <c r="M5481" s="232">
        <v>46280</v>
      </c>
      <c r="N5481" s="1" t="str">
        <f>VLOOKUP(B5481,MICRO!E:L,8,0)</f>
        <v>P-198</v>
      </c>
    </row>
    <row r="5482" spans="1:14" ht="20.25" x14ac:dyDescent="0.25">
      <c r="A5482" s="1">
        <v>1</v>
      </c>
      <c r="B5482" s="159">
        <v>4522</v>
      </c>
      <c r="C5482" s="1" t="s">
        <v>5019</v>
      </c>
      <c r="D5482" s="1"/>
      <c r="E5482" s="1"/>
      <c r="F5482" s="1" t="s">
        <v>5020</v>
      </c>
      <c r="G5482" s="1">
        <v>6</v>
      </c>
      <c r="H5482" s="1" t="s">
        <v>19</v>
      </c>
      <c r="I5482" s="1" t="s">
        <v>5910</v>
      </c>
      <c r="J5482" s="1">
        <v>15</v>
      </c>
      <c r="K5482" s="1">
        <v>90</v>
      </c>
      <c r="L5482" s="42">
        <v>1</v>
      </c>
      <c r="M5482" s="232">
        <v>46268</v>
      </c>
      <c r="N5482" s="1" t="s">
        <v>5022</v>
      </c>
    </row>
    <row r="5483" spans="1:14" ht="20.25" x14ac:dyDescent="0.25">
      <c r="A5483" s="1">
        <v>2</v>
      </c>
      <c r="B5483" s="159">
        <v>4523</v>
      </c>
      <c r="C5483" s="1" t="s">
        <v>5023</v>
      </c>
      <c r="D5483" s="1"/>
      <c r="E5483" s="1"/>
      <c r="F5483" s="1" t="s">
        <v>5024</v>
      </c>
      <c r="G5483" s="1">
        <v>10</v>
      </c>
      <c r="H5483" s="1" t="s">
        <v>19</v>
      </c>
      <c r="I5483" s="1" t="s">
        <v>5910</v>
      </c>
      <c r="J5483" s="1">
        <v>10.5</v>
      </c>
      <c r="K5483" s="1">
        <v>105</v>
      </c>
      <c r="L5483" s="42">
        <v>1</v>
      </c>
      <c r="M5483" s="232">
        <v>46268</v>
      </c>
      <c r="N5483" s="1" t="s">
        <v>5022</v>
      </c>
    </row>
    <row r="5484" spans="1:14" ht="20.25" x14ac:dyDescent="0.25">
      <c r="A5484" s="1">
        <v>3</v>
      </c>
      <c r="B5484" s="159">
        <v>4524</v>
      </c>
      <c r="C5484" s="1" t="s">
        <v>5025</v>
      </c>
      <c r="D5484" s="1"/>
      <c r="E5484" s="1"/>
      <c r="F5484" s="1" t="s">
        <v>5026</v>
      </c>
      <c r="G5484" s="1">
        <v>5</v>
      </c>
      <c r="H5484" s="1" t="s">
        <v>19</v>
      </c>
      <c r="I5484" s="1" t="s">
        <v>5910</v>
      </c>
      <c r="J5484" s="1">
        <v>35</v>
      </c>
      <c r="K5484" s="1">
        <v>175</v>
      </c>
      <c r="L5484" s="42">
        <v>1</v>
      </c>
      <c r="M5484" s="232">
        <v>46268</v>
      </c>
      <c r="N5484" s="1" t="s">
        <v>5022</v>
      </c>
    </row>
    <row r="5485" spans="1:14" ht="20.25" x14ac:dyDescent="0.25">
      <c r="A5485" s="1">
        <v>1</v>
      </c>
      <c r="B5485" s="159">
        <v>4555</v>
      </c>
      <c r="C5485" s="1" t="s">
        <v>5102</v>
      </c>
      <c r="D5485" s="1" t="s">
        <v>5103</v>
      </c>
      <c r="E5485" s="1" t="s">
        <v>2</v>
      </c>
      <c r="F5485" s="1" t="s">
        <v>5104</v>
      </c>
      <c r="G5485" s="1">
        <v>1</v>
      </c>
      <c r="H5485" s="1" t="s">
        <v>5904</v>
      </c>
      <c r="I5485" s="1" t="s">
        <v>3045</v>
      </c>
      <c r="J5485" s="1">
        <v>84.46</v>
      </c>
      <c r="K5485" s="1">
        <v>84.46</v>
      </c>
      <c r="L5485" s="42">
        <v>9</v>
      </c>
      <c r="M5485" s="232">
        <v>46284</v>
      </c>
      <c r="N5485" s="1" t="s">
        <v>2984</v>
      </c>
    </row>
    <row r="5486" spans="1:14" ht="20.25" x14ac:dyDescent="0.25">
      <c r="A5486" s="1">
        <v>2</v>
      </c>
      <c r="B5486" s="159">
        <v>4556</v>
      </c>
      <c r="C5486" s="1" t="s">
        <v>5102</v>
      </c>
      <c r="D5486" s="1" t="s">
        <v>5103</v>
      </c>
      <c r="E5486" s="1" t="s">
        <v>43</v>
      </c>
      <c r="F5486" s="1" t="s">
        <v>5105</v>
      </c>
      <c r="G5486" s="1">
        <v>2</v>
      </c>
      <c r="H5486" s="1" t="s">
        <v>5904</v>
      </c>
      <c r="I5486" s="1" t="s">
        <v>3045</v>
      </c>
      <c r="J5486" s="1">
        <v>69.61</v>
      </c>
      <c r="K5486" s="1">
        <v>139.22</v>
      </c>
      <c r="L5486" s="42">
        <v>9</v>
      </c>
      <c r="M5486" s="232">
        <v>46284</v>
      </c>
      <c r="N5486" s="1" t="s">
        <v>2984</v>
      </c>
    </row>
    <row r="5487" spans="1:14" ht="20.25" x14ac:dyDescent="0.25">
      <c r="A5487" s="1">
        <v>3</v>
      </c>
      <c r="B5487" s="159">
        <v>4558</v>
      </c>
      <c r="C5487" s="1" t="s">
        <v>5102</v>
      </c>
      <c r="D5487" s="1" t="s">
        <v>5103</v>
      </c>
      <c r="E5487" s="1" t="s">
        <v>1101</v>
      </c>
      <c r="F5487" s="1" t="s">
        <v>5107</v>
      </c>
      <c r="G5487" s="1">
        <v>6</v>
      </c>
      <c r="H5487" s="1" t="s">
        <v>5904</v>
      </c>
      <c r="I5487" s="1" t="s">
        <v>3045</v>
      </c>
      <c r="J5487" s="1">
        <v>6.07</v>
      </c>
      <c r="K5487" s="1">
        <v>36.42</v>
      </c>
      <c r="L5487" s="42">
        <v>9</v>
      </c>
      <c r="M5487" s="232">
        <v>46284</v>
      </c>
      <c r="N5487" s="1" t="s">
        <v>2984</v>
      </c>
    </row>
    <row r="5488" spans="1:14" ht="20.25" x14ac:dyDescent="0.25">
      <c r="A5488" s="1">
        <v>4</v>
      </c>
      <c r="B5488" s="159">
        <v>4561</v>
      </c>
      <c r="C5488" s="1" t="s">
        <v>5102</v>
      </c>
      <c r="D5488" s="1" t="s">
        <v>5103</v>
      </c>
      <c r="E5488" s="1" t="s">
        <v>461</v>
      </c>
      <c r="F5488" s="1" t="s">
        <v>5110</v>
      </c>
      <c r="G5488" s="1">
        <v>1</v>
      </c>
      <c r="H5488" s="1" t="s">
        <v>5904</v>
      </c>
      <c r="I5488" s="1" t="s">
        <v>3045</v>
      </c>
      <c r="J5488" s="1">
        <v>20.48</v>
      </c>
      <c r="K5488" s="1">
        <v>20.48</v>
      </c>
      <c r="L5488" s="42">
        <v>9</v>
      </c>
      <c r="M5488" s="232">
        <v>46284</v>
      </c>
      <c r="N5488" s="1" t="s">
        <v>2984</v>
      </c>
    </row>
    <row r="5489" spans="1:14" ht="20.25" x14ac:dyDescent="0.25">
      <c r="A5489" s="1">
        <v>5</v>
      </c>
      <c r="B5489" s="159">
        <v>4562</v>
      </c>
      <c r="C5489" s="1" t="s">
        <v>5102</v>
      </c>
      <c r="D5489" s="1" t="s">
        <v>5103</v>
      </c>
      <c r="E5489" s="1" t="s">
        <v>464</v>
      </c>
      <c r="F5489" s="1" t="s">
        <v>5111</v>
      </c>
      <c r="G5489" s="1">
        <v>2</v>
      </c>
      <c r="H5489" s="1" t="s">
        <v>5904</v>
      </c>
      <c r="I5489" s="1" t="s">
        <v>3045</v>
      </c>
      <c r="J5489" s="1">
        <v>18.54</v>
      </c>
      <c r="K5489" s="1">
        <v>37.08</v>
      </c>
      <c r="L5489" s="42">
        <v>9</v>
      </c>
      <c r="M5489" s="232">
        <v>46284</v>
      </c>
      <c r="N5489" s="1" t="s">
        <v>2984</v>
      </c>
    </row>
    <row r="5490" spans="1:14" ht="20.25" x14ac:dyDescent="0.25">
      <c r="A5490" s="1">
        <v>6</v>
      </c>
      <c r="B5490" s="159">
        <v>4563</v>
      </c>
      <c r="C5490" s="1" t="s">
        <v>5112</v>
      </c>
      <c r="D5490" s="1" t="s">
        <v>5113</v>
      </c>
      <c r="E5490" s="1" t="s">
        <v>2</v>
      </c>
      <c r="F5490" s="1" t="s">
        <v>5114</v>
      </c>
      <c r="G5490" s="1">
        <v>1</v>
      </c>
      <c r="H5490" s="1" t="s">
        <v>5904</v>
      </c>
      <c r="I5490" s="1" t="s">
        <v>3045</v>
      </c>
      <c r="J5490" s="1">
        <v>82.5</v>
      </c>
      <c r="K5490" s="1">
        <v>82.5</v>
      </c>
      <c r="L5490" s="42">
        <v>9</v>
      </c>
      <c r="M5490" s="232">
        <v>46284</v>
      </c>
      <c r="N5490" s="1" t="s">
        <v>2984</v>
      </c>
    </row>
    <row r="5491" spans="1:14" ht="20.25" x14ac:dyDescent="0.25">
      <c r="A5491" s="1">
        <v>7</v>
      </c>
      <c r="B5491" s="159">
        <v>4564</v>
      </c>
      <c r="C5491" s="1" t="s">
        <v>5112</v>
      </c>
      <c r="D5491" s="1" t="s">
        <v>5113</v>
      </c>
      <c r="E5491" s="1" t="s">
        <v>43</v>
      </c>
      <c r="F5491" s="1" t="s">
        <v>5115</v>
      </c>
      <c r="G5491" s="1">
        <v>1</v>
      </c>
      <c r="H5491" s="1" t="s">
        <v>5904</v>
      </c>
      <c r="I5491" s="1" t="s">
        <v>3045</v>
      </c>
      <c r="J5491" s="1">
        <v>81.86</v>
      </c>
      <c r="K5491" s="1">
        <v>81.86</v>
      </c>
      <c r="L5491" s="42">
        <v>9</v>
      </c>
      <c r="M5491" s="232">
        <v>46284</v>
      </c>
      <c r="N5491" s="1" t="s">
        <v>2984</v>
      </c>
    </row>
    <row r="5492" spans="1:14" ht="20.25" x14ac:dyDescent="0.25">
      <c r="A5492" s="1">
        <v>8</v>
      </c>
      <c r="B5492" s="159">
        <v>4565</v>
      </c>
      <c r="C5492" s="1" t="s">
        <v>5116</v>
      </c>
      <c r="D5492" s="1" t="s">
        <v>5117</v>
      </c>
      <c r="E5492" s="1" t="s">
        <v>2</v>
      </c>
      <c r="F5492" s="1" t="s">
        <v>5118</v>
      </c>
      <c r="G5492" s="1">
        <v>3</v>
      </c>
      <c r="H5492" s="1" t="s">
        <v>5904</v>
      </c>
      <c r="I5492" s="1" t="s">
        <v>3045</v>
      </c>
      <c r="J5492" s="1">
        <v>83.82</v>
      </c>
      <c r="K5492" s="1">
        <v>251.45999999999998</v>
      </c>
      <c r="L5492" s="42">
        <v>9</v>
      </c>
      <c r="M5492" s="232">
        <v>46284</v>
      </c>
      <c r="N5492" s="1" t="s">
        <v>2984</v>
      </c>
    </row>
    <row r="5493" spans="1:14" ht="20.25" x14ac:dyDescent="0.25">
      <c r="A5493" s="1">
        <v>9</v>
      </c>
      <c r="B5493" s="159">
        <v>4566</v>
      </c>
      <c r="C5493" s="1" t="s">
        <v>5116</v>
      </c>
      <c r="D5493" s="1" t="s">
        <v>5117</v>
      </c>
      <c r="E5493" s="1" t="s">
        <v>43</v>
      </c>
      <c r="F5493" s="1" t="s">
        <v>5119</v>
      </c>
      <c r="G5493" s="1">
        <v>2</v>
      </c>
      <c r="H5493" s="1" t="s">
        <v>5904</v>
      </c>
      <c r="I5493" s="1" t="s">
        <v>3045</v>
      </c>
      <c r="J5493" s="1">
        <v>85.1</v>
      </c>
      <c r="K5493" s="1">
        <v>170.2</v>
      </c>
      <c r="L5493" s="42">
        <v>9</v>
      </c>
      <c r="M5493" s="232">
        <v>46284</v>
      </c>
      <c r="N5493" s="1" t="s">
        <v>2984</v>
      </c>
    </row>
    <row r="5494" spans="1:14" ht="20.25" x14ac:dyDescent="0.25">
      <c r="A5494" s="1">
        <v>10</v>
      </c>
      <c r="B5494" s="159">
        <v>4567</v>
      </c>
      <c r="C5494" s="1" t="s">
        <v>5120</v>
      </c>
      <c r="D5494" s="1" t="s">
        <v>5121</v>
      </c>
      <c r="E5494" s="1" t="s">
        <v>2</v>
      </c>
      <c r="F5494" s="1" t="s">
        <v>5122</v>
      </c>
      <c r="G5494" s="1">
        <v>1</v>
      </c>
      <c r="H5494" s="1" t="s">
        <v>5904</v>
      </c>
      <c r="I5494" s="1" t="s">
        <v>3045</v>
      </c>
      <c r="J5494" s="1">
        <v>86.97</v>
      </c>
      <c r="K5494" s="1">
        <v>86.97</v>
      </c>
      <c r="L5494" s="42">
        <v>9</v>
      </c>
      <c r="M5494" s="232">
        <v>46284</v>
      </c>
      <c r="N5494" s="1" t="s">
        <v>2984</v>
      </c>
    </row>
    <row r="5495" spans="1:14" ht="20.25" x14ac:dyDescent="0.25">
      <c r="A5495" s="1">
        <v>11</v>
      </c>
      <c r="B5495" s="159">
        <v>4568</v>
      </c>
      <c r="C5495" s="1" t="s">
        <v>5120</v>
      </c>
      <c r="D5495" s="1" t="s">
        <v>5121</v>
      </c>
      <c r="E5495" s="1" t="s">
        <v>43</v>
      </c>
      <c r="F5495" s="1" t="s">
        <v>5123</v>
      </c>
      <c r="G5495" s="1">
        <v>1</v>
      </c>
      <c r="H5495" s="1" t="s">
        <v>5904</v>
      </c>
      <c r="I5495" s="1" t="s">
        <v>3045</v>
      </c>
      <c r="J5495" s="1">
        <v>87.61</v>
      </c>
      <c r="K5495" s="1">
        <v>87.61</v>
      </c>
      <c r="L5495" s="42">
        <v>9</v>
      </c>
      <c r="M5495" s="232">
        <v>46284</v>
      </c>
      <c r="N5495" s="1" t="s">
        <v>2984</v>
      </c>
    </row>
    <row r="5496" spans="1:14" ht="20.25" x14ac:dyDescent="0.25">
      <c r="A5496" s="1">
        <v>12</v>
      </c>
      <c r="B5496" s="159">
        <v>4569</v>
      </c>
      <c r="C5496" s="1" t="s">
        <v>5124</v>
      </c>
      <c r="D5496" s="1" t="s">
        <v>5125</v>
      </c>
      <c r="E5496" s="1" t="s">
        <v>2</v>
      </c>
      <c r="F5496" s="1" t="s">
        <v>5126</v>
      </c>
      <c r="G5496" s="1">
        <v>4</v>
      </c>
      <c r="H5496" s="1" t="s">
        <v>5904</v>
      </c>
      <c r="I5496" s="1" t="s">
        <v>3045</v>
      </c>
      <c r="J5496" s="1">
        <v>26.26</v>
      </c>
      <c r="K5496" s="1">
        <v>105.04</v>
      </c>
      <c r="L5496" s="42">
        <v>9</v>
      </c>
      <c r="M5496" s="232">
        <v>46284</v>
      </c>
      <c r="N5496" s="1" t="s">
        <v>2984</v>
      </c>
    </row>
    <row r="5497" spans="1:14" ht="20.25" x14ac:dyDescent="0.25">
      <c r="A5497" s="1">
        <v>13</v>
      </c>
      <c r="B5497" s="159">
        <v>4570</v>
      </c>
      <c r="C5497" s="1" t="s">
        <v>5124</v>
      </c>
      <c r="D5497" s="1" t="s">
        <v>5125</v>
      </c>
      <c r="E5497" s="1" t="s">
        <v>43</v>
      </c>
      <c r="F5497" s="1" t="s">
        <v>5127</v>
      </c>
      <c r="G5497" s="1">
        <v>4</v>
      </c>
      <c r="H5497" s="1" t="s">
        <v>5904</v>
      </c>
      <c r="I5497" s="1" t="s">
        <v>3045</v>
      </c>
      <c r="J5497" s="1">
        <v>31.82</v>
      </c>
      <c r="K5497" s="1">
        <v>127.28</v>
      </c>
      <c r="L5497" s="42">
        <v>9</v>
      </c>
      <c r="M5497" s="232">
        <v>46284</v>
      </c>
      <c r="N5497" s="1" t="s">
        <v>2984</v>
      </c>
    </row>
    <row r="5498" spans="1:14" ht="20.25" x14ac:dyDescent="0.25">
      <c r="A5498" s="1">
        <v>14</v>
      </c>
      <c r="B5498" s="159">
        <v>4571</v>
      </c>
      <c r="C5498" s="1" t="s">
        <v>5124</v>
      </c>
      <c r="D5498" s="1" t="s">
        <v>5125</v>
      </c>
      <c r="E5498" s="1" t="s">
        <v>746</v>
      </c>
      <c r="F5498" s="1" t="s">
        <v>5128</v>
      </c>
      <c r="G5498" s="1">
        <v>4</v>
      </c>
      <c r="H5498" s="1" t="s">
        <v>5904</v>
      </c>
      <c r="I5498" s="1" t="s">
        <v>3045</v>
      </c>
      <c r="J5498" s="1">
        <v>30.1</v>
      </c>
      <c r="K5498" s="1">
        <v>120.4</v>
      </c>
      <c r="L5498" s="42">
        <v>9</v>
      </c>
      <c r="M5498" s="232">
        <v>46284</v>
      </c>
      <c r="N5498" s="1" t="s">
        <v>2984</v>
      </c>
    </row>
    <row r="5499" spans="1:14" ht="20.25" x14ac:dyDescent="0.25">
      <c r="A5499" s="1">
        <v>15</v>
      </c>
      <c r="B5499" s="159">
        <v>4572</v>
      </c>
      <c r="C5499" s="1" t="s">
        <v>5124</v>
      </c>
      <c r="D5499" s="1" t="s">
        <v>5125</v>
      </c>
      <c r="E5499" s="1" t="s">
        <v>1101</v>
      </c>
      <c r="F5499" s="1" t="s">
        <v>5129</v>
      </c>
      <c r="G5499" s="1">
        <v>4</v>
      </c>
      <c r="H5499" s="1" t="s">
        <v>5904</v>
      </c>
      <c r="I5499" s="1" t="s">
        <v>3045</v>
      </c>
      <c r="J5499" s="1">
        <v>34.200000000000003</v>
      </c>
      <c r="K5499" s="1">
        <v>136.80000000000001</v>
      </c>
      <c r="L5499" s="42">
        <v>9</v>
      </c>
      <c r="M5499" s="232">
        <v>46284</v>
      </c>
      <c r="N5499" s="1" t="s">
        <v>2984</v>
      </c>
    </row>
    <row r="5500" spans="1:14" ht="20.25" x14ac:dyDescent="0.25">
      <c r="A5500" s="1">
        <v>16</v>
      </c>
      <c r="B5500" s="159">
        <v>4573</v>
      </c>
      <c r="C5500" s="1" t="s">
        <v>5124</v>
      </c>
      <c r="D5500" s="1" t="s">
        <v>5125</v>
      </c>
      <c r="E5500" s="1" t="s">
        <v>100</v>
      </c>
      <c r="F5500" s="1" t="s">
        <v>5130</v>
      </c>
      <c r="G5500" s="1">
        <v>2</v>
      </c>
      <c r="H5500" s="1" t="s">
        <v>5904</v>
      </c>
      <c r="I5500" s="1" t="s">
        <v>3045</v>
      </c>
      <c r="J5500" s="1">
        <v>29.36</v>
      </c>
      <c r="K5500" s="1">
        <v>58.72</v>
      </c>
      <c r="L5500" s="42">
        <v>9</v>
      </c>
      <c r="M5500" s="232">
        <v>46284</v>
      </c>
      <c r="N5500" s="1" t="s">
        <v>2984</v>
      </c>
    </row>
    <row r="5501" spans="1:14" ht="20.25" x14ac:dyDescent="0.25">
      <c r="A5501" s="1">
        <v>17</v>
      </c>
      <c r="B5501" s="159">
        <v>4574</v>
      </c>
      <c r="C5501" s="1" t="s">
        <v>5124</v>
      </c>
      <c r="D5501" s="1" t="s">
        <v>5125</v>
      </c>
      <c r="E5501" s="1" t="s">
        <v>173</v>
      </c>
      <c r="F5501" s="1" t="s">
        <v>5131</v>
      </c>
      <c r="G5501" s="1">
        <v>2</v>
      </c>
      <c r="H5501" s="1" t="s">
        <v>5904</v>
      </c>
      <c r="I5501" s="1" t="s">
        <v>3045</v>
      </c>
      <c r="J5501" s="1">
        <v>27.46</v>
      </c>
      <c r="K5501" s="1">
        <v>54.92</v>
      </c>
      <c r="L5501" s="42">
        <v>9</v>
      </c>
      <c r="M5501" s="232">
        <v>46284</v>
      </c>
      <c r="N5501" s="1" t="s">
        <v>2984</v>
      </c>
    </row>
    <row r="5502" spans="1:14" ht="20.25" x14ac:dyDescent="0.25">
      <c r="A5502" s="1">
        <v>18</v>
      </c>
      <c r="B5502" s="159">
        <v>4575</v>
      </c>
      <c r="C5502" s="1" t="s">
        <v>5124</v>
      </c>
      <c r="D5502" s="1" t="s">
        <v>5125</v>
      </c>
      <c r="E5502" s="1" t="s">
        <v>461</v>
      </c>
      <c r="F5502" s="1" t="s">
        <v>5133</v>
      </c>
      <c r="G5502" s="1">
        <v>2</v>
      </c>
      <c r="H5502" s="1" t="s">
        <v>5904</v>
      </c>
      <c r="I5502" s="1" t="s">
        <v>3045</v>
      </c>
      <c r="J5502" s="1">
        <v>71.62</v>
      </c>
      <c r="K5502" s="1">
        <v>143.24</v>
      </c>
      <c r="L5502" s="42">
        <v>9</v>
      </c>
      <c r="M5502" s="232">
        <v>46284</v>
      </c>
      <c r="N5502" s="1" t="s">
        <v>2984</v>
      </c>
    </row>
    <row r="5503" spans="1:14" ht="20.25" x14ac:dyDescent="0.25">
      <c r="A5503" s="1">
        <v>19</v>
      </c>
      <c r="B5503" s="159">
        <v>4576</v>
      </c>
      <c r="C5503" s="1" t="s">
        <v>5124</v>
      </c>
      <c r="D5503" s="1" t="s">
        <v>5125</v>
      </c>
      <c r="E5503" s="1" t="s">
        <v>464</v>
      </c>
      <c r="F5503" s="1" t="s">
        <v>5132</v>
      </c>
      <c r="G5503" s="1">
        <v>2</v>
      </c>
      <c r="H5503" s="1" t="s">
        <v>5904</v>
      </c>
      <c r="I5503" s="1" t="s">
        <v>3045</v>
      </c>
      <c r="J5503" s="1">
        <v>82.73</v>
      </c>
      <c r="K5503" s="1">
        <v>165.46</v>
      </c>
      <c r="L5503" s="42">
        <v>9</v>
      </c>
      <c r="M5503" s="232">
        <v>46284</v>
      </c>
      <c r="N5503" s="1" t="s">
        <v>2984</v>
      </c>
    </row>
    <row r="5504" spans="1:14" ht="20.25" x14ac:dyDescent="0.25">
      <c r="A5504" s="1">
        <v>20</v>
      </c>
      <c r="B5504" s="159">
        <v>4577</v>
      </c>
      <c r="C5504" s="1" t="s">
        <v>5134</v>
      </c>
      <c r="D5504" s="1" t="s">
        <v>5135</v>
      </c>
      <c r="E5504" s="1" t="s">
        <v>2</v>
      </c>
      <c r="F5504" s="1" t="s">
        <v>5136</v>
      </c>
      <c r="G5504" s="1">
        <v>1</v>
      </c>
      <c r="H5504" s="1" t="s">
        <v>5904</v>
      </c>
      <c r="I5504" s="1" t="s">
        <v>3045</v>
      </c>
      <c r="J5504" s="1">
        <v>92.27</v>
      </c>
      <c r="K5504" s="1">
        <v>92.27</v>
      </c>
      <c r="L5504" s="42">
        <v>9</v>
      </c>
      <c r="M5504" s="232">
        <v>46284</v>
      </c>
      <c r="N5504" s="1" t="s">
        <v>2984</v>
      </c>
    </row>
    <row r="5505" spans="1:14" ht="20.25" x14ac:dyDescent="0.25">
      <c r="A5505" s="1">
        <v>21</v>
      </c>
      <c r="B5505" s="159">
        <v>4578</v>
      </c>
      <c r="C5505" s="1" t="s">
        <v>5134</v>
      </c>
      <c r="D5505" s="1" t="s">
        <v>5135</v>
      </c>
      <c r="E5505" s="1" t="s">
        <v>43</v>
      </c>
      <c r="F5505" s="1" t="s">
        <v>5137</v>
      </c>
      <c r="G5505" s="1">
        <v>1</v>
      </c>
      <c r="H5505" s="1" t="s">
        <v>5904</v>
      </c>
      <c r="I5505" s="1" t="s">
        <v>3045</v>
      </c>
      <c r="J5505" s="1">
        <v>93.32</v>
      </c>
      <c r="K5505" s="1">
        <v>93.32</v>
      </c>
      <c r="L5505" s="42">
        <v>9</v>
      </c>
      <c r="M5505" s="232">
        <v>46284</v>
      </c>
      <c r="N5505" s="1" t="s">
        <v>2984</v>
      </c>
    </row>
    <row r="5506" spans="1:14" ht="20.25" x14ac:dyDescent="0.25">
      <c r="A5506" s="1">
        <v>22</v>
      </c>
      <c r="B5506" s="159">
        <v>4579</v>
      </c>
      <c r="C5506" s="1" t="s">
        <v>5134</v>
      </c>
      <c r="D5506" s="1" t="s">
        <v>5135</v>
      </c>
      <c r="E5506" s="1" t="s">
        <v>746</v>
      </c>
      <c r="F5506" s="1" t="s">
        <v>5138</v>
      </c>
      <c r="G5506" s="1">
        <v>1</v>
      </c>
      <c r="H5506" s="1" t="s">
        <v>5904</v>
      </c>
      <c r="I5506" s="1" t="s">
        <v>3045</v>
      </c>
      <c r="J5506" s="1">
        <v>60.64</v>
      </c>
      <c r="K5506" s="1">
        <v>60.64</v>
      </c>
      <c r="L5506" s="42">
        <v>9</v>
      </c>
      <c r="M5506" s="232">
        <v>46284</v>
      </c>
      <c r="N5506" s="1" t="s">
        <v>2984</v>
      </c>
    </row>
    <row r="5507" spans="1:14" ht="20.25" x14ac:dyDescent="0.25">
      <c r="A5507" s="1">
        <v>23</v>
      </c>
      <c r="B5507" s="159">
        <v>4580</v>
      </c>
      <c r="C5507" s="1" t="s">
        <v>5134</v>
      </c>
      <c r="D5507" s="1" t="s">
        <v>5135</v>
      </c>
      <c r="E5507" s="1" t="s">
        <v>1101</v>
      </c>
      <c r="F5507" s="1" t="s">
        <v>5139</v>
      </c>
      <c r="G5507" s="1">
        <v>2</v>
      </c>
      <c r="H5507" s="1" t="s">
        <v>5904</v>
      </c>
      <c r="I5507" s="1" t="s">
        <v>3045</v>
      </c>
      <c r="J5507" s="1">
        <v>91.98</v>
      </c>
      <c r="K5507" s="1">
        <v>183.96</v>
      </c>
      <c r="L5507" s="42">
        <v>9</v>
      </c>
      <c r="M5507" s="232">
        <v>46284</v>
      </c>
      <c r="N5507" s="1" t="s">
        <v>2984</v>
      </c>
    </row>
    <row r="5508" spans="1:14" ht="20.25" x14ac:dyDescent="0.25">
      <c r="A5508" s="1">
        <v>24</v>
      </c>
      <c r="B5508" s="159">
        <v>4581</v>
      </c>
      <c r="C5508" s="1" t="s">
        <v>5134</v>
      </c>
      <c r="D5508" s="1" t="s">
        <v>5135</v>
      </c>
      <c r="E5508" s="1" t="s">
        <v>100</v>
      </c>
      <c r="F5508" s="1" t="s">
        <v>5140</v>
      </c>
      <c r="G5508" s="1">
        <v>1</v>
      </c>
      <c r="H5508" s="1" t="s">
        <v>5904</v>
      </c>
      <c r="I5508" s="1" t="s">
        <v>3045</v>
      </c>
      <c r="J5508" s="1">
        <v>26.04</v>
      </c>
      <c r="K5508" s="1">
        <v>26.04</v>
      </c>
      <c r="L5508" s="42">
        <v>9</v>
      </c>
      <c r="M5508" s="232">
        <v>46284</v>
      </c>
      <c r="N5508" s="1" t="s">
        <v>2984</v>
      </c>
    </row>
    <row r="5509" spans="1:14" ht="20.25" x14ac:dyDescent="0.25">
      <c r="A5509" s="1">
        <v>25</v>
      </c>
      <c r="B5509" s="159">
        <v>4582</v>
      </c>
      <c r="C5509" s="1" t="s">
        <v>5134</v>
      </c>
      <c r="D5509" s="1" t="s">
        <v>5135</v>
      </c>
      <c r="E5509" s="1" t="s">
        <v>173</v>
      </c>
      <c r="F5509" s="1" t="s">
        <v>5141</v>
      </c>
      <c r="G5509" s="1">
        <v>1</v>
      </c>
      <c r="H5509" s="1" t="s">
        <v>5904</v>
      </c>
      <c r="I5509" s="1" t="s">
        <v>3045</v>
      </c>
      <c r="J5509" s="1">
        <v>26.04</v>
      </c>
      <c r="K5509" s="1">
        <v>26.04</v>
      </c>
      <c r="L5509" s="42">
        <v>9</v>
      </c>
      <c r="M5509" s="232">
        <v>46284</v>
      </c>
      <c r="N5509" s="1" t="s">
        <v>2984</v>
      </c>
    </row>
    <row r="5510" spans="1:14" ht="20.25" x14ac:dyDescent="0.25">
      <c r="A5510" s="1">
        <v>26</v>
      </c>
      <c r="B5510" s="159">
        <v>4583</v>
      </c>
      <c r="C5510" s="1" t="s">
        <v>5134</v>
      </c>
      <c r="D5510" s="1" t="s">
        <v>5135</v>
      </c>
      <c r="E5510" s="1" t="s">
        <v>461</v>
      </c>
      <c r="F5510" s="1" t="s">
        <v>5142</v>
      </c>
      <c r="G5510" s="1">
        <v>1</v>
      </c>
      <c r="H5510" s="1" t="s">
        <v>5904</v>
      </c>
      <c r="I5510" s="1" t="s">
        <v>3045</v>
      </c>
      <c r="J5510" s="1">
        <v>177.93</v>
      </c>
      <c r="K5510" s="1">
        <v>177.93</v>
      </c>
      <c r="L5510" s="42">
        <v>9</v>
      </c>
      <c r="M5510" s="232">
        <v>46284</v>
      </c>
      <c r="N5510" s="1" t="s">
        <v>2984</v>
      </c>
    </row>
    <row r="5511" spans="1:14" ht="20.25" x14ac:dyDescent="0.25">
      <c r="A5511" s="1">
        <v>27</v>
      </c>
      <c r="B5511" s="159">
        <v>4584</v>
      </c>
      <c r="C5511" s="1" t="s">
        <v>5134</v>
      </c>
      <c r="D5511" s="1" t="s">
        <v>5135</v>
      </c>
      <c r="E5511" s="1" t="s">
        <v>464</v>
      </c>
      <c r="F5511" s="1" t="s">
        <v>5143</v>
      </c>
      <c r="G5511" s="1">
        <v>1</v>
      </c>
      <c r="H5511" s="1" t="s">
        <v>5904</v>
      </c>
      <c r="I5511" s="1" t="s">
        <v>3045</v>
      </c>
      <c r="J5511" s="1">
        <v>177.93</v>
      </c>
      <c r="K5511" s="1">
        <v>177.93</v>
      </c>
      <c r="L5511" s="42">
        <v>9</v>
      </c>
      <c r="M5511" s="232">
        <v>46284</v>
      </c>
      <c r="N5511" s="1" t="s">
        <v>2984</v>
      </c>
    </row>
    <row r="5512" spans="1:14" ht="20.25" x14ac:dyDescent="0.25">
      <c r="A5512" s="1">
        <v>28</v>
      </c>
      <c r="B5512" s="159">
        <v>4596</v>
      </c>
      <c r="C5512" s="1" t="s">
        <v>5157</v>
      </c>
      <c r="D5512" s="1" t="s">
        <v>5158</v>
      </c>
      <c r="E5512" s="1" t="s">
        <v>2</v>
      </c>
      <c r="F5512" s="1" t="s">
        <v>5159</v>
      </c>
      <c r="G5512" s="1">
        <v>2</v>
      </c>
      <c r="H5512" s="1" t="s">
        <v>5904</v>
      </c>
      <c r="I5512" s="1" t="s">
        <v>3045</v>
      </c>
      <c r="J5512" s="1">
        <v>96.54</v>
      </c>
      <c r="K5512" s="1">
        <v>193.08</v>
      </c>
      <c r="L5512" s="42">
        <v>9</v>
      </c>
      <c r="M5512" s="232">
        <v>46284</v>
      </c>
      <c r="N5512" s="1" t="s">
        <v>2984</v>
      </c>
    </row>
    <row r="5513" spans="1:14" ht="20.25" x14ac:dyDescent="0.25">
      <c r="A5513" s="1">
        <v>29</v>
      </c>
      <c r="B5513" s="159">
        <v>4597</v>
      </c>
      <c r="C5513" s="1" t="s">
        <v>5157</v>
      </c>
      <c r="D5513" s="1" t="s">
        <v>5158</v>
      </c>
      <c r="E5513" s="1" t="s">
        <v>43</v>
      </c>
      <c r="F5513" s="1" t="s">
        <v>5160</v>
      </c>
      <c r="G5513" s="1">
        <v>2</v>
      </c>
      <c r="H5513" s="1" t="s">
        <v>5904</v>
      </c>
      <c r="I5513" s="1" t="s">
        <v>3045</v>
      </c>
      <c r="J5513" s="1">
        <v>112.63</v>
      </c>
      <c r="K5513" s="1">
        <v>225.26</v>
      </c>
      <c r="L5513" s="42">
        <v>9</v>
      </c>
      <c r="M5513" s="232">
        <v>46284</v>
      </c>
      <c r="N5513" s="1" t="s">
        <v>2984</v>
      </c>
    </row>
    <row r="5514" spans="1:14" ht="20.25" x14ac:dyDescent="0.25">
      <c r="A5514" s="1">
        <v>30</v>
      </c>
      <c r="B5514" s="159">
        <v>4598</v>
      </c>
      <c r="C5514" s="1" t="s">
        <v>5157</v>
      </c>
      <c r="D5514" s="1" t="s">
        <v>5158</v>
      </c>
      <c r="E5514" s="1" t="s">
        <v>746</v>
      </c>
      <c r="F5514" s="1" t="s">
        <v>5161</v>
      </c>
      <c r="G5514" s="1">
        <v>1</v>
      </c>
      <c r="H5514" s="1" t="s">
        <v>5904</v>
      </c>
      <c r="I5514" s="1" t="s">
        <v>3045</v>
      </c>
      <c r="J5514" s="1">
        <v>89.11</v>
      </c>
      <c r="K5514" s="1">
        <v>89.11</v>
      </c>
      <c r="L5514" s="42">
        <v>9</v>
      </c>
      <c r="M5514" s="232">
        <v>46284</v>
      </c>
      <c r="N5514" s="1" t="s">
        <v>2984</v>
      </c>
    </row>
    <row r="5515" spans="1:14" ht="20.25" x14ac:dyDescent="0.25">
      <c r="A5515" s="1">
        <v>31</v>
      </c>
      <c r="B5515" s="159">
        <v>4599</v>
      </c>
      <c r="C5515" s="1" t="s">
        <v>5157</v>
      </c>
      <c r="D5515" s="1" t="s">
        <v>5158</v>
      </c>
      <c r="E5515" s="1" t="s">
        <v>1101</v>
      </c>
      <c r="F5515" s="1" t="s">
        <v>5162</v>
      </c>
      <c r="G5515" s="1">
        <v>1</v>
      </c>
      <c r="H5515" s="1" t="s">
        <v>5904</v>
      </c>
      <c r="I5515" s="1" t="s">
        <v>3045</v>
      </c>
      <c r="J5515" s="1">
        <v>88.34</v>
      </c>
      <c r="K5515" s="1">
        <v>88.34</v>
      </c>
      <c r="L5515" s="42">
        <v>9</v>
      </c>
      <c r="M5515" s="232">
        <v>46284</v>
      </c>
      <c r="N5515" s="1" t="s">
        <v>2984</v>
      </c>
    </row>
    <row r="5516" spans="1:14" ht="20.25" x14ac:dyDescent="0.25">
      <c r="A5516" s="1">
        <v>32</v>
      </c>
      <c r="B5516" s="159">
        <v>4600</v>
      </c>
      <c r="C5516" s="1" t="s">
        <v>5157</v>
      </c>
      <c r="D5516" s="1" t="s">
        <v>5158</v>
      </c>
      <c r="E5516" s="1" t="s">
        <v>100</v>
      </c>
      <c r="F5516" s="1" t="s">
        <v>5163</v>
      </c>
      <c r="G5516" s="1">
        <v>1</v>
      </c>
      <c r="H5516" s="1" t="s">
        <v>5904</v>
      </c>
      <c r="I5516" s="1" t="s">
        <v>3045</v>
      </c>
      <c r="J5516" s="1">
        <v>83.44</v>
      </c>
      <c r="K5516" s="1">
        <v>83.44</v>
      </c>
      <c r="L5516" s="42">
        <v>9</v>
      </c>
      <c r="M5516" s="232">
        <v>46284</v>
      </c>
      <c r="N5516" s="1" t="s">
        <v>2984</v>
      </c>
    </row>
    <row r="5517" spans="1:14" ht="20.25" x14ac:dyDescent="0.25">
      <c r="A5517" s="1">
        <v>33</v>
      </c>
      <c r="B5517" s="159">
        <v>4601</v>
      </c>
      <c r="C5517" s="1" t="s">
        <v>5157</v>
      </c>
      <c r="D5517" s="1" t="s">
        <v>5158</v>
      </c>
      <c r="E5517" s="1" t="s">
        <v>173</v>
      </c>
      <c r="F5517" s="1" t="s">
        <v>5164</v>
      </c>
      <c r="G5517" s="1">
        <v>1</v>
      </c>
      <c r="H5517" s="1" t="s">
        <v>5904</v>
      </c>
      <c r="I5517" s="1" t="s">
        <v>3045</v>
      </c>
      <c r="J5517" s="1">
        <v>105.14</v>
      </c>
      <c r="K5517" s="1">
        <v>105.14</v>
      </c>
      <c r="L5517" s="42">
        <v>9</v>
      </c>
      <c r="M5517" s="232">
        <v>46284</v>
      </c>
      <c r="N5517" s="1" t="s">
        <v>2984</v>
      </c>
    </row>
    <row r="5518" spans="1:14" ht="20.25" x14ac:dyDescent="0.25">
      <c r="A5518" s="1">
        <v>34</v>
      </c>
      <c r="B5518" s="159">
        <v>4602</v>
      </c>
      <c r="C5518" s="1" t="s">
        <v>5157</v>
      </c>
      <c r="D5518" s="1" t="s">
        <v>5158</v>
      </c>
      <c r="E5518" s="1" t="s">
        <v>461</v>
      </c>
      <c r="F5518" s="1" t="s">
        <v>5165</v>
      </c>
      <c r="G5518" s="1">
        <v>1</v>
      </c>
      <c r="H5518" s="1" t="s">
        <v>5904</v>
      </c>
      <c r="I5518" s="1" t="s">
        <v>3045</v>
      </c>
      <c r="J5518" s="1">
        <v>105.14</v>
      </c>
      <c r="K5518" s="1">
        <v>105.14</v>
      </c>
      <c r="L5518" s="42">
        <v>9</v>
      </c>
      <c r="M5518" s="232">
        <v>46284</v>
      </c>
      <c r="N5518" s="1" t="s">
        <v>2984</v>
      </c>
    </row>
    <row r="5519" spans="1:14" ht="20.25" x14ac:dyDescent="0.25">
      <c r="A5519" s="1">
        <v>35</v>
      </c>
      <c r="B5519" s="159">
        <v>4603</v>
      </c>
      <c r="C5519" s="1" t="s">
        <v>5157</v>
      </c>
      <c r="D5519" s="1" t="s">
        <v>5158</v>
      </c>
      <c r="E5519" s="1" t="s">
        <v>464</v>
      </c>
      <c r="F5519" s="1" t="s">
        <v>5166</v>
      </c>
      <c r="G5519" s="1">
        <v>1</v>
      </c>
      <c r="H5519" s="1" t="s">
        <v>5904</v>
      </c>
      <c r="I5519" s="1" t="s">
        <v>3045</v>
      </c>
      <c r="J5519" s="1">
        <v>107.64</v>
      </c>
      <c r="K5519" s="1">
        <v>107.64</v>
      </c>
      <c r="L5519" s="42">
        <v>9</v>
      </c>
      <c r="M5519" s="232">
        <v>46284</v>
      </c>
      <c r="N5519" s="1" t="s">
        <v>2984</v>
      </c>
    </row>
    <row r="5520" spans="1:14" ht="20.25" x14ac:dyDescent="0.25">
      <c r="A5520" s="1">
        <v>36</v>
      </c>
      <c r="B5520" s="159">
        <v>4604</v>
      </c>
      <c r="C5520" s="1" t="s">
        <v>5169</v>
      </c>
      <c r="D5520" s="1" t="s">
        <v>5167</v>
      </c>
      <c r="E5520" s="1" t="s">
        <v>2</v>
      </c>
      <c r="F5520" s="1" t="s">
        <v>5168</v>
      </c>
      <c r="G5520" s="1">
        <v>1</v>
      </c>
      <c r="H5520" s="1" t="s">
        <v>5904</v>
      </c>
      <c r="I5520" s="1" t="s">
        <v>3045</v>
      </c>
      <c r="J5520" s="1">
        <v>540.84500000000003</v>
      </c>
      <c r="K5520" s="1">
        <v>540.84500000000003</v>
      </c>
      <c r="L5520" s="42">
        <v>9</v>
      </c>
      <c r="M5520" s="232">
        <v>46284</v>
      </c>
      <c r="N5520" s="1" t="s">
        <v>2984</v>
      </c>
    </row>
    <row r="5521" spans="1:14" ht="20.25" x14ac:dyDescent="0.25">
      <c r="A5521" s="1">
        <v>37</v>
      </c>
      <c r="B5521" s="159">
        <v>4605</v>
      </c>
      <c r="C5521" s="1" t="s">
        <v>5170</v>
      </c>
      <c r="D5521" s="1" t="s">
        <v>5171</v>
      </c>
      <c r="E5521" s="1" t="s">
        <v>2</v>
      </c>
      <c r="F5521" s="1" t="s">
        <v>5172</v>
      </c>
      <c r="G5521" s="1">
        <v>1</v>
      </c>
      <c r="H5521" s="1" t="s">
        <v>5904</v>
      </c>
      <c r="I5521" s="1" t="s">
        <v>3045</v>
      </c>
      <c r="J5521" s="1">
        <v>510.44499999999999</v>
      </c>
      <c r="K5521" s="1">
        <v>510.44499999999999</v>
      </c>
      <c r="L5521" s="42">
        <v>9</v>
      </c>
      <c r="M5521" s="232">
        <v>46284</v>
      </c>
      <c r="N5521" s="1" t="s">
        <v>2984</v>
      </c>
    </row>
    <row r="5522" spans="1:14" ht="20.25" x14ac:dyDescent="0.25">
      <c r="A5522" s="1">
        <v>38</v>
      </c>
      <c r="B5522" s="159">
        <v>4606</v>
      </c>
      <c r="C5522" s="1" t="s">
        <v>5173</v>
      </c>
      <c r="D5522" s="1" t="s">
        <v>5174</v>
      </c>
      <c r="E5522" s="1" t="s">
        <v>2</v>
      </c>
      <c r="F5522" s="1" t="s">
        <v>5175</v>
      </c>
      <c r="G5522" s="1">
        <v>1</v>
      </c>
      <c r="H5522" s="1" t="s">
        <v>5904</v>
      </c>
      <c r="I5522" s="1" t="s">
        <v>3045</v>
      </c>
      <c r="J5522" s="1">
        <v>504.65499999999997</v>
      </c>
      <c r="K5522" s="1">
        <v>504.65499999999997</v>
      </c>
      <c r="L5522" s="42">
        <v>9</v>
      </c>
      <c r="M5522" s="232">
        <v>46284</v>
      </c>
      <c r="N5522" s="1" t="s">
        <v>2984</v>
      </c>
    </row>
    <row r="5523" spans="1:14" ht="20.25" x14ac:dyDescent="0.25">
      <c r="A5523" s="1">
        <v>39</v>
      </c>
      <c r="B5523" s="159">
        <v>4607</v>
      </c>
      <c r="C5523" s="1" t="s">
        <v>5176</v>
      </c>
      <c r="D5523" s="1" t="s">
        <v>5177</v>
      </c>
      <c r="E5523" s="1" t="s">
        <v>2</v>
      </c>
      <c r="F5523" s="1" t="s">
        <v>5178</v>
      </c>
      <c r="G5523" s="1">
        <v>1</v>
      </c>
      <c r="H5523" s="1" t="s">
        <v>5904</v>
      </c>
      <c r="I5523" s="1" t="s">
        <v>3045</v>
      </c>
      <c r="J5523" s="1">
        <v>526.47500000000002</v>
      </c>
      <c r="K5523" s="1">
        <v>526.47500000000002</v>
      </c>
      <c r="L5523" s="42">
        <v>9</v>
      </c>
      <c r="M5523" s="232">
        <v>46284</v>
      </c>
      <c r="N5523" s="1" t="s">
        <v>2984</v>
      </c>
    </row>
    <row r="5524" spans="1:14" ht="20.25" x14ac:dyDescent="0.25">
      <c r="A5524" s="1">
        <v>40</v>
      </c>
      <c r="B5524" s="159">
        <v>4849</v>
      </c>
      <c r="C5524" s="1" t="s">
        <v>5625</v>
      </c>
      <c r="D5524" s="1" t="s">
        <v>5626</v>
      </c>
      <c r="E5524" s="1" t="s">
        <v>2</v>
      </c>
      <c r="F5524" s="1" t="s">
        <v>5627</v>
      </c>
      <c r="G5524" s="1">
        <v>1</v>
      </c>
      <c r="H5524" s="1" t="s">
        <v>5904</v>
      </c>
      <c r="I5524" s="1" t="s">
        <v>3140</v>
      </c>
      <c r="J5524" s="1">
        <v>106.3</v>
      </c>
      <c r="K5524" s="1">
        <v>106.3</v>
      </c>
      <c r="L5524" s="42">
        <v>9</v>
      </c>
      <c r="M5524" s="232">
        <v>46284</v>
      </c>
      <c r="N5524" s="1" t="s">
        <v>2984</v>
      </c>
    </row>
    <row r="5525" spans="1:14" ht="20.25" x14ac:dyDescent="0.25">
      <c r="A5525" s="1">
        <v>41</v>
      </c>
      <c r="B5525" s="159">
        <v>4743</v>
      </c>
      <c r="C5525" s="1" t="s">
        <v>5394</v>
      </c>
      <c r="D5525" s="1" t="s">
        <v>5395</v>
      </c>
      <c r="E5525" s="1" t="s">
        <v>2</v>
      </c>
      <c r="F5525" s="1" t="s">
        <v>5396</v>
      </c>
      <c r="G5525" s="1">
        <v>1</v>
      </c>
      <c r="H5525" s="1" t="s">
        <v>5904</v>
      </c>
      <c r="I5525" s="1" t="s">
        <v>3093</v>
      </c>
      <c r="J5525" s="1">
        <v>35.1</v>
      </c>
      <c r="K5525" s="1">
        <v>35.1</v>
      </c>
      <c r="L5525" s="42">
        <v>9</v>
      </c>
      <c r="M5525" s="232">
        <v>46284</v>
      </c>
      <c r="N5525" s="1" t="s">
        <v>2984</v>
      </c>
    </row>
    <row r="5526" spans="1:14" ht="20.25" x14ac:dyDescent="0.25">
      <c r="A5526" s="1">
        <v>42</v>
      </c>
      <c r="B5526" s="159">
        <v>4744</v>
      </c>
      <c r="C5526" s="1" t="s">
        <v>5394</v>
      </c>
      <c r="D5526" s="1" t="s">
        <v>5395</v>
      </c>
      <c r="E5526" s="1" t="s">
        <v>43</v>
      </c>
      <c r="F5526" s="1" t="s">
        <v>5397</v>
      </c>
      <c r="G5526" s="1">
        <v>1</v>
      </c>
      <c r="H5526" s="1" t="s">
        <v>5904</v>
      </c>
      <c r="I5526" s="1" t="s">
        <v>3093</v>
      </c>
      <c r="J5526" s="1">
        <v>36.6</v>
      </c>
      <c r="K5526" s="1">
        <v>36.6</v>
      </c>
      <c r="L5526" s="42">
        <v>9</v>
      </c>
      <c r="M5526" s="232">
        <v>46284</v>
      </c>
      <c r="N5526" s="1" t="s">
        <v>2984</v>
      </c>
    </row>
    <row r="5527" spans="1:14" ht="20.25" x14ac:dyDescent="0.25">
      <c r="A5527" s="1">
        <v>43</v>
      </c>
      <c r="B5527" s="159">
        <v>4745</v>
      </c>
      <c r="C5527" s="1" t="s">
        <v>5394</v>
      </c>
      <c r="D5527" s="1" t="s">
        <v>5395</v>
      </c>
      <c r="E5527" s="1" t="s">
        <v>746</v>
      </c>
      <c r="F5527" s="1" t="s">
        <v>5398</v>
      </c>
      <c r="G5527" s="1">
        <v>1</v>
      </c>
      <c r="H5527" s="1" t="s">
        <v>5904</v>
      </c>
      <c r="I5527" s="1" t="s">
        <v>3093</v>
      </c>
      <c r="J5527" s="1">
        <v>54.3</v>
      </c>
      <c r="K5527" s="1">
        <v>54.3</v>
      </c>
      <c r="L5527" s="42">
        <v>9</v>
      </c>
      <c r="M5527" s="232">
        <v>46284</v>
      </c>
      <c r="N5527" s="1" t="s">
        <v>2984</v>
      </c>
    </row>
    <row r="5528" spans="1:14" ht="20.25" x14ac:dyDescent="0.25">
      <c r="A5528" s="1">
        <v>44</v>
      </c>
      <c r="B5528" s="159">
        <v>4746</v>
      </c>
      <c r="C5528" s="1" t="s">
        <v>5394</v>
      </c>
      <c r="D5528" s="1" t="s">
        <v>5395</v>
      </c>
      <c r="E5528" s="1" t="s">
        <v>1101</v>
      </c>
      <c r="F5528" s="1" t="s">
        <v>5399</v>
      </c>
      <c r="G5528" s="1">
        <v>1</v>
      </c>
      <c r="H5528" s="1" t="s">
        <v>5904</v>
      </c>
      <c r="I5528" s="1" t="s">
        <v>3093</v>
      </c>
      <c r="J5528" s="1">
        <v>36.6</v>
      </c>
      <c r="K5528" s="1">
        <v>36.6</v>
      </c>
      <c r="L5528" s="42">
        <v>9</v>
      </c>
      <c r="M5528" s="232">
        <v>46284</v>
      </c>
      <c r="N5528" s="1" t="s">
        <v>2984</v>
      </c>
    </row>
    <row r="5529" spans="1:14" ht="20.25" x14ac:dyDescent="0.25">
      <c r="A5529" s="1">
        <v>45</v>
      </c>
      <c r="B5529" s="159">
        <v>4747</v>
      </c>
      <c r="C5529" s="1" t="s">
        <v>5394</v>
      </c>
      <c r="D5529" s="1" t="s">
        <v>5395</v>
      </c>
      <c r="E5529" s="1" t="s">
        <v>100</v>
      </c>
      <c r="F5529" s="1" t="s">
        <v>5400</v>
      </c>
      <c r="G5529" s="1">
        <v>1</v>
      </c>
      <c r="H5529" s="1" t="s">
        <v>5904</v>
      </c>
      <c r="I5529" s="1" t="s">
        <v>3093</v>
      </c>
      <c r="J5529" s="1">
        <v>54.3</v>
      </c>
      <c r="K5529" s="1">
        <v>54.3</v>
      </c>
      <c r="L5529" s="42">
        <v>9</v>
      </c>
      <c r="M5529" s="232">
        <v>46284</v>
      </c>
      <c r="N5529" s="1" t="s">
        <v>2984</v>
      </c>
    </row>
    <row r="5530" spans="1:14" ht="20.25" x14ac:dyDescent="0.25">
      <c r="A5530" s="1">
        <v>46</v>
      </c>
      <c r="B5530" s="159">
        <v>4826</v>
      </c>
      <c r="C5530" s="1" t="s">
        <v>5394</v>
      </c>
      <c r="D5530" s="1" t="s">
        <v>5395</v>
      </c>
      <c r="E5530" s="1" t="s">
        <v>173</v>
      </c>
      <c r="F5530" s="1" t="s">
        <v>5603</v>
      </c>
      <c r="G5530" s="1">
        <v>1</v>
      </c>
      <c r="H5530" s="1" t="s">
        <v>5904</v>
      </c>
      <c r="I5530" s="1" t="s">
        <v>3093</v>
      </c>
      <c r="J5530" s="1">
        <v>36.6</v>
      </c>
      <c r="K5530" s="1">
        <v>36.6</v>
      </c>
      <c r="L5530" s="42">
        <v>9</v>
      </c>
      <c r="M5530" s="232">
        <v>46284</v>
      </c>
      <c r="N5530" s="1" t="s">
        <v>2984</v>
      </c>
    </row>
    <row r="5531" spans="1:14" ht="20.25" x14ac:dyDescent="0.25">
      <c r="A5531" s="1">
        <v>47</v>
      </c>
      <c r="B5531" s="159">
        <v>4828</v>
      </c>
      <c r="C5531" s="1" t="s">
        <v>5394</v>
      </c>
      <c r="D5531" s="1" t="s">
        <v>5395</v>
      </c>
      <c r="E5531" s="1" t="s">
        <v>464</v>
      </c>
      <c r="F5531" s="1" t="s">
        <v>5605</v>
      </c>
      <c r="G5531" s="1">
        <v>1</v>
      </c>
      <c r="H5531" s="1" t="s">
        <v>5904</v>
      </c>
      <c r="I5531" s="1" t="s">
        <v>3093</v>
      </c>
      <c r="J5531" s="1">
        <v>54.3</v>
      </c>
      <c r="K5531" s="1">
        <v>54.3</v>
      </c>
      <c r="L5531" s="42">
        <v>9</v>
      </c>
      <c r="M5531" s="232">
        <v>46284</v>
      </c>
      <c r="N5531" s="1" t="s">
        <v>2984</v>
      </c>
    </row>
    <row r="5532" spans="1:14" ht="20.25" x14ac:dyDescent="0.25">
      <c r="A5532" s="1">
        <v>48</v>
      </c>
      <c r="B5532" s="159">
        <v>4840</v>
      </c>
      <c r="C5532" s="1" t="s">
        <v>5394</v>
      </c>
      <c r="D5532" s="1" t="s">
        <v>5395</v>
      </c>
      <c r="E5532" s="1" t="s">
        <v>1103</v>
      </c>
      <c r="F5532" s="1" t="s">
        <v>5607</v>
      </c>
      <c r="G5532" s="1">
        <v>1</v>
      </c>
      <c r="H5532" s="1" t="s">
        <v>5904</v>
      </c>
      <c r="I5532" s="1" t="s">
        <v>3093</v>
      </c>
      <c r="J5532" s="1">
        <v>43.9</v>
      </c>
      <c r="K5532" s="1">
        <v>43.9</v>
      </c>
      <c r="L5532" s="42">
        <v>9</v>
      </c>
      <c r="M5532" s="232">
        <v>46284</v>
      </c>
      <c r="N5532" s="1" t="s">
        <v>2984</v>
      </c>
    </row>
    <row r="5533" spans="1:14" ht="20.25" x14ac:dyDescent="0.25">
      <c r="A5533" s="1">
        <v>49</v>
      </c>
      <c r="B5533" s="159">
        <v>4841</v>
      </c>
      <c r="C5533" s="1" t="s">
        <v>5394</v>
      </c>
      <c r="D5533" s="1" t="s">
        <v>5395</v>
      </c>
      <c r="E5533" s="1" t="s">
        <v>1104</v>
      </c>
      <c r="F5533" s="1" t="s">
        <v>5608</v>
      </c>
      <c r="G5533" s="1">
        <v>1</v>
      </c>
      <c r="H5533" s="1" t="s">
        <v>5904</v>
      </c>
      <c r="I5533" s="1" t="s">
        <v>3093</v>
      </c>
      <c r="J5533" s="1">
        <v>43.4</v>
      </c>
      <c r="K5533" s="1">
        <v>43.4</v>
      </c>
      <c r="L5533" s="42">
        <v>9</v>
      </c>
      <c r="M5533" s="232">
        <v>46284</v>
      </c>
      <c r="N5533" s="1" t="s">
        <v>2984</v>
      </c>
    </row>
    <row r="5534" spans="1:14" ht="20.25" x14ac:dyDescent="0.25">
      <c r="A5534" s="1">
        <v>50</v>
      </c>
      <c r="B5534" s="159">
        <v>4842</v>
      </c>
      <c r="C5534" s="1" t="s">
        <v>5394</v>
      </c>
      <c r="D5534" s="1" t="s">
        <v>5395</v>
      </c>
      <c r="E5534" s="1" t="s">
        <v>1105</v>
      </c>
      <c r="F5534" s="1" t="s">
        <v>5609</v>
      </c>
      <c r="G5534" s="1">
        <v>1</v>
      </c>
      <c r="H5534" s="1" t="s">
        <v>5904</v>
      </c>
      <c r="I5534" s="1" t="s">
        <v>3093</v>
      </c>
      <c r="J5534" s="1">
        <v>43.4</v>
      </c>
      <c r="K5534" s="1">
        <v>43.4</v>
      </c>
      <c r="L5534" s="42">
        <v>9</v>
      </c>
      <c r="M5534" s="232">
        <v>46284</v>
      </c>
      <c r="N5534" s="1" t="s">
        <v>2984</v>
      </c>
    </row>
    <row r="5535" spans="1:14" ht="20.25" x14ac:dyDescent="0.25">
      <c r="A5535" s="1">
        <v>51</v>
      </c>
      <c r="B5535" s="159">
        <v>4843</v>
      </c>
      <c r="C5535" s="1" t="s">
        <v>5394</v>
      </c>
      <c r="D5535" s="1" t="s">
        <v>5395</v>
      </c>
      <c r="E5535" s="1" t="s">
        <v>1106</v>
      </c>
      <c r="F5535" s="1" t="s">
        <v>5610</v>
      </c>
      <c r="G5535" s="1">
        <v>1</v>
      </c>
      <c r="H5535" s="1" t="s">
        <v>5904</v>
      </c>
      <c r="I5535" s="1" t="s">
        <v>3093</v>
      </c>
      <c r="J5535" s="1">
        <v>44.1</v>
      </c>
      <c r="K5535" s="1">
        <v>44.1</v>
      </c>
      <c r="L5535" s="42">
        <v>9</v>
      </c>
      <c r="M5535" s="232">
        <v>46284</v>
      </c>
      <c r="N5535" s="1" t="s">
        <v>2984</v>
      </c>
    </row>
    <row r="5536" spans="1:14" ht="20.25" x14ac:dyDescent="0.25">
      <c r="A5536" s="1">
        <v>1</v>
      </c>
      <c r="B5536" s="159">
        <v>4326</v>
      </c>
      <c r="C5536" s="1" t="s">
        <v>80</v>
      </c>
      <c r="D5536" s="1"/>
      <c r="E5536" s="1"/>
      <c r="F5536" s="1" t="s">
        <v>4300</v>
      </c>
      <c r="G5536" s="1">
        <v>6</v>
      </c>
      <c r="H5536" s="1" t="s">
        <v>19</v>
      </c>
      <c r="I5536" s="1" t="s">
        <v>5650</v>
      </c>
      <c r="J5536" s="1">
        <v>12.5</v>
      </c>
      <c r="K5536" s="1">
        <v>75</v>
      </c>
      <c r="L5536" s="42">
        <v>1</v>
      </c>
      <c r="M5536" s="232">
        <v>46262</v>
      </c>
      <c r="N5536" s="1" t="s">
        <v>4299</v>
      </c>
    </row>
    <row r="5537" spans="1:14" ht="20.25" x14ac:dyDescent="0.25">
      <c r="A5537" s="1">
        <v>2</v>
      </c>
      <c r="B5537" s="159">
        <v>4325</v>
      </c>
      <c r="C5537" s="1" t="s">
        <v>79</v>
      </c>
      <c r="D5537" s="1"/>
      <c r="E5537" s="1"/>
      <c r="F5537" s="1" t="s">
        <v>4297</v>
      </c>
      <c r="G5537" s="1">
        <v>6</v>
      </c>
      <c r="H5537" s="1" t="s">
        <v>19</v>
      </c>
      <c r="I5537" s="1" t="s">
        <v>5650</v>
      </c>
      <c r="J5537" s="1">
        <v>10</v>
      </c>
      <c r="K5537" s="1">
        <v>60</v>
      </c>
      <c r="L5537" s="42">
        <v>1</v>
      </c>
      <c r="M5537" s="232">
        <v>46262</v>
      </c>
      <c r="N5537" s="1" t="s">
        <v>4299</v>
      </c>
    </row>
    <row r="5538" spans="1:14" ht="20.25" x14ac:dyDescent="0.25">
      <c r="A5538" s="1">
        <v>1</v>
      </c>
      <c r="B5538" s="159">
        <v>4327</v>
      </c>
      <c r="C5538" s="1" t="s">
        <v>6023</v>
      </c>
      <c r="D5538" s="1" t="s">
        <v>6024</v>
      </c>
      <c r="E5538" s="1" t="s">
        <v>1835</v>
      </c>
      <c r="F5538" s="1" t="s">
        <v>4304</v>
      </c>
      <c r="G5538" s="1">
        <v>4</v>
      </c>
      <c r="H5538" s="1" t="s">
        <v>19</v>
      </c>
      <c r="I5538" s="1" t="s">
        <v>6025</v>
      </c>
      <c r="J5538" s="1">
        <v>29.9</v>
      </c>
      <c r="K5538" s="1">
        <v>119.6</v>
      </c>
      <c r="L5538" s="42">
        <v>1</v>
      </c>
      <c r="M5538" s="232">
        <v>46287</v>
      </c>
      <c r="N5538" s="1" t="s">
        <v>4306</v>
      </c>
    </row>
    <row r="5539" spans="1:14" ht="20.25" x14ac:dyDescent="0.25">
      <c r="A5539" s="1">
        <v>1</v>
      </c>
      <c r="B5539" s="159">
        <v>4634</v>
      </c>
      <c r="C5539" s="1" t="s">
        <v>5276</v>
      </c>
      <c r="D5539" s="1" t="s">
        <v>5227</v>
      </c>
      <c r="E5539" s="1" t="s">
        <v>2</v>
      </c>
      <c r="F5539" s="1" t="s">
        <v>5228</v>
      </c>
      <c r="G5539" s="1">
        <v>2</v>
      </c>
      <c r="H5539" s="1" t="s">
        <v>5904</v>
      </c>
      <c r="I5539" s="1" t="s">
        <v>3045</v>
      </c>
      <c r="J5539" s="1">
        <v>31.3</v>
      </c>
      <c r="K5539" s="1">
        <v>62.6</v>
      </c>
      <c r="L5539" s="42">
        <v>11</v>
      </c>
      <c r="M5539" s="232">
        <v>46300</v>
      </c>
      <c r="N5539" s="1" t="str">
        <f>VLOOKUP(B5539,MICRO!E:L,8,0)</f>
        <v>P-198</v>
      </c>
    </row>
    <row r="5540" spans="1:14" ht="20.25" x14ac:dyDescent="0.25">
      <c r="A5540" s="1">
        <v>2</v>
      </c>
      <c r="B5540" s="159">
        <v>4635</v>
      </c>
      <c r="C5540" s="1" t="s">
        <v>5276</v>
      </c>
      <c r="D5540" s="1" t="s">
        <v>5227</v>
      </c>
      <c r="E5540" s="1" t="s">
        <v>43</v>
      </c>
      <c r="F5540" s="1" t="s">
        <v>5229</v>
      </c>
      <c r="G5540" s="1">
        <v>1</v>
      </c>
      <c r="H5540" s="1" t="s">
        <v>5904</v>
      </c>
      <c r="I5540" s="1" t="s">
        <v>3045</v>
      </c>
      <c r="J5540" s="1">
        <v>37.200000000000003</v>
      </c>
      <c r="K5540" s="1">
        <v>37.200000000000003</v>
      </c>
      <c r="L5540" s="42">
        <v>11</v>
      </c>
      <c r="M5540" s="232">
        <v>46300</v>
      </c>
      <c r="N5540" s="1" t="str">
        <f>VLOOKUP(B5540,MICRO!E:L,8,0)</f>
        <v>P-198</v>
      </c>
    </row>
    <row r="5541" spans="1:14" ht="20.25" x14ac:dyDescent="0.25">
      <c r="A5541" s="1">
        <v>3</v>
      </c>
      <c r="B5541" s="159">
        <v>4636</v>
      </c>
      <c r="C5541" s="1" t="s">
        <v>5276</v>
      </c>
      <c r="D5541" s="1" t="s">
        <v>5227</v>
      </c>
      <c r="E5541" s="1" t="s">
        <v>746</v>
      </c>
      <c r="F5541" s="1" t="s">
        <v>5230</v>
      </c>
      <c r="G5541" s="1">
        <v>2</v>
      </c>
      <c r="H5541" s="1" t="s">
        <v>5904</v>
      </c>
      <c r="I5541" s="1" t="s">
        <v>3045</v>
      </c>
      <c r="J5541" s="1">
        <v>235.4</v>
      </c>
      <c r="K5541" s="1">
        <v>470.8</v>
      </c>
      <c r="L5541" s="42">
        <v>11</v>
      </c>
      <c r="M5541" s="232">
        <v>46300</v>
      </c>
      <c r="N5541" s="1" t="str">
        <f>VLOOKUP(B5541,MICRO!E:L,8,0)</f>
        <v>P-198</v>
      </c>
    </row>
    <row r="5542" spans="1:14" ht="20.25" x14ac:dyDescent="0.25">
      <c r="A5542" s="1">
        <v>4</v>
      </c>
      <c r="B5542" s="159">
        <v>4637</v>
      </c>
      <c r="C5542" s="1" t="s">
        <v>5276</v>
      </c>
      <c r="D5542" s="1" t="s">
        <v>5227</v>
      </c>
      <c r="E5542" s="1" t="s">
        <v>1101</v>
      </c>
      <c r="F5542" s="1" t="s">
        <v>5231</v>
      </c>
      <c r="G5542" s="1">
        <v>2</v>
      </c>
      <c r="H5542" s="1" t="s">
        <v>5904</v>
      </c>
      <c r="I5542" s="1" t="s">
        <v>3045</v>
      </c>
      <c r="J5542" s="1">
        <v>8.9</v>
      </c>
      <c r="K5542" s="1">
        <v>17.8</v>
      </c>
      <c r="L5542" s="42">
        <v>11</v>
      </c>
      <c r="M5542" s="232">
        <v>46300</v>
      </c>
      <c r="N5542" s="1" t="str">
        <f>VLOOKUP(B5542,MICRO!E:L,8,0)</f>
        <v>P-198</v>
      </c>
    </row>
    <row r="5543" spans="1:14" ht="20.25" x14ac:dyDescent="0.25">
      <c r="A5543" s="1">
        <v>5</v>
      </c>
      <c r="B5543" s="159">
        <v>4638</v>
      </c>
      <c r="C5543" s="1" t="s">
        <v>5276</v>
      </c>
      <c r="D5543" s="1" t="s">
        <v>5227</v>
      </c>
      <c r="E5543" s="1" t="s">
        <v>100</v>
      </c>
      <c r="F5543" s="1" t="s">
        <v>5232</v>
      </c>
      <c r="G5543" s="1">
        <v>2</v>
      </c>
      <c r="H5543" s="1" t="s">
        <v>5904</v>
      </c>
      <c r="I5543" s="1" t="s">
        <v>3045</v>
      </c>
      <c r="J5543" s="1">
        <v>1.6</v>
      </c>
      <c r="K5543" s="1">
        <v>3.2</v>
      </c>
      <c r="L5543" s="42">
        <v>11</v>
      </c>
      <c r="M5543" s="232">
        <v>46300</v>
      </c>
      <c r="N5543" s="1" t="str">
        <f>VLOOKUP(B5543,MICRO!E:L,8,0)</f>
        <v>P-198</v>
      </c>
    </row>
    <row r="5544" spans="1:14" ht="20.25" x14ac:dyDescent="0.25">
      <c r="A5544" s="1">
        <v>6</v>
      </c>
      <c r="B5544" s="159">
        <v>4639</v>
      </c>
      <c r="C5544" s="1" t="s">
        <v>5276</v>
      </c>
      <c r="D5544" s="1" t="s">
        <v>5227</v>
      </c>
      <c r="E5544" s="1" t="s">
        <v>173</v>
      </c>
      <c r="F5544" s="1" t="s">
        <v>5233</v>
      </c>
      <c r="G5544" s="1">
        <v>4</v>
      </c>
      <c r="H5544" s="1" t="s">
        <v>5904</v>
      </c>
      <c r="I5544" s="1" t="s">
        <v>3045</v>
      </c>
      <c r="J5544" s="1">
        <v>0.3</v>
      </c>
      <c r="K5544" s="1">
        <v>1.2</v>
      </c>
      <c r="L5544" s="42">
        <v>11</v>
      </c>
      <c r="M5544" s="232">
        <v>46300</v>
      </c>
      <c r="N5544" s="1" t="str">
        <f>VLOOKUP(B5544,MICRO!E:L,8,0)</f>
        <v>P-198</v>
      </c>
    </row>
    <row r="5545" spans="1:14" ht="20.25" x14ac:dyDescent="0.25">
      <c r="A5545" s="1">
        <v>7</v>
      </c>
      <c r="B5545" s="159">
        <v>4887</v>
      </c>
      <c r="C5545" s="1" t="s">
        <v>5700</v>
      </c>
      <c r="D5545" s="1" t="s">
        <v>5701</v>
      </c>
      <c r="E5545" s="1" t="s">
        <v>2</v>
      </c>
      <c r="F5545" s="1" t="s">
        <v>5702</v>
      </c>
      <c r="G5545" s="1">
        <v>4</v>
      </c>
      <c r="H5545" s="1" t="s">
        <v>5904</v>
      </c>
      <c r="I5545" s="1" t="s">
        <v>3045</v>
      </c>
      <c r="J5545" s="1">
        <v>283.5</v>
      </c>
      <c r="K5545" s="1">
        <v>1134</v>
      </c>
      <c r="L5545" s="42">
        <v>11</v>
      </c>
      <c r="M5545" s="232">
        <v>46300</v>
      </c>
      <c r="N5545" s="1" t="str">
        <f>VLOOKUP(B5545,MICRO!E:L,8,0)</f>
        <v>P-198</v>
      </c>
    </row>
    <row r="5546" spans="1:14" ht="20.25" x14ac:dyDescent="0.25">
      <c r="A5546" s="1">
        <v>8</v>
      </c>
      <c r="B5546" s="159">
        <v>4888</v>
      </c>
      <c r="C5546" s="1" t="s">
        <v>5700</v>
      </c>
      <c r="D5546" s="1" t="s">
        <v>5701</v>
      </c>
      <c r="E5546" s="1" t="s">
        <v>43</v>
      </c>
      <c r="F5546" s="1" t="s">
        <v>5703</v>
      </c>
      <c r="G5546" s="1">
        <v>2</v>
      </c>
      <c r="H5546" s="1" t="s">
        <v>5904</v>
      </c>
      <c r="I5546" s="1" t="s">
        <v>3045</v>
      </c>
      <c r="J5546" s="1">
        <v>274.7</v>
      </c>
      <c r="K5546" s="1">
        <v>549.4</v>
      </c>
      <c r="L5546" s="42">
        <v>11</v>
      </c>
      <c r="M5546" s="232">
        <v>46300</v>
      </c>
      <c r="N5546" s="1" t="str">
        <f>VLOOKUP(B5546,MICRO!E:L,8,0)</f>
        <v>P-198</v>
      </c>
    </row>
    <row r="5547" spans="1:14" ht="20.25" x14ac:dyDescent="0.25">
      <c r="A5547" s="1">
        <v>9</v>
      </c>
      <c r="B5547" s="159">
        <v>4889</v>
      </c>
      <c r="C5547" s="1" t="s">
        <v>5700</v>
      </c>
      <c r="D5547" s="1" t="s">
        <v>5701</v>
      </c>
      <c r="E5547" s="1" t="s">
        <v>746</v>
      </c>
      <c r="F5547" s="1" t="s">
        <v>5704</v>
      </c>
      <c r="G5547" s="1">
        <v>2</v>
      </c>
      <c r="H5547" s="1" t="s">
        <v>5904</v>
      </c>
      <c r="I5547" s="1" t="s">
        <v>3045</v>
      </c>
      <c r="J5547" s="1">
        <v>89.4</v>
      </c>
      <c r="K5547" s="1">
        <v>178.8</v>
      </c>
      <c r="L5547" s="42">
        <v>11</v>
      </c>
      <c r="M5547" s="232">
        <v>46300</v>
      </c>
      <c r="N5547" s="1" t="str">
        <f>VLOOKUP(B5547,MICRO!E:L,8,0)</f>
        <v>P-198</v>
      </c>
    </row>
    <row r="5548" spans="1:14" ht="20.25" x14ac:dyDescent="0.25">
      <c r="A5548" s="1">
        <v>10</v>
      </c>
      <c r="B5548" s="159">
        <v>4890</v>
      </c>
      <c r="C5548" s="1" t="s">
        <v>5700</v>
      </c>
      <c r="D5548" s="1" t="s">
        <v>5701</v>
      </c>
      <c r="E5548" s="1" t="s">
        <v>1101</v>
      </c>
      <c r="F5548" s="1" t="s">
        <v>5705</v>
      </c>
      <c r="G5548" s="1">
        <v>1</v>
      </c>
      <c r="H5548" s="1" t="s">
        <v>5904</v>
      </c>
      <c r="I5548" s="1" t="s">
        <v>3045</v>
      </c>
      <c r="J5548" s="1">
        <v>72.900000000000006</v>
      </c>
      <c r="K5548" s="1">
        <v>72.900000000000006</v>
      </c>
      <c r="L5548" s="42">
        <v>11</v>
      </c>
      <c r="M5548" s="232">
        <v>46300</v>
      </c>
      <c r="N5548" s="1" t="str">
        <f>VLOOKUP(B5548,MICRO!E:L,8,0)</f>
        <v>P-198</v>
      </c>
    </row>
    <row r="5549" spans="1:14" ht="20.25" x14ac:dyDescent="0.25">
      <c r="A5549" s="1">
        <v>11</v>
      </c>
      <c r="B5549" s="159">
        <v>4891</v>
      </c>
      <c r="C5549" s="1" t="s">
        <v>5700</v>
      </c>
      <c r="D5549" s="1" t="s">
        <v>5701</v>
      </c>
      <c r="E5549" s="1" t="s">
        <v>100</v>
      </c>
      <c r="F5549" s="1" t="s">
        <v>5706</v>
      </c>
      <c r="G5549" s="1">
        <v>1</v>
      </c>
      <c r="H5549" s="1" t="s">
        <v>5904</v>
      </c>
      <c r="I5549" s="1" t="s">
        <v>3045</v>
      </c>
      <c r="J5549" s="1">
        <v>70.900000000000006</v>
      </c>
      <c r="K5549" s="1">
        <v>70.900000000000006</v>
      </c>
      <c r="L5549" s="42">
        <v>11</v>
      </c>
      <c r="M5549" s="232">
        <v>46300</v>
      </c>
      <c r="N5549" s="1" t="str">
        <f>VLOOKUP(B5549,MICRO!E:L,8,0)</f>
        <v>P-198</v>
      </c>
    </row>
    <row r="5550" spans="1:14" ht="20.25" x14ac:dyDescent="0.25">
      <c r="A5550" s="1">
        <v>12</v>
      </c>
      <c r="B5550" s="159">
        <v>4892</v>
      </c>
      <c r="C5550" s="1" t="s">
        <v>5700</v>
      </c>
      <c r="D5550" s="1" t="s">
        <v>5701</v>
      </c>
      <c r="E5550" s="1" t="s">
        <v>173</v>
      </c>
      <c r="F5550" s="1" t="s">
        <v>5707</v>
      </c>
      <c r="G5550" s="1">
        <v>1</v>
      </c>
      <c r="H5550" s="1" t="s">
        <v>5904</v>
      </c>
      <c r="I5550" s="1" t="s">
        <v>3045</v>
      </c>
      <c r="J5550" s="1">
        <v>72.099999999999994</v>
      </c>
      <c r="K5550" s="1">
        <v>72.099999999999994</v>
      </c>
      <c r="L5550" s="42">
        <v>11</v>
      </c>
      <c r="M5550" s="232">
        <v>46300</v>
      </c>
      <c r="N5550" s="1" t="str">
        <f>VLOOKUP(B5550,MICRO!E:L,8,0)</f>
        <v>P-198</v>
      </c>
    </row>
    <row r="5551" spans="1:14" ht="20.25" x14ac:dyDescent="0.25">
      <c r="A5551" s="1">
        <v>13</v>
      </c>
      <c r="B5551" s="159">
        <v>4893</v>
      </c>
      <c r="C5551" s="1" t="s">
        <v>5700</v>
      </c>
      <c r="D5551" s="1" t="s">
        <v>5701</v>
      </c>
      <c r="E5551" s="1" t="s">
        <v>461</v>
      </c>
      <c r="F5551" s="1" t="s">
        <v>5708</v>
      </c>
      <c r="G5551" s="1">
        <v>1</v>
      </c>
      <c r="H5551" s="1" t="s">
        <v>5904</v>
      </c>
      <c r="I5551" s="1" t="s">
        <v>3045</v>
      </c>
      <c r="J5551" s="1">
        <v>74.099999999999994</v>
      </c>
      <c r="K5551" s="1">
        <v>74.099999999999994</v>
      </c>
      <c r="L5551" s="42">
        <v>11</v>
      </c>
      <c r="M5551" s="232">
        <v>46300</v>
      </c>
      <c r="N5551" s="1" t="str">
        <f>VLOOKUP(B5551,MICRO!E:L,8,0)</f>
        <v>P-198</v>
      </c>
    </row>
    <row r="5552" spans="1:14" ht="20.25" x14ac:dyDescent="0.25">
      <c r="A5552" s="1">
        <v>14</v>
      </c>
      <c r="B5552" s="159">
        <v>4894</v>
      </c>
      <c r="C5552" s="1" t="s">
        <v>5700</v>
      </c>
      <c r="D5552" s="1" t="s">
        <v>5701</v>
      </c>
      <c r="E5552" s="1" t="s">
        <v>464</v>
      </c>
      <c r="F5552" s="1" t="s">
        <v>5709</v>
      </c>
      <c r="G5552" s="1">
        <v>4</v>
      </c>
      <c r="H5552" s="1" t="s">
        <v>5904</v>
      </c>
      <c r="I5552" s="1" t="s">
        <v>3045</v>
      </c>
      <c r="J5552" s="1">
        <v>14.9</v>
      </c>
      <c r="K5552" s="1">
        <v>59.6</v>
      </c>
      <c r="L5552" s="42">
        <v>11</v>
      </c>
      <c r="M5552" s="232">
        <v>46300</v>
      </c>
      <c r="N5552" s="1" t="str">
        <f>VLOOKUP(B5552,MICRO!E:L,8,0)</f>
        <v>P-198</v>
      </c>
    </row>
    <row r="5553" spans="1:14" ht="20.25" x14ac:dyDescent="0.25">
      <c r="A5553" s="1">
        <v>15</v>
      </c>
      <c r="B5553" s="159">
        <v>4895</v>
      </c>
      <c r="C5553" s="1" t="s">
        <v>5700</v>
      </c>
      <c r="D5553" s="1" t="s">
        <v>5701</v>
      </c>
      <c r="E5553" s="1" t="s">
        <v>1102</v>
      </c>
      <c r="F5553" s="1" t="s">
        <v>5710</v>
      </c>
      <c r="G5553" s="1">
        <v>2</v>
      </c>
      <c r="H5553" s="1" t="s">
        <v>5904</v>
      </c>
      <c r="I5553" s="1" t="s">
        <v>3045</v>
      </c>
      <c r="J5553" s="1">
        <v>12</v>
      </c>
      <c r="K5553" s="1">
        <v>24</v>
      </c>
      <c r="L5553" s="42">
        <v>11</v>
      </c>
      <c r="M5553" s="232">
        <v>46300</v>
      </c>
      <c r="N5553" s="1" t="str">
        <f>VLOOKUP(B5553,MICRO!E:L,8,0)</f>
        <v>P-198</v>
      </c>
    </row>
    <row r="5554" spans="1:14" ht="20.25" x14ac:dyDescent="0.25">
      <c r="A5554" s="1">
        <v>16</v>
      </c>
      <c r="B5554" s="159">
        <v>4896</v>
      </c>
      <c r="C5554" s="1" t="s">
        <v>5700</v>
      </c>
      <c r="D5554" s="1" t="s">
        <v>5701</v>
      </c>
      <c r="E5554" s="1" t="s">
        <v>1103</v>
      </c>
      <c r="F5554" s="1" t="s">
        <v>5711</v>
      </c>
      <c r="G5554" s="1">
        <v>2</v>
      </c>
      <c r="H5554" s="1" t="s">
        <v>5904</v>
      </c>
      <c r="I5554" s="1" t="s">
        <v>3045</v>
      </c>
      <c r="J5554" s="1">
        <v>17.2</v>
      </c>
      <c r="K5554" s="1">
        <v>34.4</v>
      </c>
      <c r="L5554" s="42">
        <v>11</v>
      </c>
      <c r="M5554" s="232">
        <v>46300</v>
      </c>
      <c r="N5554" s="1" t="str">
        <f>VLOOKUP(B5554,MICRO!E:L,8,0)</f>
        <v>P-198</v>
      </c>
    </row>
    <row r="5555" spans="1:14" ht="20.25" x14ac:dyDescent="0.25">
      <c r="A5555" s="1">
        <v>17</v>
      </c>
      <c r="B5555" s="159">
        <v>4897</v>
      </c>
      <c r="C5555" s="1" t="s">
        <v>5700</v>
      </c>
      <c r="D5555" s="1" t="s">
        <v>5701</v>
      </c>
      <c r="E5555" s="1" t="s">
        <v>1104</v>
      </c>
      <c r="F5555" s="1" t="s">
        <v>5712</v>
      </c>
      <c r="G5555" s="1">
        <v>2</v>
      </c>
      <c r="H5555" s="1" t="s">
        <v>5904</v>
      </c>
      <c r="I5555" s="1" t="s">
        <v>3045</v>
      </c>
      <c r="J5555" s="1">
        <v>448.3</v>
      </c>
      <c r="K5555" s="1">
        <v>896.6</v>
      </c>
      <c r="L5555" s="42">
        <v>11</v>
      </c>
      <c r="M5555" s="232">
        <v>46300</v>
      </c>
      <c r="N5555" s="1" t="str">
        <f>VLOOKUP(B5555,MICRO!E:L,8,0)</f>
        <v>P-198</v>
      </c>
    </row>
    <row r="5556" spans="1:14" ht="20.25" x14ac:dyDescent="0.25">
      <c r="A5556" s="1">
        <v>18</v>
      </c>
      <c r="B5556" s="159">
        <v>4898</v>
      </c>
      <c r="C5556" s="1" t="s">
        <v>5700</v>
      </c>
      <c r="D5556" s="1" t="s">
        <v>5701</v>
      </c>
      <c r="E5556" s="1" t="s">
        <v>1105</v>
      </c>
      <c r="F5556" s="1" t="s">
        <v>5713</v>
      </c>
      <c r="G5556" s="1">
        <v>2</v>
      </c>
      <c r="H5556" s="1" t="s">
        <v>5904</v>
      </c>
      <c r="I5556" s="1" t="s">
        <v>3045</v>
      </c>
      <c r="J5556" s="1">
        <v>87</v>
      </c>
      <c r="K5556" s="1">
        <v>174</v>
      </c>
      <c r="L5556" s="42">
        <v>11</v>
      </c>
      <c r="M5556" s="232">
        <v>46300</v>
      </c>
      <c r="N5556" s="1" t="str">
        <f>VLOOKUP(B5556,MICRO!E:L,8,0)</f>
        <v>P-198</v>
      </c>
    </row>
    <row r="5557" spans="1:14" ht="20.25" x14ac:dyDescent="0.25">
      <c r="A5557" s="1">
        <v>19</v>
      </c>
      <c r="B5557" s="159">
        <v>4899</v>
      </c>
      <c r="C5557" s="1" t="s">
        <v>5700</v>
      </c>
      <c r="D5557" s="1" t="s">
        <v>5701</v>
      </c>
      <c r="E5557" s="1" t="s">
        <v>1106</v>
      </c>
      <c r="F5557" s="1" t="s">
        <v>5714</v>
      </c>
      <c r="G5557" s="1">
        <v>2</v>
      </c>
      <c r="H5557" s="1" t="s">
        <v>5904</v>
      </c>
      <c r="I5557" s="1" t="s">
        <v>3045</v>
      </c>
      <c r="J5557" s="1">
        <v>75</v>
      </c>
      <c r="K5557" s="1">
        <v>150</v>
      </c>
      <c r="L5557" s="42">
        <v>11</v>
      </c>
      <c r="M5557" s="232">
        <v>46300</v>
      </c>
      <c r="N5557" s="1" t="str">
        <f>VLOOKUP(B5557,MICRO!E:L,8,0)</f>
        <v>P-198</v>
      </c>
    </row>
    <row r="5558" spans="1:14" ht="20.25" x14ac:dyDescent="0.25">
      <c r="A5558" s="1">
        <v>20</v>
      </c>
      <c r="B5558" s="159">
        <v>4900</v>
      </c>
      <c r="C5558" s="1" t="s">
        <v>5700</v>
      </c>
      <c r="D5558" s="1" t="s">
        <v>5701</v>
      </c>
      <c r="E5558" s="1" t="s">
        <v>1107</v>
      </c>
      <c r="F5558" s="1" t="s">
        <v>5715</v>
      </c>
      <c r="G5558" s="1">
        <v>32</v>
      </c>
      <c r="H5558" s="1" t="s">
        <v>5904</v>
      </c>
      <c r="I5558" s="1" t="s">
        <v>3045</v>
      </c>
      <c r="J5558" s="1">
        <v>3.5</v>
      </c>
      <c r="K5558" s="1">
        <v>112</v>
      </c>
      <c r="L5558" s="42">
        <v>11</v>
      </c>
      <c r="M5558" s="232">
        <v>46300</v>
      </c>
      <c r="N5558" s="1" t="str">
        <f>VLOOKUP(B5558,MICRO!E:L,8,0)</f>
        <v>P-198</v>
      </c>
    </row>
    <row r="5559" spans="1:14" ht="20.25" x14ac:dyDescent="0.25">
      <c r="A5559" s="1">
        <v>21</v>
      </c>
      <c r="B5559" s="159">
        <v>4901</v>
      </c>
      <c r="C5559" s="1" t="s">
        <v>5700</v>
      </c>
      <c r="D5559" s="1" t="s">
        <v>5701</v>
      </c>
      <c r="E5559" s="1" t="s">
        <v>1108</v>
      </c>
      <c r="F5559" s="1" t="s">
        <v>5716</v>
      </c>
      <c r="G5559" s="1">
        <v>64</v>
      </c>
      <c r="H5559" s="1" t="s">
        <v>5904</v>
      </c>
      <c r="I5559" s="1" t="s">
        <v>3045</v>
      </c>
      <c r="J5559" s="1">
        <v>1.5</v>
      </c>
      <c r="K5559" s="1">
        <v>96</v>
      </c>
      <c r="L5559" s="42">
        <v>11</v>
      </c>
      <c r="M5559" s="232">
        <v>46300</v>
      </c>
      <c r="N5559" s="1" t="str">
        <f>VLOOKUP(B5559,MICRO!E:L,8,0)</f>
        <v>P-198</v>
      </c>
    </row>
    <row r="5560" spans="1:14" ht="20.25" x14ac:dyDescent="0.25">
      <c r="A5560" s="1">
        <v>22</v>
      </c>
      <c r="B5560" s="159">
        <v>4902</v>
      </c>
      <c r="C5560" s="1" t="s">
        <v>5700</v>
      </c>
      <c r="D5560" s="1" t="s">
        <v>5701</v>
      </c>
      <c r="E5560" s="1" t="s">
        <v>1109</v>
      </c>
      <c r="F5560" s="1" t="s">
        <v>5717</v>
      </c>
      <c r="G5560" s="1">
        <v>32</v>
      </c>
      <c r="H5560" s="1" t="s">
        <v>5904</v>
      </c>
      <c r="I5560" s="1" t="s">
        <v>3045</v>
      </c>
      <c r="J5560" s="1">
        <v>2.8</v>
      </c>
      <c r="K5560" s="1">
        <v>89.6</v>
      </c>
      <c r="L5560" s="42">
        <v>11</v>
      </c>
      <c r="M5560" s="232">
        <v>46300</v>
      </c>
      <c r="N5560" s="1" t="str">
        <f>VLOOKUP(B5560,MICRO!E:L,8,0)</f>
        <v>P-198</v>
      </c>
    </row>
    <row r="5561" spans="1:14" ht="20.25" x14ac:dyDescent="0.25">
      <c r="A5561" s="1">
        <v>23</v>
      </c>
      <c r="B5561" s="159">
        <v>4850</v>
      </c>
      <c r="C5561" s="1" t="s">
        <v>5625</v>
      </c>
      <c r="D5561" s="1" t="s">
        <v>5626</v>
      </c>
      <c r="E5561" s="1" t="s">
        <v>43</v>
      </c>
      <c r="F5561" s="1" t="s">
        <v>5628</v>
      </c>
      <c r="G5561" s="1">
        <v>1</v>
      </c>
      <c r="H5561" s="1" t="s">
        <v>5904</v>
      </c>
      <c r="I5561" s="1" t="s">
        <v>3140</v>
      </c>
      <c r="J5561" s="1">
        <v>105.5</v>
      </c>
      <c r="K5561" s="1">
        <v>105.5</v>
      </c>
      <c r="L5561" s="42">
        <v>11</v>
      </c>
      <c r="M5561" s="232">
        <v>46300</v>
      </c>
      <c r="N5561" s="1" t="str">
        <f>VLOOKUP(B5561,MICRO!E:L,8,0)</f>
        <v>P-198</v>
      </c>
    </row>
    <row r="5562" spans="1:14" ht="20.25" x14ac:dyDescent="0.25">
      <c r="A5562" s="1">
        <v>24</v>
      </c>
      <c r="B5562" s="159">
        <v>4533</v>
      </c>
      <c r="C5562" s="1" t="s">
        <v>5051</v>
      </c>
      <c r="D5562" s="1" t="s">
        <v>5052</v>
      </c>
      <c r="E5562" s="1" t="s">
        <v>2</v>
      </c>
      <c r="F5562" s="1" t="s">
        <v>5053</v>
      </c>
      <c r="G5562" s="1">
        <v>4</v>
      </c>
      <c r="H5562" s="1" t="s">
        <v>5904</v>
      </c>
      <c r="I5562" s="1" t="s">
        <v>3045</v>
      </c>
      <c r="J5562" s="1">
        <v>6.2</v>
      </c>
      <c r="K5562" s="1">
        <v>24.8</v>
      </c>
      <c r="L5562" s="42">
        <v>11</v>
      </c>
      <c r="M5562" s="232">
        <v>46300</v>
      </c>
      <c r="N5562" s="1" t="str">
        <f>VLOOKUP(B5562,MICRO!E:L,8,0)</f>
        <v>P-198</v>
      </c>
    </row>
    <row r="5563" spans="1:14" ht="20.25" x14ac:dyDescent="0.25">
      <c r="A5563" s="1">
        <v>25</v>
      </c>
      <c r="B5563" s="159">
        <v>4534</v>
      </c>
      <c r="C5563" s="1" t="s">
        <v>5051</v>
      </c>
      <c r="D5563" s="1" t="s">
        <v>5052</v>
      </c>
      <c r="E5563" s="1" t="s">
        <v>43</v>
      </c>
      <c r="F5563" s="1" t="s">
        <v>5056</v>
      </c>
      <c r="G5563" s="1">
        <v>1</v>
      </c>
      <c r="H5563" s="1" t="s">
        <v>5904</v>
      </c>
      <c r="I5563" s="1" t="s">
        <v>3045</v>
      </c>
      <c r="J5563" s="1">
        <v>312.39999999999998</v>
      </c>
      <c r="K5563" s="1">
        <v>312.39999999999998</v>
      </c>
      <c r="L5563" s="42">
        <v>11</v>
      </c>
      <c r="M5563" s="232">
        <v>46300</v>
      </c>
      <c r="N5563" s="1" t="str">
        <f>VLOOKUP(B5563,MICRO!E:L,8,0)</f>
        <v>P-198</v>
      </c>
    </row>
    <row r="5564" spans="1:14" ht="20.25" x14ac:dyDescent="0.25">
      <c r="A5564" s="1">
        <v>26</v>
      </c>
      <c r="B5564" s="159">
        <v>4545</v>
      </c>
      <c r="C5564" s="1" t="s">
        <v>5081</v>
      </c>
      <c r="D5564" s="1" t="s">
        <v>5082</v>
      </c>
      <c r="E5564" s="1" t="s">
        <v>2</v>
      </c>
      <c r="F5564" s="1" t="s">
        <v>5083</v>
      </c>
      <c r="G5564" s="1">
        <v>1</v>
      </c>
      <c r="H5564" s="1" t="s">
        <v>5904</v>
      </c>
      <c r="I5564" s="1" t="s">
        <v>3045</v>
      </c>
      <c r="J5564" s="1">
        <v>763.4</v>
      </c>
      <c r="K5564" s="1">
        <v>763.4</v>
      </c>
      <c r="L5564" s="42">
        <v>11</v>
      </c>
      <c r="M5564" s="232">
        <v>46300</v>
      </c>
      <c r="N5564" s="1" t="str">
        <f>VLOOKUP(B5564,MICRO!E:L,8,0)</f>
        <v>P-198</v>
      </c>
    </row>
    <row r="5565" spans="1:14" ht="20.25" x14ac:dyDescent="0.25">
      <c r="A5565" s="1">
        <v>27</v>
      </c>
      <c r="B5565" s="159">
        <v>4546</v>
      </c>
      <c r="C5565" s="1" t="s">
        <v>5084</v>
      </c>
      <c r="D5565" s="1" t="s">
        <v>5085</v>
      </c>
      <c r="E5565" s="1" t="s">
        <v>2</v>
      </c>
      <c r="F5565" s="1" t="s">
        <v>5086</v>
      </c>
      <c r="G5565" s="1">
        <v>1</v>
      </c>
      <c r="H5565" s="1" t="s">
        <v>5904</v>
      </c>
      <c r="I5565" s="1" t="s">
        <v>3045</v>
      </c>
      <c r="J5565" s="1">
        <v>508.5</v>
      </c>
      <c r="K5565" s="1">
        <v>508.5</v>
      </c>
      <c r="L5565" s="42">
        <v>11</v>
      </c>
      <c r="M5565" s="232">
        <v>46300</v>
      </c>
      <c r="N5565" s="1" t="str">
        <f>VLOOKUP(B5565,MICRO!E:L,8,0)</f>
        <v>P-198</v>
      </c>
    </row>
    <row r="5566" spans="1:14" ht="20.25" x14ac:dyDescent="0.25">
      <c r="A5566" s="1">
        <v>28</v>
      </c>
      <c r="B5566" s="159">
        <v>4547</v>
      </c>
      <c r="C5566" s="1" t="s">
        <v>5087</v>
      </c>
      <c r="D5566" s="1" t="s">
        <v>5088</v>
      </c>
      <c r="E5566" s="1" t="s">
        <v>2</v>
      </c>
      <c r="F5566" s="1" t="s">
        <v>5089</v>
      </c>
      <c r="G5566" s="1">
        <v>1</v>
      </c>
      <c r="H5566" s="1" t="s">
        <v>5904</v>
      </c>
      <c r="I5566" s="1" t="s">
        <v>3045</v>
      </c>
      <c r="J5566" s="1">
        <v>441.2</v>
      </c>
      <c r="K5566" s="1">
        <v>441.2</v>
      </c>
      <c r="L5566" s="42">
        <v>11</v>
      </c>
      <c r="M5566" s="232">
        <v>46300</v>
      </c>
      <c r="N5566" s="1" t="str">
        <f>VLOOKUP(B5566,MICRO!E:L,8,0)</f>
        <v>P-198</v>
      </c>
    </row>
    <row r="5567" spans="1:14" ht="20.25" x14ac:dyDescent="0.25">
      <c r="A5567" s="1">
        <v>29</v>
      </c>
      <c r="B5567" s="159">
        <v>4548</v>
      </c>
      <c r="C5567" s="1" t="s">
        <v>5090</v>
      </c>
      <c r="D5567" s="1" t="s">
        <v>5091</v>
      </c>
      <c r="E5567" s="1" t="s">
        <v>2</v>
      </c>
      <c r="F5567" s="1" t="s">
        <v>5092</v>
      </c>
      <c r="G5567" s="1">
        <v>1</v>
      </c>
      <c r="H5567" s="1" t="s">
        <v>5904</v>
      </c>
      <c r="I5567" s="1" t="s">
        <v>3045</v>
      </c>
      <c r="J5567" s="1">
        <v>725.7</v>
      </c>
      <c r="K5567" s="1">
        <v>725.7</v>
      </c>
      <c r="L5567" s="42">
        <v>11</v>
      </c>
      <c r="M5567" s="232">
        <v>46300</v>
      </c>
      <c r="N5567" s="1" t="str">
        <f>VLOOKUP(B5567,MICRO!E:L,8,0)</f>
        <v>P-198</v>
      </c>
    </row>
    <row r="5568" spans="1:14" ht="20.25" x14ac:dyDescent="0.25">
      <c r="A5568" s="1">
        <v>30</v>
      </c>
      <c r="B5568" s="159">
        <v>4549</v>
      </c>
      <c r="C5568" s="1" t="s">
        <v>5093</v>
      </c>
      <c r="D5568" s="1" t="s">
        <v>5094</v>
      </c>
      <c r="E5568" s="1" t="s">
        <v>2</v>
      </c>
      <c r="F5568" s="1" t="s">
        <v>5095</v>
      </c>
      <c r="G5568" s="1">
        <v>1</v>
      </c>
      <c r="H5568" s="1" t="s">
        <v>5904</v>
      </c>
      <c r="I5568" s="1" t="s">
        <v>3045</v>
      </c>
      <c r="J5568" s="1">
        <v>350.2</v>
      </c>
      <c r="K5568" s="1">
        <v>350.2</v>
      </c>
      <c r="L5568" s="42">
        <v>11</v>
      </c>
      <c r="M5568" s="232">
        <v>46300</v>
      </c>
      <c r="N5568" s="1" t="str">
        <f>VLOOKUP(B5568,MICRO!E:L,8,0)</f>
        <v>P-198</v>
      </c>
    </row>
    <row r="5569" spans="1:14" ht="20.25" x14ac:dyDescent="0.25">
      <c r="A5569" s="1">
        <v>31</v>
      </c>
      <c r="B5569" s="159">
        <v>4550</v>
      </c>
      <c r="C5569" s="1" t="s">
        <v>5093</v>
      </c>
      <c r="D5569" s="1" t="s">
        <v>5094</v>
      </c>
      <c r="E5569" s="1" t="s">
        <v>1101</v>
      </c>
      <c r="F5569" s="1" t="s">
        <v>5096</v>
      </c>
      <c r="G5569" s="1">
        <v>3</v>
      </c>
      <c r="H5569" s="1" t="s">
        <v>5904</v>
      </c>
      <c r="I5569" s="1" t="s">
        <v>3045</v>
      </c>
      <c r="J5569" s="1">
        <v>3.1</v>
      </c>
      <c r="K5569" s="1">
        <v>9.3000000000000007</v>
      </c>
      <c r="L5569" s="42">
        <v>11</v>
      </c>
      <c r="M5569" s="232">
        <v>46300</v>
      </c>
      <c r="N5569" s="1" t="str">
        <f>VLOOKUP(B5569,MICRO!E:L,8,0)</f>
        <v>P-198</v>
      </c>
    </row>
    <row r="5570" spans="1:14" ht="20.25" x14ac:dyDescent="0.25">
      <c r="A5570" s="1">
        <v>32</v>
      </c>
      <c r="B5570" s="159">
        <v>4551</v>
      </c>
      <c r="C5570" s="1" t="s">
        <v>5097</v>
      </c>
      <c r="D5570" s="1" t="s">
        <v>5098</v>
      </c>
      <c r="E5570" s="1" t="s">
        <v>2</v>
      </c>
      <c r="F5570" s="1" t="s">
        <v>5099</v>
      </c>
      <c r="G5570" s="1">
        <v>1</v>
      </c>
      <c r="H5570" s="1" t="s">
        <v>5904</v>
      </c>
      <c r="I5570" s="1" t="s">
        <v>3045</v>
      </c>
      <c r="J5570" s="1">
        <v>33</v>
      </c>
      <c r="K5570" s="1">
        <v>33</v>
      </c>
      <c r="L5570" s="42">
        <v>11</v>
      </c>
      <c r="M5570" s="232">
        <v>46300</v>
      </c>
      <c r="N5570" s="1" t="str">
        <f>VLOOKUP(B5570,MICRO!E:L,8,0)</f>
        <v>P-198</v>
      </c>
    </row>
    <row r="5571" spans="1:14" ht="20.25" x14ac:dyDescent="0.25">
      <c r="A5571" s="1">
        <v>33</v>
      </c>
      <c r="B5571" s="159">
        <v>4666</v>
      </c>
      <c r="C5571" s="1" t="s">
        <v>5224</v>
      </c>
      <c r="D5571" s="1" t="s">
        <v>5237</v>
      </c>
      <c r="E5571" s="1" t="s">
        <v>100</v>
      </c>
      <c r="F5571" s="1" t="s">
        <v>5242</v>
      </c>
      <c r="G5571" s="1">
        <v>4</v>
      </c>
      <c r="H5571" s="1" t="s">
        <v>5904</v>
      </c>
      <c r="I5571" s="1" t="s">
        <v>3045</v>
      </c>
      <c r="J5571" s="1">
        <v>29.4</v>
      </c>
      <c r="K5571" s="1">
        <v>117.6</v>
      </c>
      <c r="L5571" s="42">
        <v>11</v>
      </c>
      <c r="M5571" s="232">
        <v>46300</v>
      </c>
      <c r="N5571" s="1" t="str">
        <f>VLOOKUP(B5571,MICRO!E:L,8,0)</f>
        <v>P-198</v>
      </c>
    </row>
    <row r="5572" spans="1:14" ht="20.25" x14ac:dyDescent="0.25">
      <c r="A5572" s="1">
        <v>34</v>
      </c>
      <c r="B5572" s="159">
        <v>4667</v>
      </c>
      <c r="C5572" s="1" t="s">
        <v>5224</v>
      </c>
      <c r="D5572" s="1" t="s">
        <v>5237</v>
      </c>
      <c r="E5572" s="1" t="s">
        <v>173</v>
      </c>
      <c r="F5572" s="1" t="s">
        <v>5243</v>
      </c>
      <c r="G5572" s="1">
        <v>5</v>
      </c>
      <c r="H5572" s="1" t="s">
        <v>5904</v>
      </c>
      <c r="I5572" s="1" t="s">
        <v>3045</v>
      </c>
      <c r="J5572" s="1">
        <v>28.9</v>
      </c>
      <c r="K5572" s="1">
        <v>144.5</v>
      </c>
      <c r="L5572" s="42">
        <v>11</v>
      </c>
      <c r="M5572" s="232">
        <v>46300</v>
      </c>
      <c r="N5572" s="1" t="str">
        <f>VLOOKUP(B5572,MICRO!E:L,8,0)</f>
        <v>P-198</v>
      </c>
    </row>
    <row r="5573" spans="1:14" ht="20.25" x14ac:dyDescent="0.25">
      <c r="A5573" s="1">
        <v>35</v>
      </c>
      <c r="B5573" s="159">
        <v>4628</v>
      </c>
      <c r="C5573" s="1" t="s">
        <v>5216</v>
      </c>
      <c r="D5573" s="1" t="s">
        <v>5217</v>
      </c>
      <c r="E5573" s="1" t="s">
        <v>43</v>
      </c>
      <c r="F5573" s="1" t="s">
        <v>5219</v>
      </c>
      <c r="G5573" s="1">
        <v>4</v>
      </c>
      <c r="H5573" s="1" t="s">
        <v>5904</v>
      </c>
      <c r="I5573" s="1" t="s">
        <v>3045</v>
      </c>
      <c r="J5573" s="1">
        <v>6.5</v>
      </c>
      <c r="K5573" s="1">
        <v>26</v>
      </c>
      <c r="L5573" s="42">
        <v>11</v>
      </c>
      <c r="M5573" s="232">
        <v>46300</v>
      </c>
      <c r="N5573" s="1" t="str">
        <f>VLOOKUP(B5573,MICRO!E:L,8,0)</f>
        <v>P-198</v>
      </c>
    </row>
    <row r="5574" spans="1:14" ht="20.25" x14ac:dyDescent="0.25">
      <c r="A5574" s="1">
        <v>1</v>
      </c>
      <c r="B5574" s="159">
        <v>4426</v>
      </c>
      <c r="C5574" s="1" t="s">
        <v>4844</v>
      </c>
      <c r="D5574" s="1" t="s">
        <v>4845</v>
      </c>
      <c r="E5574" s="1"/>
      <c r="F5574" s="1" t="s">
        <v>4846</v>
      </c>
      <c r="G5574" s="1">
        <v>1</v>
      </c>
      <c r="H5574" s="1" t="s">
        <v>19</v>
      </c>
      <c r="I5574" s="1" t="s">
        <v>6028</v>
      </c>
      <c r="J5574" s="1">
        <v>235.8</v>
      </c>
      <c r="K5574" s="1">
        <f>G5574*J5574</f>
        <v>235.8</v>
      </c>
      <c r="L5574" s="42">
        <v>1</v>
      </c>
      <c r="M5574" s="232">
        <v>46274</v>
      </c>
      <c r="N5574" s="1" t="str">
        <f>VLOOKUP(B5574,MICRO!E:L,8,0)</f>
        <v>P-210</v>
      </c>
    </row>
    <row r="5575" spans="1:14" ht="20.25" x14ac:dyDescent="0.25">
      <c r="A5575" s="1">
        <v>1</v>
      </c>
      <c r="B5575" s="159">
        <v>4767</v>
      </c>
      <c r="C5575" s="1" t="s">
        <v>5517</v>
      </c>
      <c r="D5575" s="1"/>
      <c r="E5575" s="1" t="s">
        <v>2</v>
      </c>
      <c r="F5575" s="1" t="s">
        <v>5518</v>
      </c>
      <c r="G5575" s="1">
        <v>1</v>
      </c>
      <c r="H5575" s="1" t="s">
        <v>5904</v>
      </c>
      <c r="I5575" s="1" t="s">
        <v>5519</v>
      </c>
      <c r="J5575" s="1">
        <v>101.4</v>
      </c>
      <c r="K5575" s="1">
        <v>101.4</v>
      </c>
      <c r="L5575" s="42">
        <v>1</v>
      </c>
      <c r="M5575" s="232">
        <v>46296</v>
      </c>
      <c r="N5575" s="1" t="str">
        <f>VLOOKUP(B5575,MICRO!E:L,8,0)</f>
        <v>P-215</v>
      </c>
    </row>
    <row r="5576" spans="1:14" ht="20.25" x14ac:dyDescent="0.25">
      <c r="A5576" s="1">
        <v>2</v>
      </c>
      <c r="B5576" s="159">
        <v>4768</v>
      </c>
      <c r="C5576" s="1" t="s">
        <v>5517</v>
      </c>
      <c r="D5576" s="1"/>
      <c r="E5576" s="1" t="s">
        <v>43</v>
      </c>
      <c r="F5576" s="1" t="s">
        <v>5521</v>
      </c>
      <c r="G5576" s="1">
        <v>1</v>
      </c>
      <c r="H5576" s="1" t="s">
        <v>5904</v>
      </c>
      <c r="I5576" s="1" t="s">
        <v>5519</v>
      </c>
      <c r="J5576" s="1">
        <v>110</v>
      </c>
      <c r="K5576" s="1">
        <v>110</v>
      </c>
      <c r="L5576" s="42">
        <v>1</v>
      </c>
      <c r="M5576" s="232">
        <v>46296</v>
      </c>
      <c r="N5576" s="1" t="str">
        <f>VLOOKUP(B5576,MICRO!E:L,8,0)</f>
        <v>P-215</v>
      </c>
    </row>
    <row r="5577" spans="1:14" ht="20.25" x14ac:dyDescent="0.25">
      <c r="A5577" s="1">
        <v>3</v>
      </c>
      <c r="B5577" s="159">
        <v>4769</v>
      </c>
      <c r="C5577" s="1" t="s">
        <v>5517</v>
      </c>
      <c r="D5577" s="1"/>
      <c r="E5577" s="1" t="s">
        <v>1101</v>
      </c>
      <c r="F5577" s="1" t="s">
        <v>5522</v>
      </c>
      <c r="G5577" s="1">
        <v>1</v>
      </c>
      <c r="H5577" s="1" t="s">
        <v>5904</v>
      </c>
      <c r="I5577" s="1" t="s">
        <v>5519</v>
      </c>
      <c r="J5577" s="1">
        <v>2.4</v>
      </c>
      <c r="K5577" s="1">
        <v>2.4</v>
      </c>
      <c r="L5577" s="42">
        <v>1</v>
      </c>
      <c r="M5577" s="232">
        <v>46296</v>
      </c>
      <c r="N5577" s="1" t="str">
        <f>VLOOKUP(B5577,MICRO!E:L,8,0)</f>
        <v>P-215</v>
      </c>
    </row>
    <row r="5578" spans="1:14" ht="20.25" x14ac:dyDescent="0.25">
      <c r="A5578" s="1">
        <v>4</v>
      </c>
      <c r="B5578" s="159">
        <v>4770</v>
      </c>
      <c r="C5578" s="1" t="s">
        <v>5517</v>
      </c>
      <c r="D5578" s="1"/>
      <c r="E5578" s="1" t="s">
        <v>100</v>
      </c>
      <c r="F5578" s="1" t="s">
        <v>5523</v>
      </c>
      <c r="G5578" s="1">
        <v>1</v>
      </c>
      <c r="H5578" s="1" t="s">
        <v>5904</v>
      </c>
      <c r="I5578" s="1" t="s">
        <v>5519</v>
      </c>
      <c r="J5578" s="1">
        <v>2.2000000000000002</v>
      </c>
      <c r="K5578" s="1">
        <v>2.2000000000000002</v>
      </c>
      <c r="L5578" s="42">
        <v>1</v>
      </c>
      <c r="M5578" s="232">
        <v>46296</v>
      </c>
      <c r="N5578" s="1" t="str">
        <f>VLOOKUP(B5578,MICRO!E:L,8,0)</f>
        <v>P-215</v>
      </c>
    </row>
    <row r="5579" spans="1:14" ht="20.25" x14ac:dyDescent="0.25">
      <c r="A5579" s="1">
        <v>5</v>
      </c>
      <c r="B5579" s="159">
        <v>4771</v>
      </c>
      <c r="C5579" s="1" t="s">
        <v>5517</v>
      </c>
      <c r="D5579" s="1"/>
      <c r="E5579" s="1" t="s">
        <v>173</v>
      </c>
      <c r="F5579" s="1" t="s">
        <v>5524</v>
      </c>
      <c r="G5579" s="1">
        <v>1</v>
      </c>
      <c r="H5579" s="1" t="s">
        <v>5904</v>
      </c>
      <c r="I5579" s="1" t="s">
        <v>5519</v>
      </c>
      <c r="J5579" s="1">
        <v>3.4</v>
      </c>
      <c r="K5579" s="1">
        <v>3.4</v>
      </c>
      <c r="L5579" s="42">
        <v>1</v>
      </c>
      <c r="M5579" s="232">
        <v>46296</v>
      </c>
      <c r="N5579" s="1" t="str">
        <f>VLOOKUP(B5579,MICRO!E:L,8,0)</f>
        <v>P-215</v>
      </c>
    </row>
    <row r="5580" spans="1:14" ht="20.25" x14ac:dyDescent="0.25">
      <c r="A5580" s="1">
        <v>6</v>
      </c>
      <c r="B5580" s="159">
        <v>4772</v>
      </c>
      <c r="C5580" s="1" t="s">
        <v>5525</v>
      </c>
      <c r="D5580" s="1"/>
      <c r="E5580" s="1" t="s">
        <v>2</v>
      </c>
      <c r="F5580" s="1" t="s">
        <v>5526</v>
      </c>
      <c r="G5580" s="1">
        <v>1</v>
      </c>
      <c r="H5580" s="1" t="s">
        <v>5904</v>
      </c>
      <c r="I5580" s="1" t="s">
        <v>5519</v>
      </c>
      <c r="J5580" s="1">
        <v>112</v>
      </c>
      <c r="K5580" s="1">
        <v>112</v>
      </c>
      <c r="L5580" s="42">
        <v>1</v>
      </c>
      <c r="M5580" s="232">
        <v>46296</v>
      </c>
      <c r="N5580" s="1" t="str">
        <f>VLOOKUP(B5580,MICRO!E:L,8,0)</f>
        <v>P-215</v>
      </c>
    </row>
    <row r="5581" spans="1:14" ht="20.25" x14ac:dyDescent="0.25">
      <c r="A5581" s="1">
        <v>7</v>
      </c>
      <c r="B5581" s="159">
        <v>4773</v>
      </c>
      <c r="C5581" s="1" t="s">
        <v>5527</v>
      </c>
      <c r="D5581" s="1"/>
      <c r="E5581" s="1" t="s">
        <v>2</v>
      </c>
      <c r="F5581" s="1" t="s">
        <v>5528</v>
      </c>
      <c r="G5581" s="1">
        <v>1</v>
      </c>
      <c r="H5581" s="1" t="s">
        <v>5904</v>
      </c>
      <c r="I5581" s="1" t="s">
        <v>5519</v>
      </c>
      <c r="J5581" s="1">
        <v>191.6</v>
      </c>
      <c r="K5581" s="1">
        <v>191.6</v>
      </c>
      <c r="L5581" s="42">
        <v>1</v>
      </c>
      <c r="M5581" s="232">
        <v>46296</v>
      </c>
      <c r="N5581" s="1" t="str">
        <f>VLOOKUP(B5581,MICRO!E:L,8,0)</f>
        <v>P-215</v>
      </c>
    </row>
    <row r="5582" spans="1:14" ht="20.25" x14ac:dyDescent="0.25">
      <c r="A5582" s="1">
        <v>8</v>
      </c>
      <c r="B5582" s="159">
        <v>4774</v>
      </c>
      <c r="C5582" s="1" t="s">
        <v>5527</v>
      </c>
      <c r="D5582" s="1"/>
      <c r="E5582" s="1" t="s">
        <v>43</v>
      </c>
      <c r="F5582" s="1" t="s">
        <v>5529</v>
      </c>
      <c r="G5582" s="1">
        <v>2</v>
      </c>
      <c r="H5582" s="1" t="s">
        <v>5904</v>
      </c>
      <c r="I5582" s="1" t="s">
        <v>5519</v>
      </c>
      <c r="J5582" s="1">
        <v>29.6</v>
      </c>
      <c r="K5582" s="1">
        <v>59.2</v>
      </c>
      <c r="L5582" s="42">
        <v>1</v>
      </c>
      <c r="M5582" s="232">
        <v>46296</v>
      </c>
      <c r="N5582" s="1" t="str">
        <f>VLOOKUP(B5582,MICRO!E:L,8,0)</f>
        <v>P-215</v>
      </c>
    </row>
    <row r="5583" spans="1:14" ht="20.25" x14ac:dyDescent="0.25">
      <c r="A5583" s="1">
        <v>9</v>
      </c>
      <c r="B5583" s="159">
        <v>4775</v>
      </c>
      <c r="C5583" s="1" t="s">
        <v>5527</v>
      </c>
      <c r="D5583" s="1"/>
      <c r="E5583" s="1" t="s">
        <v>746</v>
      </c>
      <c r="F5583" s="1" t="s">
        <v>5530</v>
      </c>
      <c r="G5583" s="1">
        <v>2</v>
      </c>
      <c r="H5583" s="1" t="s">
        <v>5904</v>
      </c>
      <c r="I5583" s="1" t="s">
        <v>5519</v>
      </c>
      <c r="J5583" s="1">
        <v>30.6</v>
      </c>
      <c r="K5583" s="1">
        <v>61.2</v>
      </c>
      <c r="L5583" s="42">
        <v>1</v>
      </c>
      <c r="M5583" s="232">
        <v>46296</v>
      </c>
      <c r="N5583" s="1" t="str">
        <f>VLOOKUP(B5583,MICRO!E:L,8,0)</f>
        <v>P-215</v>
      </c>
    </row>
    <row r="5584" spans="1:14" ht="20.25" x14ac:dyDescent="0.25">
      <c r="A5584" s="1">
        <v>10</v>
      </c>
      <c r="B5584" s="159">
        <v>4776</v>
      </c>
      <c r="C5584" s="1" t="s">
        <v>5532</v>
      </c>
      <c r="D5584" s="1"/>
      <c r="E5584" s="1" t="s">
        <v>2</v>
      </c>
      <c r="F5584" s="1" t="s">
        <v>5533</v>
      </c>
      <c r="G5584" s="1">
        <v>1</v>
      </c>
      <c r="H5584" s="1" t="s">
        <v>5904</v>
      </c>
      <c r="I5584" s="1" t="s">
        <v>5519</v>
      </c>
      <c r="J5584" s="1">
        <v>54.2</v>
      </c>
      <c r="K5584" s="1">
        <v>54.2</v>
      </c>
      <c r="L5584" s="42">
        <v>1</v>
      </c>
      <c r="M5584" s="232">
        <v>46296</v>
      </c>
      <c r="N5584" s="1" t="str">
        <f>VLOOKUP(B5584,MICRO!E:L,8,0)</f>
        <v>P-215</v>
      </c>
    </row>
    <row r="5585" spans="1:14" ht="20.25" x14ac:dyDescent="0.25">
      <c r="A5585" s="1">
        <v>11</v>
      </c>
      <c r="B5585" s="159">
        <v>4777</v>
      </c>
      <c r="C5585" s="1" t="s">
        <v>5532</v>
      </c>
      <c r="D5585" s="1"/>
      <c r="E5585" s="1" t="s">
        <v>43</v>
      </c>
      <c r="F5585" s="1" t="s">
        <v>5534</v>
      </c>
      <c r="G5585" s="1">
        <v>1</v>
      </c>
      <c r="H5585" s="1" t="s">
        <v>5904</v>
      </c>
      <c r="I5585" s="1" t="s">
        <v>5519</v>
      </c>
      <c r="J5585" s="1">
        <v>101.9</v>
      </c>
      <c r="K5585" s="1">
        <v>101.9</v>
      </c>
      <c r="L5585" s="42">
        <v>1</v>
      </c>
      <c r="M5585" s="232">
        <v>46296</v>
      </c>
      <c r="N5585" s="1" t="str">
        <f>VLOOKUP(B5585,MICRO!E:L,8,0)</f>
        <v>P-215</v>
      </c>
    </row>
    <row r="5586" spans="1:14" ht="20.25" x14ac:dyDescent="0.25">
      <c r="A5586" s="1">
        <v>12</v>
      </c>
      <c r="B5586" s="159">
        <v>4778</v>
      </c>
      <c r="C5586" s="1" t="s">
        <v>5535</v>
      </c>
      <c r="D5586" s="1"/>
      <c r="E5586" s="1" t="s">
        <v>2</v>
      </c>
      <c r="F5586" s="1" t="s">
        <v>5536</v>
      </c>
      <c r="G5586" s="1">
        <v>1</v>
      </c>
      <c r="H5586" s="1" t="s">
        <v>5904</v>
      </c>
      <c r="I5586" s="1" t="s">
        <v>5519</v>
      </c>
      <c r="J5586" s="1">
        <v>367.7</v>
      </c>
      <c r="K5586" s="1">
        <v>367.7</v>
      </c>
      <c r="L5586" s="42">
        <v>1</v>
      </c>
      <c r="M5586" s="232">
        <v>46296</v>
      </c>
      <c r="N5586" s="1" t="str">
        <f>VLOOKUP(B5586,MICRO!E:L,8,0)</f>
        <v>P-215</v>
      </c>
    </row>
    <row r="5587" spans="1:14" ht="20.25" x14ac:dyDescent="0.25">
      <c r="A5587" s="1">
        <v>13</v>
      </c>
      <c r="B5587" s="159">
        <v>4779</v>
      </c>
      <c r="C5587" s="1" t="s">
        <v>5531</v>
      </c>
      <c r="D5587" s="1"/>
      <c r="E5587" s="1" t="s">
        <v>2</v>
      </c>
      <c r="F5587" s="1" t="s">
        <v>6029</v>
      </c>
      <c r="G5587" s="1">
        <v>1</v>
      </c>
      <c r="H5587" s="1" t="s">
        <v>5904</v>
      </c>
      <c r="I5587" s="1" t="s">
        <v>5519</v>
      </c>
      <c r="J5587" s="1">
        <v>217.8</v>
      </c>
      <c r="K5587" s="1">
        <v>217.8</v>
      </c>
      <c r="L5587" s="42">
        <v>1</v>
      </c>
      <c r="M5587" s="232">
        <v>46296</v>
      </c>
      <c r="N5587" s="1" t="str">
        <f>VLOOKUP(B5587,MICRO!E:L,8,0)</f>
        <v>P-215</v>
      </c>
    </row>
    <row r="5588" spans="1:14" ht="20.25" x14ac:dyDescent="0.25">
      <c r="A5588" s="1">
        <v>14</v>
      </c>
      <c r="B5588" s="159">
        <v>4780</v>
      </c>
      <c r="C5588" s="1" t="s">
        <v>5538</v>
      </c>
      <c r="D5588" s="1"/>
      <c r="E5588" s="1" t="s">
        <v>2</v>
      </c>
      <c r="F5588" s="1" t="s">
        <v>6030</v>
      </c>
      <c r="G5588" s="1">
        <v>5</v>
      </c>
      <c r="H5588" s="1" t="s">
        <v>5904</v>
      </c>
      <c r="I5588" s="1" t="s">
        <v>5519</v>
      </c>
      <c r="J5588" s="1">
        <v>316.7</v>
      </c>
      <c r="K5588" s="1">
        <v>1583.5</v>
      </c>
      <c r="L5588" s="42">
        <v>1</v>
      </c>
      <c r="M5588" s="232">
        <v>46296</v>
      </c>
      <c r="N5588" s="1" t="str">
        <f>VLOOKUP(B5588,MICRO!E:L,8,0)</f>
        <v>P-215</v>
      </c>
    </row>
    <row r="5589" spans="1:14" ht="20.25" x14ac:dyDescent="0.25">
      <c r="A5589" s="1">
        <v>16</v>
      </c>
      <c r="B5589" s="159">
        <v>4782</v>
      </c>
      <c r="C5589" s="1" t="s">
        <v>5540</v>
      </c>
      <c r="D5589" s="1"/>
      <c r="E5589" s="1" t="s">
        <v>2</v>
      </c>
      <c r="F5589" s="1" t="s">
        <v>6031</v>
      </c>
      <c r="G5589" s="1">
        <v>1</v>
      </c>
      <c r="H5589" s="1" t="s">
        <v>5904</v>
      </c>
      <c r="I5589" s="1" t="s">
        <v>5519</v>
      </c>
      <c r="J5589" s="1">
        <v>157.6</v>
      </c>
      <c r="K5589" s="1">
        <v>157.6</v>
      </c>
      <c r="L5589" s="42">
        <v>1</v>
      </c>
      <c r="M5589" s="232">
        <v>46296</v>
      </c>
      <c r="N5589" s="1" t="str">
        <f>VLOOKUP(B5589,MICRO!E:L,8,0)</f>
        <v>P-215</v>
      </c>
    </row>
    <row r="5590" spans="1:14" ht="20.25" x14ac:dyDescent="0.25">
      <c r="A5590" s="1">
        <v>17</v>
      </c>
      <c r="B5590" s="159">
        <v>4786</v>
      </c>
      <c r="C5590" s="1" t="s">
        <v>5551</v>
      </c>
      <c r="D5590" s="1"/>
      <c r="E5590" s="1" t="s">
        <v>2</v>
      </c>
      <c r="F5590" s="1" t="s">
        <v>5552</v>
      </c>
      <c r="G5590" s="1">
        <v>8</v>
      </c>
      <c r="H5590" s="1" t="s">
        <v>5904</v>
      </c>
      <c r="I5590" s="1" t="s">
        <v>5519</v>
      </c>
      <c r="J5590" s="1">
        <v>0.6</v>
      </c>
      <c r="K5590" s="1">
        <v>4.8</v>
      </c>
      <c r="L5590" s="42">
        <v>1</v>
      </c>
      <c r="M5590" s="232">
        <v>46296</v>
      </c>
      <c r="N5590" s="1" t="str">
        <f>VLOOKUP(B5590,MICRO!E:L,8,0)</f>
        <v>P-215</v>
      </c>
    </row>
    <row r="5591" spans="1:14" ht="20.25" x14ac:dyDescent="0.25">
      <c r="A5591" s="1">
        <v>18</v>
      </c>
      <c r="B5591" s="159">
        <v>4787</v>
      </c>
      <c r="C5591" s="1" t="s">
        <v>5551</v>
      </c>
      <c r="D5591" s="1"/>
      <c r="E5591" s="1" t="s">
        <v>43</v>
      </c>
      <c r="F5591" s="1" t="s">
        <v>5553</v>
      </c>
      <c r="G5591" s="1">
        <v>1</v>
      </c>
      <c r="H5591" s="1" t="s">
        <v>5904</v>
      </c>
      <c r="I5591" s="1" t="s">
        <v>5519</v>
      </c>
      <c r="J5591" s="1">
        <v>14.4</v>
      </c>
      <c r="K5591" s="1">
        <v>14.4</v>
      </c>
      <c r="L5591" s="42">
        <v>1</v>
      </c>
      <c r="M5591" s="232">
        <v>46296</v>
      </c>
      <c r="N5591" s="1" t="str">
        <f>VLOOKUP(B5591,MICRO!E:L,8,0)</f>
        <v>P-215</v>
      </c>
    </row>
    <row r="5592" spans="1:14" ht="20.25" x14ac:dyDescent="0.25">
      <c r="A5592" s="1">
        <v>19</v>
      </c>
      <c r="B5592" s="159">
        <v>4788</v>
      </c>
      <c r="C5592" s="1" t="s">
        <v>5551</v>
      </c>
      <c r="D5592" s="1"/>
      <c r="E5592" s="1" t="s">
        <v>746</v>
      </c>
      <c r="F5592" s="1" t="s">
        <v>5554</v>
      </c>
      <c r="G5592" s="1">
        <v>1</v>
      </c>
      <c r="H5592" s="1" t="s">
        <v>5904</v>
      </c>
      <c r="I5592" s="1" t="s">
        <v>5519</v>
      </c>
      <c r="J5592" s="1">
        <v>14.4</v>
      </c>
      <c r="K5592" s="1">
        <v>14.4</v>
      </c>
      <c r="L5592" s="42">
        <v>1</v>
      </c>
      <c r="M5592" s="232">
        <v>46296</v>
      </c>
      <c r="N5592" s="1" t="str">
        <f>VLOOKUP(B5592,MICRO!E:L,8,0)</f>
        <v>P-215</v>
      </c>
    </row>
    <row r="5593" spans="1:14" ht="20.25" x14ac:dyDescent="0.25">
      <c r="A5593" s="1">
        <v>20</v>
      </c>
      <c r="B5593" s="159">
        <v>4789</v>
      </c>
      <c r="C5593" s="1" t="s">
        <v>5555</v>
      </c>
      <c r="D5593" s="1"/>
      <c r="E5593" s="1" t="s">
        <v>2</v>
      </c>
      <c r="F5593" s="1" t="s">
        <v>5556</v>
      </c>
      <c r="G5593" s="1">
        <v>1</v>
      </c>
      <c r="H5593" s="1" t="s">
        <v>5904</v>
      </c>
      <c r="I5593" s="1" t="s">
        <v>5519</v>
      </c>
      <c r="J5593" s="1">
        <v>0.1</v>
      </c>
      <c r="K5593" s="1">
        <v>0.1</v>
      </c>
      <c r="L5593" s="42">
        <v>1</v>
      </c>
      <c r="M5593" s="232">
        <v>46296</v>
      </c>
      <c r="N5593" s="1" t="str">
        <f>VLOOKUP(B5593,MICRO!E:L,8,0)</f>
        <v>P-215</v>
      </c>
    </row>
    <row r="5594" spans="1:14" ht="20.25" x14ac:dyDescent="0.25">
      <c r="A5594" s="1">
        <v>21</v>
      </c>
      <c r="B5594" s="159">
        <v>4790</v>
      </c>
      <c r="C5594" s="1" t="s">
        <v>5555</v>
      </c>
      <c r="D5594" s="1"/>
      <c r="E5594" s="1" t="s">
        <v>43</v>
      </c>
      <c r="F5594" s="1" t="s">
        <v>5557</v>
      </c>
      <c r="G5594" s="1">
        <v>1</v>
      </c>
      <c r="H5594" s="1" t="s">
        <v>5904</v>
      </c>
      <c r="I5594" s="1" t="s">
        <v>5519</v>
      </c>
      <c r="J5594" s="1">
        <v>0.2</v>
      </c>
      <c r="K5594" s="1">
        <v>0.2</v>
      </c>
      <c r="L5594" s="42">
        <v>1</v>
      </c>
      <c r="M5594" s="232">
        <v>46296</v>
      </c>
      <c r="N5594" s="1" t="str">
        <f>VLOOKUP(B5594,MICRO!E:L,8,0)</f>
        <v>P-215</v>
      </c>
    </row>
    <row r="5595" spans="1:14" ht="20.25" x14ac:dyDescent="0.25">
      <c r="A5595" s="1">
        <v>22</v>
      </c>
      <c r="B5595" s="159">
        <v>4791</v>
      </c>
      <c r="C5595" s="1" t="s">
        <v>5555</v>
      </c>
      <c r="D5595" s="1"/>
      <c r="E5595" s="1" t="s">
        <v>746</v>
      </c>
      <c r="F5595" s="1" t="s">
        <v>5558</v>
      </c>
      <c r="G5595" s="1">
        <v>1</v>
      </c>
      <c r="H5595" s="1" t="s">
        <v>5904</v>
      </c>
      <c r="I5595" s="1" t="s">
        <v>5519</v>
      </c>
      <c r="J5595" s="1">
        <v>4.4000000000000004</v>
      </c>
      <c r="K5595" s="1">
        <v>4.4000000000000004</v>
      </c>
      <c r="L5595" s="42">
        <v>1</v>
      </c>
      <c r="M5595" s="232">
        <v>46296</v>
      </c>
      <c r="N5595" s="1" t="str">
        <f>VLOOKUP(B5595,MICRO!E:L,8,0)</f>
        <v>P-215</v>
      </c>
    </row>
    <row r="5596" spans="1:14" ht="20.25" x14ac:dyDescent="0.25">
      <c r="A5596" s="1">
        <v>23</v>
      </c>
      <c r="B5596" s="159">
        <v>4792</v>
      </c>
      <c r="C5596" s="1" t="s">
        <v>5555</v>
      </c>
      <c r="D5596" s="1"/>
      <c r="E5596" s="1" t="s">
        <v>1101</v>
      </c>
      <c r="F5596" s="1" t="s">
        <v>5559</v>
      </c>
      <c r="G5596" s="1">
        <v>1</v>
      </c>
      <c r="H5596" s="1" t="s">
        <v>5904</v>
      </c>
      <c r="I5596" s="1" t="s">
        <v>5519</v>
      </c>
      <c r="J5596" s="1">
        <v>4</v>
      </c>
      <c r="K5596" s="1">
        <v>4</v>
      </c>
      <c r="L5596" s="42">
        <v>1</v>
      </c>
      <c r="M5596" s="232">
        <v>46296</v>
      </c>
      <c r="N5596" s="1" t="str">
        <f>VLOOKUP(B5596,MICRO!E:L,8,0)</f>
        <v>P-215</v>
      </c>
    </row>
    <row r="5597" spans="1:14" ht="20.25" x14ac:dyDescent="0.25">
      <c r="A5597" s="1">
        <v>24</v>
      </c>
      <c r="B5597" s="159">
        <v>4792</v>
      </c>
      <c r="C5597" s="1" t="s">
        <v>5555</v>
      </c>
      <c r="D5597" s="1"/>
      <c r="E5597" s="1" t="s">
        <v>100</v>
      </c>
      <c r="F5597" s="1" t="s">
        <v>5560</v>
      </c>
      <c r="G5597" s="1">
        <v>1</v>
      </c>
      <c r="H5597" s="1" t="s">
        <v>5904</v>
      </c>
      <c r="I5597" s="1" t="s">
        <v>5519</v>
      </c>
      <c r="J5597" s="1">
        <v>2.9</v>
      </c>
      <c r="K5597" s="1">
        <v>2.9</v>
      </c>
      <c r="L5597" s="42">
        <v>1</v>
      </c>
      <c r="M5597" s="232">
        <v>46296</v>
      </c>
      <c r="N5597" s="1" t="str">
        <f>VLOOKUP(B5597,MICRO!E:L,8,0)</f>
        <v>P-215</v>
      </c>
    </row>
    <row r="5598" spans="1:14" ht="20.25" x14ac:dyDescent="0.25">
      <c r="A5598" s="1">
        <v>25</v>
      </c>
      <c r="B5598" s="159">
        <v>4793</v>
      </c>
      <c r="C5598" s="1" t="s">
        <v>5555</v>
      </c>
      <c r="D5598" s="1"/>
      <c r="E5598" s="1" t="s">
        <v>173</v>
      </c>
      <c r="F5598" s="1" t="s">
        <v>5561</v>
      </c>
      <c r="G5598" s="1">
        <v>1</v>
      </c>
      <c r="H5598" s="1" t="s">
        <v>5904</v>
      </c>
      <c r="I5598" s="1" t="s">
        <v>5519</v>
      </c>
      <c r="J5598" s="1">
        <v>2</v>
      </c>
      <c r="K5598" s="1">
        <v>2</v>
      </c>
      <c r="L5598" s="42">
        <v>1</v>
      </c>
      <c r="M5598" s="232">
        <v>46296</v>
      </c>
      <c r="N5598" s="1" t="str">
        <f>VLOOKUP(B5598,MICRO!E:L,8,0)</f>
        <v>P-215</v>
      </c>
    </row>
    <row r="5599" spans="1:14" ht="20.25" x14ac:dyDescent="0.25">
      <c r="A5599" s="1">
        <v>26</v>
      </c>
      <c r="B5599" s="159">
        <v>4794</v>
      </c>
      <c r="C5599" s="1" t="s">
        <v>5555</v>
      </c>
      <c r="D5599" s="1"/>
      <c r="E5599" s="1" t="s">
        <v>461</v>
      </c>
      <c r="F5599" s="1" t="s">
        <v>5562</v>
      </c>
      <c r="G5599" s="1">
        <v>1</v>
      </c>
      <c r="H5599" s="1" t="s">
        <v>5904</v>
      </c>
      <c r="I5599" s="1" t="s">
        <v>5519</v>
      </c>
      <c r="J5599" s="1">
        <v>3.2</v>
      </c>
      <c r="K5599" s="1">
        <v>3.2</v>
      </c>
      <c r="L5599" s="42">
        <v>1</v>
      </c>
      <c r="M5599" s="232">
        <v>46296</v>
      </c>
      <c r="N5599" s="1" t="str">
        <f>VLOOKUP(B5599,MICRO!E:L,8,0)</f>
        <v>P-215</v>
      </c>
    </row>
    <row r="5600" spans="1:14" ht="20.25" x14ac:dyDescent="0.25">
      <c r="A5600" s="1">
        <v>27</v>
      </c>
      <c r="B5600" s="159">
        <v>4794</v>
      </c>
      <c r="C5600" s="1" t="s">
        <v>5555</v>
      </c>
      <c r="D5600" s="1"/>
      <c r="E5600" s="1" t="s">
        <v>464</v>
      </c>
      <c r="F5600" s="1" t="s">
        <v>5563</v>
      </c>
      <c r="G5600" s="1">
        <v>1</v>
      </c>
      <c r="H5600" s="1" t="s">
        <v>5904</v>
      </c>
      <c r="I5600" s="1" t="s">
        <v>5519</v>
      </c>
      <c r="J5600" s="1">
        <v>3.3</v>
      </c>
      <c r="K5600" s="1">
        <v>3.3</v>
      </c>
      <c r="L5600" s="42">
        <v>1</v>
      </c>
      <c r="M5600" s="232">
        <v>46296</v>
      </c>
      <c r="N5600" s="1" t="str">
        <f>VLOOKUP(B5600,MICRO!E:L,8,0)</f>
        <v>P-215</v>
      </c>
    </row>
    <row r="5601" spans="1:14" ht="20.25" x14ac:dyDescent="0.25">
      <c r="A5601" s="1">
        <v>28</v>
      </c>
      <c r="B5601" s="159">
        <v>4795</v>
      </c>
      <c r="C5601" s="1" t="s">
        <v>5555</v>
      </c>
      <c r="D5601" s="1"/>
      <c r="E5601" s="1" t="s">
        <v>1102</v>
      </c>
      <c r="F5601" s="1" t="s">
        <v>5564</v>
      </c>
      <c r="G5601" s="1">
        <v>1</v>
      </c>
      <c r="H5601" s="1" t="s">
        <v>5904</v>
      </c>
      <c r="I5601" s="1" t="s">
        <v>5519</v>
      </c>
      <c r="J5601" s="1">
        <v>3.2</v>
      </c>
      <c r="K5601" s="1">
        <v>3.2</v>
      </c>
      <c r="L5601" s="42">
        <v>1</v>
      </c>
      <c r="M5601" s="232">
        <v>46296</v>
      </c>
      <c r="N5601" s="1" t="str">
        <f>VLOOKUP(B5601,MICRO!E:L,8,0)</f>
        <v>P-215</v>
      </c>
    </row>
    <row r="5602" spans="1:14" ht="20.25" x14ac:dyDescent="0.25">
      <c r="A5602" s="1">
        <v>29</v>
      </c>
      <c r="B5602" s="159">
        <v>4863</v>
      </c>
      <c r="C5602" s="1" t="s">
        <v>5652</v>
      </c>
      <c r="D5602" s="1" t="s">
        <v>5653</v>
      </c>
      <c r="E5602" s="1" t="s">
        <v>2</v>
      </c>
      <c r="F5602" s="1" t="s">
        <v>5654</v>
      </c>
      <c r="G5602" s="1">
        <v>1</v>
      </c>
      <c r="H5602" s="1" t="s">
        <v>5904</v>
      </c>
      <c r="I5602" s="1" t="s">
        <v>5519</v>
      </c>
      <c r="J5602" s="1">
        <v>15.9</v>
      </c>
      <c r="K5602" s="1">
        <v>15.9</v>
      </c>
      <c r="L5602" s="42">
        <v>1</v>
      </c>
      <c r="M5602" s="232">
        <v>46296</v>
      </c>
      <c r="N5602" s="1" t="str">
        <f>VLOOKUP(B5602,MICRO!E:L,8,0)</f>
        <v>P-215</v>
      </c>
    </row>
    <row r="5603" spans="1:14" ht="20.25" x14ac:dyDescent="0.25">
      <c r="A5603" s="1">
        <v>30</v>
      </c>
      <c r="B5603" s="159">
        <v>4864</v>
      </c>
      <c r="C5603" s="1" t="s">
        <v>5652</v>
      </c>
      <c r="D5603" s="1" t="s">
        <v>5653</v>
      </c>
      <c r="E5603" s="1" t="s">
        <v>43</v>
      </c>
      <c r="F5603" s="1" t="s">
        <v>5655</v>
      </c>
      <c r="G5603" s="1">
        <v>1</v>
      </c>
      <c r="H5603" s="1" t="s">
        <v>5904</v>
      </c>
      <c r="I5603" s="1" t="s">
        <v>5519</v>
      </c>
      <c r="J5603" s="1">
        <v>15.7</v>
      </c>
      <c r="K5603" s="1">
        <v>15.7</v>
      </c>
      <c r="L5603" s="42">
        <v>1</v>
      </c>
      <c r="M5603" s="232">
        <v>46296</v>
      </c>
      <c r="N5603" s="1" t="str">
        <f>VLOOKUP(B5603,MICRO!E:L,8,0)</f>
        <v>P-215</v>
      </c>
    </row>
    <row r="5604" spans="1:14" ht="20.25" x14ac:dyDescent="0.25">
      <c r="A5604" s="1">
        <v>31</v>
      </c>
      <c r="B5604" s="159">
        <v>4865</v>
      </c>
      <c r="C5604" s="1" t="s">
        <v>5652</v>
      </c>
      <c r="D5604" s="1" t="s">
        <v>5653</v>
      </c>
      <c r="E5604" s="1" t="s">
        <v>746</v>
      </c>
      <c r="F5604" s="1" t="s">
        <v>5656</v>
      </c>
      <c r="G5604" s="1">
        <v>2</v>
      </c>
      <c r="H5604" s="1" t="s">
        <v>5904</v>
      </c>
      <c r="I5604" s="1" t="s">
        <v>5519</v>
      </c>
      <c r="J5604" s="1">
        <v>6.7</v>
      </c>
      <c r="K5604" s="1">
        <v>13.4</v>
      </c>
      <c r="L5604" s="42">
        <v>1</v>
      </c>
      <c r="M5604" s="232">
        <v>46296</v>
      </c>
      <c r="N5604" s="1" t="str">
        <f>VLOOKUP(B5604,MICRO!E:L,8,0)</f>
        <v>P-215</v>
      </c>
    </row>
    <row r="5605" spans="1:14" ht="20.25" x14ac:dyDescent="0.25">
      <c r="A5605" s="1">
        <v>32</v>
      </c>
      <c r="B5605" s="159">
        <v>4866</v>
      </c>
      <c r="C5605" s="1" t="s">
        <v>5652</v>
      </c>
      <c r="D5605" s="1" t="s">
        <v>5653</v>
      </c>
      <c r="E5605" s="1" t="s">
        <v>1101</v>
      </c>
      <c r="F5605" s="1" t="s">
        <v>5657</v>
      </c>
      <c r="G5605" s="1">
        <v>1</v>
      </c>
      <c r="H5605" s="1" t="s">
        <v>5904</v>
      </c>
      <c r="I5605" s="1" t="s">
        <v>5519</v>
      </c>
      <c r="J5605" s="1">
        <v>12.5</v>
      </c>
      <c r="K5605" s="1">
        <v>12.5</v>
      </c>
      <c r="L5605" s="42">
        <v>1</v>
      </c>
      <c r="M5605" s="232">
        <v>46296</v>
      </c>
      <c r="N5605" s="1" t="str">
        <f>VLOOKUP(B5605,MICRO!E:L,8,0)</f>
        <v>P-215</v>
      </c>
    </row>
    <row r="5606" spans="1:14" ht="20.25" x14ac:dyDescent="0.25">
      <c r="A5606" s="1">
        <v>33</v>
      </c>
      <c r="B5606" s="159">
        <v>4867</v>
      </c>
      <c r="C5606" s="1" t="s">
        <v>5652</v>
      </c>
      <c r="D5606" s="1" t="s">
        <v>5653</v>
      </c>
      <c r="E5606" s="1" t="s">
        <v>100</v>
      </c>
      <c r="F5606" s="1" t="s">
        <v>5658</v>
      </c>
      <c r="G5606" s="1">
        <v>1</v>
      </c>
      <c r="H5606" s="1" t="s">
        <v>5904</v>
      </c>
      <c r="I5606" s="1" t="s">
        <v>5519</v>
      </c>
      <c r="J5606" s="1">
        <v>14.5</v>
      </c>
      <c r="K5606" s="1">
        <v>14.5</v>
      </c>
      <c r="L5606" s="42">
        <v>1</v>
      </c>
      <c r="M5606" s="232">
        <v>46296</v>
      </c>
      <c r="N5606" s="1" t="str">
        <f>VLOOKUP(B5606,MICRO!E:L,8,0)</f>
        <v>P-215</v>
      </c>
    </row>
    <row r="5607" spans="1:14" ht="20.25" x14ac:dyDescent="0.25">
      <c r="A5607" s="1">
        <v>34</v>
      </c>
      <c r="B5607" s="159">
        <v>4868</v>
      </c>
      <c r="C5607" s="1" t="s">
        <v>5652</v>
      </c>
      <c r="D5607" s="1" t="s">
        <v>5653</v>
      </c>
      <c r="E5607" s="1" t="s">
        <v>173</v>
      </c>
      <c r="F5607" s="1" t="s">
        <v>5659</v>
      </c>
      <c r="G5607" s="1">
        <v>1</v>
      </c>
      <c r="H5607" s="1" t="s">
        <v>5904</v>
      </c>
      <c r="I5607" s="1" t="s">
        <v>5519</v>
      </c>
      <c r="J5607" s="1">
        <v>14.7</v>
      </c>
      <c r="K5607" s="1">
        <v>14.7</v>
      </c>
      <c r="L5607" s="42">
        <v>1</v>
      </c>
      <c r="M5607" s="232">
        <v>46296</v>
      </c>
      <c r="N5607" s="1" t="str">
        <f>VLOOKUP(B5607,MICRO!E:L,8,0)</f>
        <v>P-215</v>
      </c>
    </row>
    <row r="5608" spans="1:14" ht="20.25" x14ac:dyDescent="0.25">
      <c r="A5608" s="1">
        <v>35</v>
      </c>
      <c r="B5608" s="159">
        <v>4869</v>
      </c>
      <c r="C5608" s="1" t="s">
        <v>5652</v>
      </c>
      <c r="D5608" s="1" t="s">
        <v>5653</v>
      </c>
      <c r="E5608" s="1" t="s">
        <v>461</v>
      </c>
      <c r="F5608" s="1" t="s">
        <v>5660</v>
      </c>
      <c r="G5608" s="1">
        <v>1</v>
      </c>
      <c r="H5608" s="1" t="s">
        <v>5904</v>
      </c>
      <c r="I5608" s="1" t="s">
        <v>5519</v>
      </c>
      <c r="J5608" s="1">
        <v>12.3</v>
      </c>
      <c r="K5608" s="1">
        <v>12.3</v>
      </c>
      <c r="L5608" s="42">
        <v>1</v>
      </c>
      <c r="M5608" s="232">
        <v>46296</v>
      </c>
      <c r="N5608" s="1" t="str">
        <f>VLOOKUP(B5608,MICRO!E:L,8,0)</f>
        <v>P-215</v>
      </c>
    </row>
    <row r="5609" spans="1:14" ht="20.25" x14ac:dyDescent="0.25">
      <c r="A5609" s="1">
        <v>36</v>
      </c>
      <c r="B5609" s="159">
        <v>4870</v>
      </c>
      <c r="C5609" s="1" t="s">
        <v>5652</v>
      </c>
      <c r="D5609" s="1" t="s">
        <v>5653</v>
      </c>
      <c r="E5609" s="1" t="s">
        <v>464</v>
      </c>
      <c r="F5609" s="1" t="s">
        <v>5661</v>
      </c>
      <c r="G5609" s="1">
        <v>1</v>
      </c>
      <c r="H5609" s="1" t="s">
        <v>5904</v>
      </c>
      <c r="I5609" s="1" t="s">
        <v>5519</v>
      </c>
      <c r="J5609" s="1">
        <v>16.899999999999999</v>
      </c>
      <c r="K5609" s="1">
        <v>16.899999999999999</v>
      </c>
      <c r="L5609" s="42">
        <v>1</v>
      </c>
      <c r="M5609" s="232">
        <v>46296</v>
      </c>
      <c r="N5609" s="1" t="str">
        <f>VLOOKUP(B5609,MICRO!E:L,8,0)</f>
        <v>P-215</v>
      </c>
    </row>
    <row r="5610" spans="1:14" ht="20.25" x14ac:dyDescent="0.25">
      <c r="A5610" s="1">
        <v>37</v>
      </c>
      <c r="B5610" s="159">
        <v>4871</v>
      </c>
      <c r="C5610" s="1" t="s">
        <v>5652</v>
      </c>
      <c r="D5610" s="1" t="s">
        <v>5653</v>
      </c>
      <c r="E5610" s="1" t="s">
        <v>1102</v>
      </c>
      <c r="F5610" s="1" t="s">
        <v>5662</v>
      </c>
      <c r="G5610" s="1">
        <v>1</v>
      </c>
      <c r="H5610" s="1" t="s">
        <v>5904</v>
      </c>
      <c r="I5610" s="1" t="s">
        <v>5519</v>
      </c>
      <c r="J5610" s="1">
        <v>16.7</v>
      </c>
      <c r="K5610" s="1">
        <v>16.7</v>
      </c>
      <c r="L5610" s="42">
        <v>1</v>
      </c>
      <c r="M5610" s="232">
        <v>46296</v>
      </c>
      <c r="N5610" s="1" t="str">
        <f>VLOOKUP(B5610,MICRO!E:L,8,0)</f>
        <v>P-215</v>
      </c>
    </row>
    <row r="5611" spans="1:14" ht="20.25" x14ac:dyDescent="0.25">
      <c r="A5611" s="1">
        <v>38</v>
      </c>
      <c r="B5611" s="159">
        <v>4872</v>
      </c>
      <c r="C5611" s="1" t="s">
        <v>5652</v>
      </c>
      <c r="D5611" s="1" t="s">
        <v>5653</v>
      </c>
      <c r="E5611" s="1" t="s">
        <v>1103</v>
      </c>
      <c r="F5611" s="1" t="s">
        <v>5663</v>
      </c>
      <c r="G5611" s="1">
        <v>1</v>
      </c>
      <c r="H5611" s="1" t="s">
        <v>5904</v>
      </c>
      <c r="I5611" s="1" t="s">
        <v>5519</v>
      </c>
      <c r="J5611" s="1">
        <v>14.1</v>
      </c>
      <c r="K5611" s="1">
        <v>14.1</v>
      </c>
      <c r="L5611" s="42">
        <v>1</v>
      </c>
      <c r="M5611" s="232">
        <v>46296</v>
      </c>
      <c r="N5611" s="1" t="str">
        <f>VLOOKUP(B5611,MICRO!E:L,8,0)</f>
        <v>P-215</v>
      </c>
    </row>
    <row r="5612" spans="1:14" ht="20.25" x14ac:dyDescent="0.25">
      <c r="A5612" s="1">
        <v>39</v>
      </c>
      <c r="B5612" s="159">
        <v>4873</v>
      </c>
      <c r="C5612" s="1" t="s">
        <v>5652</v>
      </c>
      <c r="D5612" s="1" t="s">
        <v>5653</v>
      </c>
      <c r="E5612" s="1" t="s">
        <v>1104</v>
      </c>
      <c r="F5612" s="1" t="s">
        <v>5664</v>
      </c>
      <c r="G5612" s="1">
        <v>1</v>
      </c>
      <c r="H5612" s="1" t="s">
        <v>5904</v>
      </c>
      <c r="I5612" s="1" t="s">
        <v>5519</v>
      </c>
      <c r="J5612" s="1">
        <v>13.1</v>
      </c>
      <c r="K5612" s="1">
        <v>13.1</v>
      </c>
      <c r="L5612" s="42">
        <v>1</v>
      </c>
      <c r="M5612" s="232">
        <v>46296</v>
      </c>
      <c r="N5612" s="1" t="str">
        <f>VLOOKUP(B5612,MICRO!E:L,8,0)</f>
        <v>P-215</v>
      </c>
    </row>
    <row r="5613" spans="1:14" ht="20.25" x14ac:dyDescent="0.25">
      <c r="A5613" s="1">
        <v>40</v>
      </c>
      <c r="B5613" s="159">
        <v>4874</v>
      </c>
      <c r="C5613" s="1" t="s">
        <v>5652</v>
      </c>
      <c r="D5613" s="1" t="s">
        <v>5653</v>
      </c>
      <c r="E5613" s="1" t="s">
        <v>1105</v>
      </c>
      <c r="F5613" s="1" t="s">
        <v>5665</v>
      </c>
      <c r="G5613" s="1">
        <v>1</v>
      </c>
      <c r="H5613" s="1" t="s">
        <v>5904</v>
      </c>
      <c r="I5613" s="1" t="s">
        <v>5519</v>
      </c>
      <c r="J5613" s="1">
        <v>13.1</v>
      </c>
      <c r="K5613" s="1">
        <v>13.1</v>
      </c>
      <c r="L5613" s="42">
        <v>1</v>
      </c>
      <c r="M5613" s="232">
        <v>46296</v>
      </c>
      <c r="N5613" s="1" t="str">
        <f>VLOOKUP(B5613,MICRO!E:L,8,0)</f>
        <v>P-215</v>
      </c>
    </row>
    <row r="5614" spans="1:14" ht="20.25" x14ac:dyDescent="0.25">
      <c r="A5614" s="1">
        <v>41</v>
      </c>
      <c r="B5614" s="159">
        <v>4875</v>
      </c>
      <c r="C5614" s="1" t="s">
        <v>5652</v>
      </c>
      <c r="D5614" s="1" t="s">
        <v>5653</v>
      </c>
      <c r="E5614" s="1" t="s">
        <v>1106</v>
      </c>
      <c r="F5614" s="1" t="s">
        <v>5666</v>
      </c>
      <c r="G5614" s="1">
        <v>1</v>
      </c>
      <c r="H5614" s="1" t="s">
        <v>5904</v>
      </c>
      <c r="I5614" s="1" t="s">
        <v>5519</v>
      </c>
      <c r="J5614" s="1">
        <v>19.7</v>
      </c>
      <c r="K5614" s="1">
        <v>19.7</v>
      </c>
      <c r="L5614" s="42">
        <v>1</v>
      </c>
      <c r="M5614" s="232">
        <v>46296</v>
      </c>
      <c r="N5614" s="1" t="str">
        <f>VLOOKUP(B5614,MICRO!E:L,8,0)</f>
        <v>P-215</v>
      </c>
    </row>
    <row r="5615" spans="1:14" ht="20.25" x14ac:dyDescent="0.25">
      <c r="A5615" s="1">
        <v>42</v>
      </c>
      <c r="B5615" s="159">
        <v>4876</v>
      </c>
      <c r="C5615" s="1" t="s">
        <v>5652</v>
      </c>
      <c r="D5615" s="1" t="s">
        <v>5653</v>
      </c>
      <c r="E5615" s="1" t="s">
        <v>1107</v>
      </c>
      <c r="F5615" s="1" t="s">
        <v>5667</v>
      </c>
      <c r="G5615" s="1">
        <v>2</v>
      </c>
      <c r="H5615" s="1" t="s">
        <v>5904</v>
      </c>
      <c r="I5615" s="1" t="s">
        <v>5519</v>
      </c>
      <c r="J5615" s="1">
        <v>1.7</v>
      </c>
      <c r="K5615" s="1">
        <v>3.4</v>
      </c>
      <c r="L5615" s="42">
        <v>1</v>
      </c>
      <c r="M5615" s="232">
        <v>46296</v>
      </c>
      <c r="N5615" s="1" t="str">
        <f>VLOOKUP(B5615,MICRO!E:L,8,0)</f>
        <v>P-215</v>
      </c>
    </row>
    <row r="5616" spans="1:14" ht="20.25" x14ac:dyDescent="0.25">
      <c r="A5616" s="1">
        <v>43</v>
      </c>
      <c r="B5616" s="159">
        <v>4877</v>
      </c>
      <c r="C5616" s="1" t="s">
        <v>5652</v>
      </c>
      <c r="D5616" s="1" t="s">
        <v>5653</v>
      </c>
      <c r="E5616" s="1" t="s">
        <v>1108</v>
      </c>
      <c r="F5616" s="1" t="s">
        <v>5668</v>
      </c>
      <c r="G5616" s="1">
        <v>2</v>
      </c>
      <c r="H5616" s="1" t="s">
        <v>5904</v>
      </c>
      <c r="I5616" s="1" t="s">
        <v>5519</v>
      </c>
      <c r="J5616" s="1">
        <v>6.6</v>
      </c>
      <c r="K5616" s="1">
        <v>13.2</v>
      </c>
      <c r="L5616" s="42">
        <v>1</v>
      </c>
      <c r="M5616" s="232">
        <v>46296</v>
      </c>
      <c r="N5616" s="1" t="str">
        <f>VLOOKUP(B5616,MICRO!E:L,8,0)</f>
        <v>P-215</v>
      </c>
    </row>
    <row r="5617" spans="1:14" ht="20.25" x14ac:dyDescent="0.25">
      <c r="A5617" s="1">
        <v>44</v>
      </c>
      <c r="B5617" s="159">
        <v>4878</v>
      </c>
      <c r="C5617" s="1" t="s">
        <v>5652</v>
      </c>
      <c r="D5617" s="1" t="s">
        <v>5653</v>
      </c>
      <c r="E5617" s="1" t="s">
        <v>1109</v>
      </c>
      <c r="F5617" s="1" t="s">
        <v>5669</v>
      </c>
      <c r="G5617" s="1">
        <v>2</v>
      </c>
      <c r="H5617" s="1" t="s">
        <v>5904</v>
      </c>
      <c r="I5617" s="1" t="s">
        <v>5519</v>
      </c>
      <c r="J5617" s="1">
        <v>15</v>
      </c>
      <c r="K5617" s="1">
        <v>30</v>
      </c>
      <c r="L5617" s="42">
        <v>1</v>
      </c>
      <c r="M5617" s="232">
        <v>46296</v>
      </c>
      <c r="N5617" s="1" t="str">
        <f>VLOOKUP(B5617,MICRO!E:L,8,0)</f>
        <v>P-215</v>
      </c>
    </row>
    <row r="5618" spans="1:14" ht="20.25" x14ac:dyDescent="0.25">
      <c r="A5618" s="1">
        <v>45</v>
      </c>
      <c r="B5618" s="159">
        <v>4879</v>
      </c>
      <c r="C5618" s="1" t="s">
        <v>5652</v>
      </c>
      <c r="D5618" s="1" t="s">
        <v>5653</v>
      </c>
      <c r="E5618" s="1" t="s">
        <v>1110</v>
      </c>
      <c r="F5618" s="1" t="s">
        <v>6032</v>
      </c>
      <c r="G5618" s="1">
        <v>2</v>
      </c>
      <c r="H5618" s="1" t="s">
        <v>5904</v>
      </c>
      <c r="I5618" s="1" t="s">
        <v>5519</v>
      </c>
      <c r="J5618" s="1">
        <v>7.8</v>
      </c>
      <c r="K5618" s="1">
        <v>15.6</v>
      </c>
      <c r="L5618" s="42">
        <v>1</v>
      </c>
      <c r="M5618" s="232">
        <v>46296</v>
      </c>
      <c r="N5618" s="1" t="str">
        <f>VLOOKUP(B5618,MICRO!E:L,8,0)</f>
        <v>P-215</v>
      </c>
    </row>
    <row r="5619" spans="1:14" ht="20.25" x14ac:dyDescent="0.25">
      <c r="A5619" s="1">
        <v>46</v>
      </c>
      <c r="B5619" s="159">
        <v>4879</v>
      </c>
      <c r="C5619" s="1" t="s">
        <v>5652</v>
      </c>
      <c r="D5619" s="1" t="s">
        <v>5653</v>
      </c>
      <c r="E5619" s="1" t="s">
        <v>1110</v>
      </c>
      <c r="F5619" s="1" t="s">
        <v>6033</v>
      </c>
      <c r="G5619" s="1">
        <v>2</v>
      </c>
      <c r="H5619" s="1" t="s">
        <v>5904</v>
      </c>
      <c r="I5619" s="1" t="s">
        <v>5519</v>
      </c>
      <c r="J5619" s="1">
        <v>6.3</v>
      </c>
      <c r="K5619" s="1">
        <v>12.6</v>
      </c>
      <c r="L5619" s="42">
        <v>1</v>
      </c>
      <c r="M5619" s="232">
        <v>46296</v>
      </c>
      <c r="N5619" s="1" t="str">
        <f>VLOOKUP(B5619,MICRO!E:L,8,0)</f>
        <v>P-215</v>
      </c>
    </row>
    <row r="5620" spans="1:14" ht="20.25" x14ac:dyDescent="0.25">
      <c r="A5620" s="1">
        <v>47</v>
      </c>
      <c r="B5620" s="159">
        <v>4879</v>
      </c>
      <c r="C5620" s="1" t="s">
        <v>5652</v>
      </c>
      <c r="D5620" s="1" t="s">
        <v>5653</v>
      </c>
      <c r="E5620" s="1" t="s">
        <v>1110</v>
      </c>
      <c r="F5620" s="1" t="s">
        <v>6034</v>
      </c>
      <c r="G5620" s="1">
        <v>2</v>
      </c>
      <c r="H5620" s="1" t="s">
        <v>5904</v>
      </c>
      <c r="I5620" s="1" t="s">
        <v>5519</v>
      </c>
      <c r="J5620" s="1">
        <v>6.6</v>
      </c>
      <c r="K5620" s="1">
        <v>13.2</v>
      </c>
      <c r="L5620" s="42">
        <v>1</v>
      </c>
      <c r="M5620" s="232">
        <v>46296</v>
      </c>
      <c r="N5620" s="1" t="str">
        <f>VLOOKUP(B5620,MICRO!E:L,8,0)</f>
        <v>P-215</v>
      </c>
    </row>
    <row r="5621" spans="1:14" ht="20.25" x14ac:dyDescent="0.25">
      <c r="A5621" s="1">
        <v>48</v>
      </c>
      <c r="B5621" s="159">
        <v>4879</v>
      </c>
      <c r="C5621" s="1" t="s">
        <v>5652</v>
      </c>
      <c r="D5621" s="1" t="s">
        <v>5653</v>
      </c>
      <c r="E5621" s="1" t="s">
        <v>1110</v>
      </c>
      <c r="F5621" s="1" t="s">
        <v>6035</v>
      </c>
      <c r="G5621" s="1">
        <v>2</v>
      </c>
      <c r="H5621" s="1" t="s">
        <v>5904</v>
      </c>
      <c r="I5621" s="1" t="s">
        <v>5519</v>
      </c>
      <c r="J5621" s="1">
        <v>5.2</v>
      </c>
      <c r="K5621" s="1">
        <v>10.4</v>
      </c>
      <c r="L5621" s="42">
        <v>1</v>
      </c>
      <c r="M5621" s="232">
        <v>46296</v>
      </c>
      <c r="N5621" s="1" t="str">
        <f>VLOOKUP(B5621,MICRO!E:L,8,0)</f>
        <v>P-215</v>
      </c>
    </row>
    <row r="5622" spans="1:14" ht="20.25" x14ac:dyDescent="0.25">
      <c r="A5622" s="1">
        <v>49</v>
      </c>
      <c r="B5622" s="159">
        <v>4879</v>
      </c>
      <c r="C5622" s="1" t="s">
        <v>5652</v>
      </c>
      <c r="D5622" s="1" t="s">
        <v>5653</v>
      </c>
      <c r="E5622" s="1" t="s">
        <v>1110</v>
      </c>
      <c r="F5622" s="1" t="s">
        <v>6036</v>
      </c>
      <c r="G5622" s="1">
        <v>2</v>
      </c>
      <c r="H5622" s="1" t="s">
        <v>5904</v>
      </c>
      <c r="I5622" s="1" t="s">
        <v>5519</v>
      </c>
      <c r="J5622" s="1">
        <v>5.2</v>
      </c>
      <c r="K5622" s="1">
        <v>10.4</v>
      </c>
      <c r="L5622" s="42">
        <v>1</v>
      </c>
      <c r="M5622" s="232">
        <v>46296</v>
      </c>
      <c r="N5622" s="1" t="str">
        <f>VLOOKUP(B5622,MICRO!E:L,8,0)</f>
        <v>P-215</v>
      </c>
    </row>
    <row r="5623" spans="1:14" ht="20.25" x14ac:dyDescent="0.25">
      <c r="A5623" s="1">
        <v>50</v>
      </c>
      <c r="B5623" s="159">
        <v>4879</v>
      </c>
      <c r="C5623" s="1" t="s">
        <v>5652</v>
      </c>
      <c r="D5623" s="1" t="s">
        <v>5653</v>
      </c>
      <c r="E5623" s="1" t="s">
        <v>1110</v>
      </c>
      <c r="F5623" s="1" t="s">
        <v>6037</v>
      </c>
      <c r="G5623" s="1">
        <v>2</v>
      </c>
      <c r="H5623" s="1" t="s">
        <v>5904</v>
      </c>
      <c r="I5623" s="1" t="s">
        <v>5519</v>
      </c>
      <c r="J5623" s="1">
        <v>4</v>
      </c>
      <c r="K5623" s="1">
        <v>8</v>
      </c>
      <c r="L5623" s="42">
        <v>1</v>
      </c>
      <c r="M5623" s="232">
        <v>46296</v>
      </c>
      <c r="N5623" s="1" t="str">
        <f>VLOOKUP(B5623,MICRO!E:L,8,0)</f>
        <v>P-215</v>
      </c>
    </row>
    <row r="5624" spans="1:14" ht="20.25" x14ac:dyDescent="0.25">
      <c r="A5624" s="1">
        <v>51</v>
      </c>
      <c r="B5624" s="159">
        <v>4879</v>
      </c>
      <c r="C5624" s="1" t="s">
        <v>5652</v>
      </c>
      <c r="D5624" s="1" t="s">
        <v>5653</v>
      </c>
      <c r="E5624" s="1" t="s">
        <v>1110</v>
      </c>
      <c r="F5624" s="1" t="s">
        <v>6038</v>
      </c>
      <c r="G5624" s="1">
        <v>2</v>
      </c>
      <c r="H5624" s="1" t="s">
        <v>5904</v>
      </c>
      <c r="I5624" s="1" t="s">
        <v>5519</v>
      </c>
      <c r="J5624" s="1">
        <v>7.1</v>
      </c>
      <c r="K5624" s="1">
        <v>14.2</v>
      </c>
      <c r="L5624" s="42">
        <v>1</v>
      </c>
      <c r="M5624" s="232">
        <v>46296</v>
      </c>
      <c r="N5624" s="1" t="str">
        <f>VLOOKUP(B5624,MICRO!E:L,8,0)</f>
        <v>P-215</v>
      </c>
    </row>
    <row r="5625" spans="1:14" ht="20.25" x14ac:dyDescent="0.25">
      <c r="A5625" s="1">
        <v>52</v>
      </c>
      <c r="B5625" s="159">
        <v>4879</v>
      </c>
      <c r="C5625" s="1" t="s">
        <v>5652</v>
      </c>
      <c r="D5625" s="1" t="s">
        <v>5653</v>
      </c>
      <c r="E5625" s="1" t="s">
        <v>1110</v>
      </c>
      <c r="F5625" s="1" t="s">
        <v>6039</v>
      </c>
      <c r="G5625" s="1">
        <v>2</v>
      </c>
      <c r="H5625" s="1" t="s">
        <v>5904</v>
      </c>
      <c r="I5625" s="1" t="s">
        <v>5519</v>
      </c>
      <c r="J5625" s="1">
        <v>5.6</v>
      </c>
      <c r="K5625" s="1">
        <v>11.2</v>
      </c>
      <c r="L5625" s="42">
        <v>1</v>
      </c>
      <c r="M5625" s="232">
        <v>46296</v>
      </c>
      <c r="N5625" s="1" t="str">
        <f>VLOOKUP(B5625,MICRO!E:L,8,0)</f>
        <v>P-215</v>
      </c>
    </row>
    <row r="5626" spans="1:14" ht="20.25" x14ac:dyDescent="0.25">
      <c r="A5626" s="1">
        <v>53</v>
      </c>
      <c r="B5626" s="159">
        <v>4879</v>
      </c>
      <c r="C5626" s="1" t="s">
        <v>5652</v>
      </c>
      <c r="D5626" s="1" t="s">
        <v>5653</v>
      </c>
      <c r="E5626" s="1" t="s">
        <v>1110</v>
      </c>
      <c r="F5626" s="1" t="s">
        <v>6040</v>
      </c>
      <c r="G5626" s="1">
        <v>2</v>
      </c>
      <c r="H5626" s="1" t="s">
        <v>5904</v>
      </c>
      <c r="I5626" s="1" t="s">
        <v>5519</v>
      </c>
      <c r="J5626" s="1">
        <v>5.3</v>
      </c>
      <c r="K5626" s="1">
        <v>10.6</v>
      </c>
      <c r="L5626" s="42">
        <v>1</v>
      </c>
      <c r="M5626" s="232">
        <v>46296</v>
      </c>
      <c r="N5626" s="1" t="str">
        <f>VLOOKUP(B5626,MICRO!E:L,8,0)</f>
        <v>P-215</v>
      </c>
    </row>
    <row r="5627" spans="1:14" ht="20.25" x14ac:dyDescent="0.25">
      <c r="A5627" s="1">
        <v>54</v>
      </c>
      <c r="B5627" s="159">
        <v>4879</v>
      </c>
      <c r="C5627" s="1" t="s">
        <v>5652</v>
      </c>
      <c r="D5627" s="1" t="s">
        <v>5653</v>
      </c>
      <c r="E5627" s="1" t="s">
        <v>1110</v>
      </c>
      <c r="F5627" s="1" t="s">
        <v>6041</v>
      </c>
      <c r="G5627" s="1">
        <v>2</v>
      </c>
      <c r="H5627" s="1" t="s">
        <v>5904</v>
      </c>
      <c r="I5627" s="1" t="s">
        <v>5519</v>
      </c>
      <c r="J5627" s="1">
        <v>4.2</v>
      </c>
      <c r="K5627" s="1">
        <v>8.4</v>
      </c>
      <c r="L5627" s="42">
        <v>1</v>
      </c>
      <c r="M5627" s="232">
        <v>46296</v>
      </c>
      <c r="N5627" s="1" t="str">
        <f>VLOOKUP(B5627,MICRO!E:L,8,0)</f>
        <v>P-215</v>
      </c>
    </row>
    <row r="5628" spans="1:14" ht="20.25" x14ac:dyDescent="0.25">
      <c r="A5628" s="1">
        <v>55</v>
      </c>
      <c r="B5628" s="159">
        <v>4880</v>
      </c>
      <c r="C5628" s="1" t="s">
        <v>5671</v>
      </c>
      <c r="D5628" s="1" t="s">
        <v>5653</v>
      </c>
      <c r="E5628" s="1" t="s">
        <v>2</v>
      </c>
      <c r="F5628" s="1" t="s">
        <v>5672</v>
      </c>
      <c r="G5628" s="1">
        <v>4</v>
      </c>
      <c r="H5628" s="1" t="s">
        <v>5904</v>
      </c>
      <c r="I5628" s="1" t="s">
        <v>5519</v>
      </c>
      <c r="J5628" s="1">
        <v>21.2</v>
      </c>
      <c r="K5628" s="1">
        <v>84.8</v>
      </c>
      <c r="L5628" s="42">
        <v>1</v>
      </c>
      <c r="M5628" s="232">
        <v>46296</v>
      </c>
      <c r="N5628" s="1" t="str">
        <f>VLOOKUP(B5628,MICRO!E:L,8,0)</f>
        <v>P-215</v>
      </c>
    </row>
    <row r="5629" spans="1:14" ht="20.25" x14ac:dyDescent="0.25">
      <c r="A5629" s="1">
        <v>56</v>
      </c>
      <c r="B5629" s="159">
        <v>4881</v>
      </c>
      <c r="C5629" s="1" t="s">
        <v>5671</v>
      </c>
      <c r="D5629" s="1" t="s">
        <v>5653</v>
      </c>
      <c r="E5629" s="1" t="s">
        <v>43</v>
      </c>
      <c r="F5629" s="1" t="s">
        <v>5673</v>
      </c>
      <c r="G5629" s="1">
        <v>4</v>
      </c>
      <c r="H5629" s="1" t="s">
        <v>5904</v>
      </c>
      <c r="I5629" s="1" t="s">
        <v>5519</v>
      </c>
      <c r="J5629" s="1">
        <v>7.6</v>
      </c>
      <c r="K5629" s="1">
        <v>30.4</v>
      </c>
      <c r="L5629" s="42">
        <v>1</v>
      </c>
      <c r="M5629" s="232">
        <v>46296</v>
      </c>
      <c r="N5629" s="1" t="str">
        <f>VLOOKUP(B5629,MICRO!E:L,8,0)</f>
        <v>P-215</v>
      </c>
    </row>
    <row r="5630" spans="1:14" ht="20.25" x14ac:dyDescent="0.25">
      <c r="A5630" s="1">
        <v>57</v>
      </c>
      <c r="B5630" s="159"/>
      <c r="C5630" s="1" t="s">
        <v>6042</v>
      </c>
      <c r="D5630" s="1"/>
      <c r="E5630" s="1"/>
      <c r="F5630" s="1" t="s">
        <v>6043</v>
      </c>
      <c r="G5630" s="1">
        <v>84</v>
      </c>
      <c r="H5630" s="1" t="s">
        <v>5904</v>
      </c>
      <c r="I5630" s="1" t="s">
        <v>5519</v>
      </c>
      <c r="J5630" s="1">
        <v>0.01</v>
      </c>
      <c r="K5630" s="1">
        <v>0.84</v>
      </c>
      <c r="L5630" s="42">
        <v>1</v>
      </c>
      <c r="M5630" s="232">
        <v>46296</v>
      </c>
      <c r="N5630" s="1" t="e">
        <f>VLOOKUP(B5630,MICRO!E:L,8,0)</f>
        <v>#N/A</v>
      </c>
    </row>
    <row r="5631" spans="1:14" ht="20.25" x14ac:dyDescent="0.25">
      <c r="A5631" s="1">
        <v>58</v>
      </c>
      <c r="B5631" s="159"/>
      <c r="C5631" s="1" t="s">
        <v>6044</v>
      </c>
      <c r="D5631" s="1"/>
      <c r="E5631" s="1"/>
      <c r="F5631" s="1" t="s">
        <v>6045</v>
      </c>
      <c r="G5631" s="1">
        <v>16</v>
      </c>
      <c r="H5631" s="1" t="s">
        <v>5904</v>
      </c>
      <c r="I5631" s="1" t="s">
        <v>5519</v>
      </c>
      <c r="J5631" s="1">
        <v>0.01</v>
      </c>
      <c r="K5631" s="1">
        <v>0.16</v>
      </c>
      <c r="L5631" s="42">
        <v>1</v>
      </c>
      <c r="M5631" s="232">
        <v>46296</v>
      </c>
      <c r="N5631" s="1" t="e">
        <f>VLOOKUP(B5631,MICRO!E:L,8,0)</f>
        <v>#N/A</v>
      </c>
    </row>
    <row r="5632" spans="1:14" ht="20.25" x14ac:dyDescent="0.25">
      <c r="A5632" s="1">
        <v>59</v>
      </c>
      <c r="B5632" s="159"/>
      <c r="C5632" s="1" t="s">
        <v>6044</v>
      </c>
      <c r="D5632" s="1"/>
      <c r="E5632" s="1"/>
      <c r="F5632" s="1" t="s">
        <v>6046</v>
      </c>
      <c r="G5632" s="1">
        <v>16</v>
      </c>
      <c r="H5632" s="1" t="s">
        <v>5904</v>
      </c>
      <c r="I5632" s="1" t="s">
        <v>5519</v>
      </c>
      <c r="J5632" s="1">
        <v>0.01</v>
      </c>
      <c r="K5632" s="1">
        <v>0.16</v>
      </c>
      <c r="L5632" s="42">
        <v>1</v>
      </c>
      <c r="M5632" s="232">
        <v>46296</v>
      </c>
      <c r="N5632" s="1" t="e">
        <f>VLOOKUP(B5632,MICRO!E:L,8,0)</f>
        <v>#N/A</v>
      </c>
    </row>
    <row r="5633" spans="1:14" ht="20.25" x14ac:dyDescent="0.25">
      <c r="A5633" s="1">
        <v>60</v>
      </c>
      <c r="B5633" s="159"/>
      <c r="C5633" s="1" t="s">
        <v>6044</v>
      </c>
      <c r="D5633" s="1"/>
      <c r="E5633" s="1"/>
      <c r="F5633" s="1" t="s">
        <v>6047</v>
      </c>
      <c r="G5633" s="1">
        <v>16</v>
      </c>
      <c r="H5633" s="1" t="s">
        <v>5904</v>
      </c>
      <c r="I5633" s="1" t="s">
        <v>5519</v>
      </c>
      <c r="J5633" s="1">
        <v>0.01</v>
      </c>
      <c r="K5633" s="1">
        <v>0.16</v>
      </c>
      <c r="L5633" s="42">
        <v>1</v>
      </c>
      <c r="M5633" s="232">
        <v>46296</v>
      </c>
      <c r="N5633" s="1" t="e">
        <f>VLOOKUP(B5633,MICRO!E:L,8,0)</f>
        <v>#N/A</v>
      </c>
    </row>
    <row r="5634" spans="1:14" ht="20.25" x14ac:dyDescent="0.25">
      <c r="A5634" s="1">
        <v>61</v>
      </c>
      <c r="B5634" s="159"/>
      <c r="C5634" s="1" t="s">
        <v>6044</v>
      </c>
      <c r="D5634" s="1"/>
      <c r="E5634" s="1"/>
      <c r="F5634" s="1" t="s">
        <v>6048</v>
      </c>
      <c r="G5634" s="1">
        <v>16</v>
      </c>
      <c r="H5634" s="1" t="s">
        <v>5904</v>
      </c>
      <c r="I5634" s="1" t="s">
        <v>5519</v>
      </c>
      <c r="J5634" s="1">
        <v>0.01</v>
      </c>
      <c r="K5634" s="1">
        <v>0.16</v>
      </c>
      <c r="L5634" s="42">
        <v>1</v>
      </c>
      <c r="M5634" s="232">
        <v>46296</v>
      </c>
      <c r="N5634" s="1" t="e">
        <f>VLOOKUP(B5634,MICRO!E:L,8,0)</f>
        <v>#N/A</v>
      </c>
    </row>
    <row r="5635" spans="1:14" ht="20.25" x14ac:dyDescent="0.25">
      <c r="A5635" s="1">
        <v>62</v>
      </c>
      <c r="B5635" s="159"/>
      <c r="C5635" s="1" t="s">
        <v>6044</v>
      </c>
      <c r="D5635" s="1"/>
      <c r="E5635" s="1"/>
      <c r="F5635" s="1" t="s">
        <v>6049</v>
      </c>
      <c r="G5635" s="1">
        <v>16</v>
      </c>
      <c r="H5635" s="1" t="s">
        <v>5904</v>
      </c>
      <c r="I5635" s="1" t="s">
        <v>5519</v>
      </c>
      <c r="J5635" s="1">
        <v>0.01</v>
      </c>
      <c r="K5635" s="1">
        <v>0.16</v>
      </c>
      <c r="L5635" s="42">
        <v>1</v>
      </c>
      <c r="M5635" s="232">
        <v>46296</v>
      </c>
      <c r="N5635" s="1" t="e">
        <f>VLOOKUP(B5635,MICRO!E:L,8,0)</f>
        <v>#N/A</v>
      </c>
    </row>
    <row r="5636" spans="1:14" ht="20.25" x14ac:dyDescent="0.25">
      <c r="A5636" s="1">
        <v>63</v>
      </c>
      <c r="B5636" s="159"/>
      <c r="C5636" s="1" t="s">
        <v>6044</v>
      </c>
      <c r="D5636" s="1"/>
      <c r="E5636" s="1"/>
      <c r="F5636" s="1" t="s">
        <v>6050</v>
      </c>
      <c r="G5636" s="1">
        <v>16</v>
      </c>
      <c r="H5636" s="1" t="s">
        <v>5904</v>
      </c>
      <c r="I5636" s="1" t="s">
        <v>5519</v>
      </c>
      <c r="J5636" s="1">
        <v>0.01</v>
      </c>
      <c r="K5636" s="1">
        <v>0.16</v>
      </c>
      <c r="L5636" s="42">
        <v>1</v>
      </c>
      <c r="M5636" s="232">
        <v>46296</v>
      </c>
      <c r="N5636" s="1" t="e">
        <f>VLOOKUP(B5636,MICRO!E:L,8,0)</f>
        <v>#N/A</v>
      </c>
    </row>
    <row r="5637" spans="1:14" ht="20.25" x14ac:dyDescent="0.25">
      <c r="A5637" s="1">
        <v>64</v>
      </c>
      <c r="B5637" s="159"/>
      <c r="C5637" s="1" t="s">
        <v>5532</v>
      </c>
      <c r="D5637" s="1"/>
      <c r="E5637" s="1"/>
      <c r="F5637" s="1" t="s">
        <v>6051</v>
      </c>
      <c r="G5637" s="1">
        <v>7</v>
      </c>
      <c r="H5637" s="1" t="s">
        <v>5904</v>
      </c>
      <c r="I5637" s="1" t="s">
        <v>5519</v>
      </c>
      <c r="J5637" s="1">
        <v>0.01</v>
      </c>
      <c r="K5637" s="1">
        <v>7.0000000000000007E-2</v>
      </c>
      <c r="L5637" s="42">
        <v>1</v>
      </c>
      <c r="M5637" s="232">
        <v>46296</v>
      </c>
      <c r="N5637" s="1" t="e">
        <f>VLOOKUP(B5637,MICRO!E:L,8,0)</f>
        <v>#N/A</v>
      </c>
    </row>
    <row r="5638" spans="1:14" ht="20.25" x14ac:dyDescent="0.25">
      <c r="A5638" s="1">
        <v>65</v>
      </c>
      <c r="B5638" s="159"/>
      <c r="C5638" s="1" t="s">
        <v>5532</v>
      </c>
      <c r="D5638" s="1"/>
      <c r="E5638" s="1"/>
      <c r="F5638" s="1" t="s">
        <v>6046</v>
      </c>
      <c r="G5638" s="1">
        <v>7</v>
      </c>
      <c r="H5638" s="1" t="s">
        <v>5904</v>
      </c>
      <c r="I5638" s="1" t="s">
        <v>5519</v>
      </c>
      <c r="J5638" s="1">
        <v>0.01</v>
      </c>
      <c r="K5638" s="1">
        <v>7.0000000000000007E-2</v>
      </c>
      <c r="L5638" s="42">
        <v>1</v>
      </c>
      <c r="M5638" s="232">
        <v>46296</v>
      </c>
      <c r="N5638" s="1" t="e">
        <f>VLOOKUP(B5638,MICRO!E:L,8,0)</f>
        <v>#N/A</v>
      </c>
    </row>
    <row r="5639" spans="1:14" ht="20.25" x14ac:dyDescent="0.25">
      <c r="A5639" s="1">
        <v>66</v>
      </c>
      <c r="B5639" s="159"/>
      <c r="C5639" s="1" t="s">
        <v>5532</v>
      </c>
      <c r="D5639" s="1"/>
      <c r="E5639" s="1"/>
      <c r="F5639" s="1" t="s">
        <v>6052</v>
      </c>
      <c r="G5639" s="1">
        <v>7</v>
      </c>
      <c r="H5639" s="1" t="s">
        <v>5904</v>
      </c>
      <c r="I5639" s="1" t="s">
        <v>5519</v>
      </c>
      <c r="J5639" s="1">
        <v>0.01</v>
      </c>
      <c r="K5639" s="1">
        <v>7.0000000000000007E-2</v>
      </c>
      <c r="L5639" s="42">
        <v>1</v>
      </c>
      <c r="M5639" s="232">
        <v>46296</v>
      </c>
      <c r="N5639" s="1" t="e">
        <f>VLOOKUP(B5639,MICRO!E:L,8,0)</f>
        <v>#N/A</v>
      </c>
    </row>
    <row r="5640" spans="1:14" ht="20.25" x14ac:dyDescent="0.25">
      <c r="A5640" s="1">
        <v>67</v>
      </c>
      <c r="B5640" s="159"/>
      <c r="C5640" s="1" t="s">
        <v>5527</v>
      </c>
      <c r="D5640" s="1"/>
      <c r="E5640" s="1"/>
      <c r="F5640" s="1" t="s">
        <v>6046</v>
      </c>
      <c r="G5640" s="1">
        <v>8</v>
      </c>
      <c r="H5640" s="1" t="s">
        <v>5904</v>
      </c>
      <c r="I5640" s="1" t="s">
        <v>5519</v>
      </c>
      <c r="J5640" s="1">
        <v>0.01</v>
      </c>
      <c r="K5640" s="1">
        <v>0.08</v>
      </c>
      <c r="L5640" s="42">
        <v>1</v>
      </c>
      <c r="M5640" s="232">
        <v>46296</v>
      </c>
      <c r="N5640" s="1" t="e">
        <f>VLOOKUP(B5640,MICRO!E:L,8,0)</f>
        <v>#N/A</v>
      </c>
    </row>
    <row r="5641" spans="1:14" ht="20.25" x14ac:dyDescent="0.25">
      <c r="A5641" s="1">
        <v>68</v>
      </c>
      <c r="B5641" s="159"/>
      <c r="C5641" s="1" t="s">
        <v>5527</v>
      </c>
      <c r="D5641" s="1"/>
      <c r="E5641" s="1"/>
      <c r="F5641" s="1" t="s">
        <v>6052</v>
      </c>
      <c r="G5641" s="1">
        <v>8</v>
      </c>
      <c r="H5641" s="1" t="s">
        <v>5904</v>
      </c>
      <c r="I5641" s="1" t="s">
        <v>5519</v>
      </c>
      <c r="J5641" s="1">
        <v>0.01</v>
      </c>
      <c r="K5641" s="1">
        <v>0.08</v>
      </c>
      <c r="L5641" s="42">
        <v>1</v>
      </c>
      <c r="M5641" s="232">
        <v>46296</v>
      </c>
      <c r="N5641" s="1" t="e">
        <f>VLOOKUP(B5641,MICRO!E:L,8,0)</f>
        <v>#N/A</v>
      </c>
    </row>
    <row r="5642" spans="1:14" ht="20.25" x14ac:dyDescent="0.25">
      <c r="A5642" s="1">
        <v>69</v>
      </c>
      <c r="B5642" s="159"/>
      <c r="C5642" s="1" t="s">
        <v>5517</v>
      </c>
      <c r="D5642" s="1"/>
      <c r="E5642" s="1"/>
      <c r="F5642" s="1" t="s">
        <v>6051</v>
      </c>
      <c r="G5642" s="1">
        <v>8</v>
      </c>
      <c r="H5642" s="1" t="s">
        <v>5904</v>
      </c>
      <c r="I5642" s="1" t="s">
        <v>5519</v>
      </c>
      <c r="J5642" s="1">
        <v>0.01</v>
      </c>
      <c r="K5642" s="1">
        <v>0.08</v>
      </c>
      <c r="L5642" s="42">
        <v>1</v>
      </c>
      <c r="M5642" s="232">
        <v>46296</v>
      </c>
      <c r="N5642" s="1" t="e">
        <f>VLOOKUP(B5642,MICRO!E:L,8,0)</f>
        <v>#N/A</v>
      </c>
    </row>
    <row r="5643" spans="1:14" ht="20.25" x14ac:dyDescent="0.25">
      <c r="A5643" s="1">
        <v>70</v>
      </c>
      <c r="B5643" s="159"/>
      <c r="C5643" s="1" t="s">
        <v>6053</v>
      </c>
      <c r="D5643" s="1"/>
      <c r="E5643" s="1"/>
      <c r="F5643" s="1" t="s">
        <v>6046</v>
      </c>
      <c r="G5643" s="1">
        <v>10</v>
      </c>
      <c r="H5643" s="1" t="s">
        <v>5904</v>
      </c>
      <c r="I5643" s="1" t="s">
        <v>5519</v>
      </c>
      <c r="J5643" s="1">
        <v>0.01</v>
      </c>
      <c r="K5643" s="1">
        <v>0.1</v>
      </c>
      <c r="L5643" s="42">
        <v>1</v>
      </c>
      <c r="M5643" s="232">
        <v>46296</v>
      </c>
      <c r="N5643" s="1" t="e">
        <f>VLOOKUP(B5643,MICRO!E:L,8,0)</f>
        <v>#N/A</v>
      </c>
    </row>
    <row r="5644" spans="1:14" ht="20.25" x14ac:dyDescent="0.25">
      <c r="A5644" s="1">
        <v>71</v>
      </c>
      <c r="B5644" s="159"/>
      <c r="C5644" s="1" t="s">
        <v>5517</v>
      </c>
      <c r="D5644" s="1"/>
      <c r="E5644" s="1"/>
      <c r="F5644" s="1" t="s">
        <v>6052</v>
      </c>
      <c r="G5644" s="1">
        <v>6</v>
      </c>
      <c r="H5644" s="1" t="s">
        <v>5904</v>
      </c>
      <c r="I5644" s="1" t="s">
        <v>5519</v>
      </c>
      <c r="J5644" s="1">
        <v>0.01</v>
      </c>
      <c r="K5644" s="1">
        <v>0.06</v>
      </c>
      <c r="L5644" s="42">
        <v>1</v>
      </c>
      <c r="M5644" s="232">
        <v>46296</v>
      </c>
      <c r="N5644" s="1" t="e">
        <f>VLOOKUP(B5644,MICRO!E:L,8,0)</f>
        <v>#N/A</v>
      </c>
    </row>
    <row r="5645" spans="1:14" ht="20.25" x14ac:dyDescent="0.25">
      <c r="A5645" s="1">
        <v>72</v>
      </c>
      <c r="B5645" s="159"/>
      <c r="C5645" s="1" t="s">
        <v>5517</v>
      </c>
      <c r="D5645" s="1"/>
      <c r="E5645" s="1"/>
      <c r="F5645" s="1" t="s">
        <v>6047</v>
      </c>
      <c r="G5645" s="1">
        <v>4</v>
      </c>
      <c r="H5645" s="1" t="s">
        <v>5904</v>
      </c>
      <c r="I5645" s="1" t="s">
        <v>5519</v>
      </c>
      <c r="J5645" s="1">
        <v>0.01</v>
      </c>
      <c r="K5645" s="1">
        <v>0.04</v>
      </c>
      <c r="L5645" s="42">
        <v>1</v>
      </c>
      <c r="M5645" s="232">
        <v>46296</v>
      </c>
      <c r="N5645" s="1" t="e">
        <f>VLOOKUP(B5645,MICRO!E:L,8,0)</f>
        <v>#N/A</v>
      </c>
    </row>
    <row r="5646" spans="1:14" ht="20.25" x14ac:dyDescent="0.25">
      <c r="A5646" s="1">
        <v>73</v>
      </c>
      <c r="B5646" s="159"/>
      <c r="C5646" s="1" t="s">
        <v>5540</v>
      </c>
      <c r="D5646" s="1"/>
      <c r="E5646" s="1"/>
      <c r="F5646" s="1" t="s">
        <v>6054</v>
      </c>
      <c r="G5646" s="1">
        <v>9</v>
      </c>
      <c r="H5646" s="1" t="s">
        <v>5904</v>
      </c>
      <c r="I5646" s="1" t="s">
        <v>5519</v>
      </c>
      <c r="J5646" s="1">
        <v>0.01</v>
      </c>
      <c r="K5646" s="1">
        <v>0.09</v>
      </c>
      <c r="L5646" s="42">
        <v>1</v>
      </c>
      <c r="M5646" s="232">
        <v>46296</v>
      </c>
      <c r="N5646" s="1" t="e">
        <f>VLOOKUP(B5646,MICRO!E:L,8,0)</f>
        <v>#N/A</v>
      </c>
    </row>
    <row r="5647" spans="1:14" ht="20.25" x14ac:dyDescent="0.25">
      <c r="A5647" s="1">
        <v>74</v>
      </c>
      <c r="B5647" s="159"/>
      <c r="C5647" s="1" t="s">
        <v>5540</v>
      </c>
      <c r="D5647" s="1"/>
      <c r="E5647" s="1"/>
      <c r="F5647" s="1" t="s">
        <v>6055</v>
      </c>
      <c r="G5647" s="1">
        <v>3</v>
      </c>
      <c r="H5647" s="1" t="s">
        <v>5904</v>
      </c>
      <c r="I5647" s="1" t="s">
        <v>5519</v>
      </c>
      <c r="J5647" s="1">
        <v>0.01</v>
      </c>
      <c r="K5647" s="1">
        <v>0.03</v>
      </c>
      <c r="L5647" s="42">
        <v>1</v>
      </c>
      <c r="M5647" s="232">
        <v>46296</v>
      </c>
      <c r="N5647" s="1" t="e">
        <f>VLOOKUP(B5647,MICRO!E:L,8,0)</f>
        <v>#N/A</v>
      </c>
    </row>
    <row r="5648" spans="1:14" ht="20.25" x14ac:dyDescent="0.25">
      <c r="A5648" s="1">
        <v>75</v>
      </c>
      <c r="B5648" s="159"/>
      <c r="C5648" s="1" t="s">
        <v>5540</v>
      </c>
      <c r="D5648" s="1"/>
      <c r="E5648" s="1"/>
      <c r="F5648" s="1" t="s">
        <v>6056</v>
      </c>
      <c r="G5648" s="1">
        <v>3</v>
      </c>
      <c r="H5648" s="1" t="s">
        <v>5904</v>
      </c>
      <c r="I5648" s="1" t="s">
        <v>5519</v>
      </c>
      <c r="J5648" s="1">
        <v>0.01</v>
      </c>
      <c r="K5648" s="1">
        <v>0.03</v>
      </c>
      <c r="L5648" s="42">
        <v>1</v>
      </c>
      <c r="M5648" s="232">
        <v>46296</v>
      </c>
      <c r="N5648" s="1" t="e">
        <f>VLOOKUP(B5648,MICRO!E:L,8,0)</f>
        <v>#N/A</v>
      </c>
    </row>
    <row r="5649" spans="1:14" ht="20.25" x14ac:dyDescent="0.25">
      <c r="A5649" s="1">
        <v>76</v>
      </c>
      <c r="B5649" s="159"/>
      <c r="C5649" s="1" t="s">
        <v>5540</v>
      </c>
      <c r="D5649" s="1"/>
      <c r="E5649" s="1"/>
      <c r="F5649" s="1" t="s">
        <v>6057</v>
      </c>
      <c r="G5649" s="1">
        <v>6</v>
      </c>
      <c r="H5649" s="1" t="s">
        <v>5904</v>
      </c>
      <c r="I5649" s="1" t="s">
        <v>5519</v>
      </c>
      <c r="J5649" s="1">
        <v>0.01</v>
      </c>
      <c r="K5649" s="1">
        <v>0.06</v>
      </c>
      <c r="L5649" s="42">
        <v>1</v>
      </c>
      <c r="M5649" s="232">
        <v>46296</v>
      </c>
      <c r="N5649" s="1" t="e">
        <f>VLOOKUP(B5649,MICRO!E:L,8,0)</f>
        <v>#N/A</v>
      </c>
    </row>
    <row r="5650" spans="1:14" ht="20.25" x14ac:dyDescent="0.25">
      <c r="A5650" s="1">
        <v>77</v>
      </c>
      <c r="B5650" s="159"/>
      <c r="C5650" s="1" t="s">
        <v>5538</v>
      </c>
      <c r="D5650" s="1"/>
      <c r="E5650" s="1"/>
      <c r="F5650" s="1" t="s">
        <v>6054</v>
      </c>
      <c r="G5650" s="1">
        <v>12</v>
      </c>
      <c r="H5650" s="1" t="s">
        <v>5904</v>
      </c>
      <c r="I5650" s="1" t="s">
        <v>5519</v>
      </c>
      <c r="J5650" s="1">
        <v>0.01</v>
      </c>
      <c r="K5650" s="1">
        <v>0.12</v>
      </c>
      <c r="L5650" s="42">
        <v>1</v>
      </c>
      <c r="M5650" s="232">
        <v>46296</v>
      </c>
      <c r="N5650" s="1" t="e">
        <f>VLOOKUP(B5650,MICRO!E:L,8,0)</f>
        <v>#N/A</v>
      </c>
    </row>
    <row r="5651" spans="1:14" ht="20.25" x14ac:dyDescent="0.25">
      <c r="A5651" s="1">
        <v>78</v>
      </c>
      <c r="B5651" s="159"/>
      <c r="C5651" s="1" t="s">
        <v>5538</v>
      </c>
      <c r="D5651" s="1"/>
      <c r="E5651" s="1"/>
      <c r="F5651" s="1" t="s">
        <v>6055</v>
      </c>
      <c r="G5651" s="1">
        <v>4</v>
      </c>
      <c r="H5651" s="1" t="s">
        <v>5904</v>
      </c>
      <c r="I5651" s="1" t="s">
        <v>5519</v>
      </c>
      <c r="J5651" s="1">
        <v>0.01</v>
      </c>
      <c r="K5651" s="1">
        <v>0.04</v>
      </c>
      <c r="L5651" s="42">
        <v>1</v>
      </c>
      <c r="M5651" s="232">
        <v>46296</v>
      </c>
      <c r="N5651" s="1" t="e">
        <f>VLOOKUP(B5651,MICRO!E:L,8,0)</f>
        <v>#N/A</v>
      </c>
    </row>
    <row r="5652" spans="1:14" ht="20.25" x14ac:dyDescent="0.25">
      <c r="A5652" s="1">
        <v>79</v>
      </c>
      <c r="B5652" s="159"/>
      <c r="C5652" s="1" t="s">
        <v>6058</v>
      </c>
      <c r="D5652" s="1"/>
      <c r="E5652" s="1"/>
      <c r="F5652" s="1" t="s">
        <v>6056</v>
      </c>
      <c r="G5652" s="1">
        <v>4</v>
      </c>
      <c r="H5652" s="1" t="s">
        <v>5904</v>
      </c>
      <c r="I5652" s="1" t="s">
        <v>5519</v>
      </c>
      <c r="J5652" s="1">
        <v>0.01</v>
      </c>
      <c r="K5652" s="1">
        <v>0.04</v>
      </c>
      <c r="L5652" s="42">
        <v>1</v>
      </c>
      <c r="M5652" s="232">
        <v>46296</v>
      </c>
      <c r="N5652" s="1" t="e">
        <f>VLOOKUP(B5652,MICRO!E:L,8,0)</f>
        <v>#N/A</v>
      </c>
    </row>
    <row r="5653" spans="1:14" ht="20.25" x14ac:dyDescent="0.25">
      <c r="A5653" s="1">
        <v>80</v>
      </c>
      <c r="B5653" s="159"/>
      <c r="C5653" s="1" t="s">
        <v>5538</v>
      </c>
      <c r="D5653" s="1"/>
      <c r="E5653" s="1"/>
      <c r="F5653" s="1" t="s">
        <v>6057</v>
      </c>
      <c r="G5653" s="1">
        <v>8</v>
      </c>
      <c r="H5653" s="1" t="s">
        <v>5904</v>
      </c>
      <c r="I5653" s="1" t="s">
        <v>5519</v>
      </c>
      <c r="J5653" s="1">
        <v>0.01</v>
      </c>
      <c r="K5653" s="1">
        <v>0.08</v>
      </c>
      <c r="L5653" s="42">
        <v>1</v>
      </c>
      <c r="M5653" s="232">
        <v>46296</v>
      </c>
      <c r="N5653" s="1" t="e">
        <f>VLOOKUP(B5653,MICRO!E:L,8,0)</f>
        <v>#N/A</v>
      </c>
    </row>
    <row r="5654" spans="1:14" ht="20.25" x14ac:dyDescent="0.25">
      <c r="A5654" s="1">
        <v>81</v>
      </c>
      <c r="B5654" s="159"/>
      <c r="C5654" s="1" t="s">
        <v>5531</v>
      </c>
      <c r="D5654" s="1"/>
      <c r="E5654" s="1"/>
      <c r="F5654" s="1" t="s">
        <v>6054</v>
      </c>
      <c r="G5654" s="1">
        <v>9</v>
      </c>
      <c r="H5654" s="1" t="s">
        <v>5904</v>
      </c>
      <c r="I5654" s="1" t="s">
        <v>5519</v>
      </c>
      <c r="J5654" s="1">
        <v>0.01</v>
      </c>
      <c r="K5654" s="1">
        <v>0.09</v>
      </c>
      <c r="L5654" s="42">
        <v>1</v>
      </c>
      <c r="M5654" s="232">
        <v>46296</v>
      </c>
      <c r="N5654" s="1" t="e">
        <f>VLOOKUP(B5654,MICRO!E:L,8,0)</f>
        <v>#N/A</v>
      </c>
    </row>
    <row r="5655" spans="1:14" ht="20.25" x14ac:dyDescent="0.25">
      <c r="A5655" s="1">
        <v>82</v>
      </c>
      <c r="B5655" s="159"/>
      <c r="C5655" s="1" t="s">
        <v>5531</v>
      </c>
      <c r="D5655" s="1"/>
      <c r="E5655" s="1"/>
      <c r="F5655" s="1" t="s">
        <v>6055</v>
      </c>
      <c r="G5655" s="1">
        <v>3</v>
      </c>
      <c r="H5655" s="1" t="s">
        <v>5904</v>
      </c>
      <c r="I5655" s="1" t="s">
        <v>5519</v>
      </c>
      <c r="J5655" s="1">
        <v>0.01</v>
      </c>
      <c r="K5655" s="1">
        <v>0.03</v>
      </c>
      <c r="L5655" s="42">
        <v>1</v>
      </c>
      <c r="M5655" s="232">
        <v>46296</v>
      </c>
      <c r="N5655" s="1" t="e">
        <f>VLOOKUP(B5655,MICRO!E:L,8,0)</f>
        <v>#N/A</v>
      </c>
    </row>
    <row r="5656" spans="1:14" ht="20.25" x14ac:dyDescent="0.25">
      <c r="A5656" s="1">
        <v>83</v>
      </c>
      <c r="B5656" s="159"/>
      <c r="C5656" s="1" t="s">
        <v>5531</v>
      </c>
      <c r="D5656" s="1"/>
      <c r="E5656" s="1"/>
      <c r="F5656" s="1" t="s">
        <v>6056</v>
      </c>
      <c r="G5656" s="1">
        <v>3</v>
      </c>
      <c r="H5656" s="1" t="s">
        <v>5904</v>
      </c>
      <c r="I5656" s="1" t="s">
        <v>5519</v>
      </c>
      <c r="J5656" s="1">
        <v>0.01</v>
      </c>
      <c r="K5656" s="1">
        <v>0.03</v>
      </c>
      <c r="L5656" s="42">
        <v>1</v>
      </c>
      <c r="M5656" s="232">
        <v>46296</v>
      </c>
      <c r="N5656" s="1" t="e">
        <f>VLOOKUP(B5656,MICRO!E:L,8,0)</f>
        <v>#N/A</v>
      </c>
    </row>
    <row r="5657" spans="1:14" ht="20.25" x14ac:dyDescent="0.25">
      <c r="A5657" s="1">
        <v>84</v>
      </c>
      <c r="B5657" s="159"/>
      <c r="C5657" s="1" t="s">
        <v>5531</v>
      </c>
      <c r="D5657" s="1"/>
      <c r="E5657" s="1"/>
      <c r="F5657" s="1" t="s">
        <v>6057</v>
      </c>
      <c r="G5657" s="1">
        <v>6</v>
      </c>
      <c r="H5657" s="1" t="s">
        <v>5904</v>
      </c>
      <c r="I5657" s="1" t="s">
        <v>5519</v>
      </c>
      <c r="J5657" s="1">
        <v>0.01</v>
      </c>
      <c r="K5657" s="1">
        <v>0.06</v>
      </c>
      <c r="L5657" s="42">
        <v>1</v>
      </c>
      <c r="M5657" s="232">
        <v>46296</v>
      </c>
      <c r="N5657" s="1" t="e">
        <f>VLOOKUP(B5657,MICRO!E:L,8,0)</f>
        <v>#N/A</v>
      </c>
    </row>
    <row r="5658" spans="1:14" ht="20.25" x14ac:dyDescent="0.25">
      <c r="A5658" s="1">
        <v>85</v>
      </c>
      <c r="B5658" s="159"/>
      <c r="C5658" s="1" t="s">
        <v>5671</v>
      </c>
      <c r="D5658" s="1"/>
      <c r="E5658" s="1"/>
      <c r="F5658" s="1" t="s">
        <v>6059</v>
      </c>
      <c r="G5658" s="1">
        <v>16</v>
      </c>
      <c r="H5658" s="1" t="s">
        <v>5904</v>
      </c>
      <c r="I5658" s="1" t="s">
        <v>5519</v>
      </c>
      <c r="J5658" s="1">
        <v>0.01</v>
      </c>
      <c r="K5658" s="1">
        <v>0.16</v>
      </c>
      <c r="L5658" s="42">
        <v>1</v>
      </c>
      <c r="M5658" s="232">
        <v>46296</v>
      </c>
      <c r="N5658" s="1" t="e">
        <f>VLOOKUP(B5658,MICRO!E:L,8,0)</f>
        <v>#N/A</v>
      </c>
    </row>
    <row r="5659" spans="1:14" ht="20.25" x14ac:dyDescent="0.25">
      <c r="A5659" s="1">
        <v>86</v>
      </c>
      <c r="B5659" s="159"/>
      <c r="C5659" s="1" t="s">
        <v>5671</v>
      </c>
      <c r="D5659" s="1"/>
      <c r="E5659" s="1"/>
      <c r="F5659" s="1" t="s">
        <v>6060</v>
      </c>
      <c r="G5659" s="1">
        <v>16</v>
      </c>
      <c r="H5659" s="1" t="s">
        <v>5904</v>
      </c>
      <c r="I5659" s="1" t="s">
        <v>5519</v>
      </c>
      <c r="J5659" s="1">
        <v>0.01</v>
      </c>
      <c r="K5659" s="1">
        <v>0.16</v>
      </c>
      <c r="L5659" s="42">
        <v>1</v>
      </c>
      <c r="M5659" s="232">
        <v>46296</v>
      </c>
      <c r="N5659" s="1" t="e">
        <f>VLOOKUP(B5659,MICRO!E:L,8,0)</f>
        <v>#N/A</v>
      </c>
    </row>
    <row r="5660" spans="1:14" ht="20.25" x14ac:dyDescent="0.25">
      <c r="A5660" s="1">
        <v>87</v>
      </c>
      <c r="B5660" s="159"/>
      <c r="C5660" s="1" t="s">
        <v>5652</v>
      </c>
      <c r="D5660" s="1"/>
      <c r="E5660" s="1"/>
      <c r="F5660" s="1" t="s">
        <v>6061</v>
      </c>
      <c r="G5660" s="1">
        <v>8</v>
      </c>
      <c r="H5660" s="1" t="s">
        <v>5904</v>
      </c>
      <c r="I5660" s="1" t="s">
        <v>5519</v>
      </c>
      <c r="J5660" s="1">
        <v>0.01</v>
      </c>
      <c r="K5660" s="1">
        <v>0.08</v>
      </c>
      <c r="L5660" s="42">
        <v>1</v>
      </c>
      <c r="M5660" s="232">
        <v>46296</v>
      </c>
      <c r="N5660" s="1" t="e">
        <f>VLOOKUP(B5660,MICRO!E:L,8,0)</f>
        <v>#N/A</v>
      </c>
    </row>
    <row r="5661" spans="1:14" ht="20.25" x14ac:dyDescent="0.25">
      <c r="A5661" s="1">
        <v>88</v>
      </c>
      <c r="B5661" s="159"/>
      <c r="C5661" s="1" t="s">
        <v>5652</v>
      </c>
      <c r="D5661" s="1"/>
      <c r="E5661" s="1"/>
      <c r="F5661" s="1" t="s">
        <v>6062</v>
      </c>
      <c r="G5661" s="1">
        <v>8</v>
      </c>
      <c r="H5661" s="1" t="s">
        <v>5904</v>
      </c>
      <c r="I5661" s="1" t="s">
        <v>5519</v>
      </c>
      <c r="J5661" s="1">
        <v>0.01</v>
      </c>
      <c r="K5661" s="1">
        <v>0.08</v>
      </c>
      <c r="L5661" s="42">
        <v>1</v>
      </c>
      <c r="M5661" s="232">
        <v>46296</v>
      </c>
      <c r="N5661" s="1" t="e">
        <f>VLOOKUP(B5661,MICRO!E:L,8,0)</f>
        <v>#N/A</v>
      </c>
    </row>
    <row r="5662" spans="1:14" ht="20.25" x14ac:dyDescent="0.25">
      <c r="A5662" s="1">
        <v>89</v>
      </c>
      <c r="B5662" s="159"/>
      <c r="C5662" s="1" t="s">
        <v>6063</v>
      </c>
      <c r="D5662" s="1"/>
      <c r="E5662" s="1"/>
      <c r="F5662" s="1" t="s">
        <v>6064</v>
      </c>
      <c r="G5662" s="1">
        <v>104</v>
      </c>
      <c r="H5662" s="1" t="s">
        <v>5904</v>
      </c>
      <c r="I5662" s="1" t="s">
        <v>5519</v>
      </c>
      <c r="J5662" s="1">
        <v>0.01</v>
      </c>
      <c r="K5662" s="1">
        <v>1.04</v>
      </c>
      <c r="L5662" s="42">
        <v>1</v>
      </c>
      <c r="M5662" s="232">
        <v>46296</v>
      </c>
      <c r="N5662" s="1" t="e">
        <f>VLOOKUP(B5662,MICRO!E:L,8,0)</f>
        <v>#N/A</v>
      </c>
    </row>
    <row r="5663" spans="1:14" ht="20.25" x14ac:dyDescent="0.25">
      <c r="A5663" s="1">
        <v>90</v>
      </c>
      <c r="B5663" s="159"/>
      <c r="C5663" s="1" t="s">
        <v>6063</v>
      </c>
      <c r="D5663" s="1"/>
      <c r="E5663" s="1"/>
      <c r="F5663" s="1" t="s">
        <v>6065</v>
      </c>
      <c r="G5663" s="1">
        <v>104</v>
      </c>
      <c r="H5663" s="1" t="s">
        <v>5904</v>
      </c>
      <c r="I5663" s="1" t="s">
        <v>5519</v>
      </c>
      <c r="J5663" s="1">
        <v>0.01</v>
      </c>
      <c r="K5663" s="1">
        <v>1.04</v>
      </c>
      <c r="L5663" s="42">
        <v>1</v>
      </c>
      <c r="M5663" s="232">
        <v>46296</v>
      </c>
      <c r="N5663" s="1" t="e">
        <f>VLOOKUP(B5663,MICRO!E:L,8,0)</f>
        <v>#N/A</v>
      </c>
    </row>
    <row r="5664" spans="1:14" ht="20.25" x14ac:dyDescent="0.25">
      <c r="A5664" s="1">
        <v>91</v>
      </c>
      <c r="B5664" s="159"/>
      <c r="C5664" s="1" t="s">
        <v>6066</v>
      </c>
      <c r="D5664" s="1"/>
      <c r="E5664" s="1"/>
      <c r="F5664" s="1" t="s">
        <v>6067</v>
      </c>
      <c r="G5664" s="1">
        <v>104</v>
      </c>
      <c r="H5664" s="1" t="s">
        <v>5904</v>
      </c>
      <c r="I5664" s="1" t="s">
        <v>5519</v>
      </c>
      <c r="J5664" s="1">
        <v>0.01</v>
      </c>
      <c r="K5664" s="1">
        <v>1.04</v>
      </c>
      <c r="L5664" s="42">
        <v>1</v>
      </c>
      <c r="M5664" s="232">
        <v>46296</v>
      </c>
      <c r="N5664" s="1" t="e">
        <f>VLOOKUP(B5664,MICRO!E:L,8,0)</f>
        <v>#N/A</v>
      </c>
    </row>
    <row r="5665" spans="1:14" ht="20.25" x14ac:dyDescent="0.25">
      <c r="A5665" s="1">
        <v>1</v>
      </c>
      <c r="B5665" s="159">
        <v>4538</v>
      </c>
      <c r="C5665" s="1" t="s">
        <v>5060</v>
      </c>
      <c r="D5665" s="1" t="s">
        <v>5061</v>
      </c>
      <c r="E5665" s="1" t="s">
        <v>2</v>
      </c>
      <c r="F5665" s="1" t="s">
        <v>5062</v>
      </c>
      <c r="G5665" s="1">
        <v>1</v>
      </c>
      <c r="H5665" s="1" t="s">
        <v>19</v>
      </c>
      <c r="I5665" s="1" t="s">
        <v>4834</v>
      </c>
      <c r="J5665" s="1">
        <v>593.20000000000005</v>
      </c>
      <c r="K5665" s="1">
        <v>593.20000000000005</v>
      </c>
      <c r="L5665" s="42">
        <v>1</v>
      </c>
      <c r="M5665" s="232">
        <v>46309</v>
      </c>
      <c r="N5665" s="1" t="str">
        <f>VLOOKUP(B5665,MICRO!E:L,8,0)</f>
        <v>P-207</v>
      </c>
    </row>
    <row r="5666" spans="1:14" ht="20.25" x14ac:dyDescent="0.25">
      <c r="A5666" s="1">
        <v>5</v>
      </c>
      <c r="B5666" s="159">
        <v>4496</v>
      </c>
      <c r="C5666" s="1" t="s">
        <v>4975</v>
      </c>
      <c r="D5666" s="1"/>
      <c r="E5666" s="1" t="s">
        <v>2</v>
      </c>
      <c r="F5666" s="1" t="s">
        <v>5403</v>
      </c>
      <c r="G5666" s="1">
        <v>5</v>
      </c>
      <c r="H5666" s="1" t="s">
        <v>19</v>
      </c>
      <c r="I5666" s="1" t="s">
        <v>4834</v>
      </c>
      <c r="J5666" s="1">
        <v>18.399999999999999</v>
      </c>
      <c r="K5666" s="1">
        <v>92</v>
      </c>
      <c r="L5666" s="42">
        <v>1</v>
      </c>
      <c r="M5666" s="232">
        <v>46309</v>
      </c>
      <c r="N5666" s="1" t="str">
        <f>VLOOKUP(B5666,MICRO!E:L,8,0)</f>
        <v>P-207</v>
      </c>
    </row>
    <row r="5667" spans="1:14" ht="20.25" x14ac:dyDescent="0.25">
      <c r="A5667" s="1">
        <v>6</v>
      </c>
      <c r="B5667" s="159">
        <v>4748</v>
      </c>
      <c r="C5667" s="1" t="s">
        <v>4975</v>
      </c>
      <c r="D5667" s="1"/>
      <c r="E5667" s="1" t="s">
        <v>2</v>
      </c>
      <c r="F5667" s="1" t="s">
        <v>5404</v>
      </c>
      <c r="G5667" s="1">
        <v>10</v>
      </c>
      <c r="H5667" s="1" t="s">
        <v>19</v>
      </c>
      <c r="I5667" s="1" t="s">
        <v>4834</v>
      </c>
      <c r="J5667" s="1">
        <v>20</v>
      </c>
      <c r="K5667" s="1">
        <v>200</v>
      </c>
      <c r="L5667" s="42">
        <v>1</v>
      </c>
      <c r="M5667" s="232">
        <v>46309</v>
      </c>
      <c r="N5667" s="1" t="str">
        <f>VLOOKUP(B5667,MICRO!E:L,8,0)</f>
        <v>P-207</v>
      </c>
    </row>
    <row r="5668" spans="1:14" ht="20.25" x14ac:dyDescent="0.25">
      <c r="A5668" s="1">
        <v>7</v>
      </c>
      <c r="B5668" s="159">
        <v>4497</v>
      </c>
      <c r="C5668" s="1" t="s">
        <v>4976</v>
      </c>
      <c r="D5668" s="1"/>
      <c r="E5668" s="1" t="s">
        <v>2</v>
      </c>
      <c r="F5668" s="1" t="s">
        <v>4977</v>
      </c>
      <c r="G5668" s="1">
        <v>1</v>
      </c>
      <c r="H5668" s="1" t="s">
        <v>19</v>
      </c>
      <c r="I5668" s="1" t="s">
        <v>4834</v>
      </c>
      <c r="J5668" s="1">
        <v>18.399999999999999</v>
      </c>
      <c r="K5668" s="1">
        <v>18.399999999999999</v>
      </c>
      <c r="L5668" s="42">
        <v>1</v>
      </c>
      <c r="M5668" s="232">
        <v>46309</v>
      </c>
      <c r="N5668" s="1" t="str">
        <f>VLOOKUP(B5668,MICRO!E:L,8,0)</f>
        <v>P-207</v>
      </c>
    </row>
    <row r="5669" spans="1:14" ht="20.25" x14ac:dyDescent="0.25">
      <c r="A5669" s="1">
        <v>8</v>
      </c>
      <c r="B5669" s="159">
        <v>4749</v>
      </c>
      <c r="C5669" s="1" t="s">
        <v>4976</v>
      </c>
      <c r="D5669" s="1"/>
      <c r="E5669" s="1" t="s">
        <v>43</v>
      </c>
      <c r="F5669" s="1" t="s">
        <v>5405</v>
      </c>
      <c r="G5669" s="1">
        <v>2</v>
      </c>
      <c r="H5669" s="1" t="s">
        <v>19</v>
      </c>
      <c r="I5669" s="1" t="s">
        <v>4834</v>
      </c>
      <c r="J5669" s="1">
        <v>20</v>
      </c>
      <c r="K5669" s="1">
        <v>40</v>
      </c>
      <c r="L5669" s="42">
        <v>1</v>
      </c>
      <c r="M5669" s="232">
        <v>46309</v>
      </c>
      <c r="N5669" s="1" t="str">
        <f>VLOOKUP(B5669,MICRO!E:L,8,0)</f>
        <v>P-207</v>
      </c>
    </row>
    <row r="5670" spans="1:14" ht="20.25" x14ac:dyDescent="0.25">
      <c r="A5670" s="1">
        <v>9</v>
      </c>
      <c r="B5670" s="159">
        <v>4498</v>
      </c>
      <c r="C5670" s="1" t="s">
        <v>4978</v>
      </c>
      <c r="D5670" s="1"/>
      <c r="E5670" s="1" t="s">
        <v>2</v>
      </c>
      <c r="F5670" s="1" t="s">
        <v>4979</v>
      </c>
      <c r="G5670" s="1">
        <v>2</v>
      </c>
      <c r="H5670" s="1" t="s">
        <v>19</v>
      </c>
      <c r="I5670" s="1" t="s">
        <v>4834</v>
      </c>
      <c r="J5670" s="1">
        <v>32.299999999999997</v>
      </c>
      <c r="K5670" s="1">
        <v>64.599999999999994</v>
      </c>
      <c r="L5670" s="42">
        <v>1</v>
      </c>
      <c r="M5670" s="232">
        <v>46309</v>
      </c>
      <c r="N5670" s="1" t="str">
        <f>VLOOKUP(B5670,MICRO!E:L,8,0)</f>
        <v>P-207</v>
      </c>
    </row>
    <row r="5671" spans="1:14" ht="20.25" x14ac:dyDescent="0.25">
      <c r="A5671" s="1">
        <v>10</v>
      </c>
      <c r="B5671" s="159">
        <v>4499</v>
      </c>
      <c r="C5671" s="1" t="s">
        <v>4978</v>
      </c>
      <c r="D5671" s="1"/>
      <c r="E5671" s="1" t="s">
        <v>43</v>
      </c>
      <c r="F5671" s="1" t="s">
        <v>4980</v>
      </c>
      <c r="G5671" s="1">
        <v>2</v>
      </c>
      <c r="H5671" s="1" t="s">
        <v>19</v>
      </c>
      <c r="I5671" s="1" t="s">
        <v>4834</v>
      </c>
      <c r="J5671" s="1">
        <v>28.8</v>
      </c>
      <c r="K5671" s="1">
        <v>57.6</v>
      </c>
      <c r="L5671" s="42">
        <v>1</v>
      </c>
      <c r="M5671" s="232">
        <v>46309</v>
      </c>
      <c r="N5671" s="1" t="str">
        <f>VLOOKUP(B5671,MICRO!E:L,8,0)</f>
        <v>P-207</v>
      </c>
    </row>
    <row r="5672" spans="1:14" ht="20.25" x14ac:dyDescent="0.25">
      <c r="A5672" s="1">
        <v>11</v>
      </c>
      <c r="B5672" s="159">
        <v>4500</v>
      </c>
      <c r="C5672" s="1" t="s">
        <v>4978</v>
      </c>
      <c r="D5672" s="1"/>
      <c r="E5672" s="1" t="s">
        <v>746</v>
      </c>
      <c r="F5672" s="1" t="s">
        <v>4981</v>
      </c>
      <c r="G5672" s="1">
        <v>2</v>
      </c>
      <c r="H5672" s="1" t="s">
        <v>19</v>
      </c>
      <c r="I5672" s="1" t="s">
        <v>4834</v>
      </c>
      <c r="J5672" s="1">
        <v>28.8</v>
      </c>
      <c r="K5672" s="1">
        <v>57.6</v>
      </c>
      <c r="L5672" s="42">
        <v>1</v>
      </c>
      <c r="M5672" s="232">
        <v>46309</v>
      </c>
      <c r="N5672" s="1" t="str">
        <f>VLOOKUP(B5672,MICRO!E:L,8,0)</f>
        <v>P-207</v>
      </c>
    </row>
    <row r="5673" spans="1:14" ht="20.25" x14ac:dyDescent="0.25">
      <c r="A5673" s="1">
        <v>12</v>
      </c>
      <c r="B5673" s="159">
        <v>4501</v>
      </c>
      <c r="C5673" s="1" t="s">
        <v>4978</v>
      </c>
      <c r="D5673" s="1"/>
      <c r="E5673" s="1" t="s">
        <v>1101</v>
      </c>
      <c r="F5673" s="1" t="s">
        <v>4982</v>
      </c>
      <c r="G5673" s="1">
        <v>4</v>
      </c>
      <c r="H5673" s="1" t="s">
        <v>19</v>
      </c>
      <c r="I5673" s="1" t="s">
        <v>4834</v>
      </c>
      <c r="J5673" s="1">
        <v>6.9</v>
      </c>
      <c r="K5673" s="1">
        <v>27.6</v>
      </c>
      <c r="L5673" s="42">
        <v>1</v>
      </c>
      <c r="M5673" s="232">
        <v>46309</v>
      </c>
      <c r="N5673" s="1" t="str">
        <f>VLOOKUP(B5673,MICRO!E:L,8,0)</f>
        <v>P-207</v>
      </c>
    </row>
    <row r="5674" spans="1:14" ht="20.25" x14ac:dyDescent="0.25">
      <c r="A5674" s="1">
        <v>9</v>
      </c>
      <c r="B5674" s="159">
        <v>4425</v>
      </c>
      <c r="C5674" s="1" t="s">
        <v>4837</v>
      </c>
      <c r="D5674" s="1"/>
      <c r="E5674" s="1"/>
      <c r="F5674" s="1" t="s">
        <v>4838</v>
      </c>
      <c r="G5674" s="1">
        <v>14</v>
      </c>
      <c r="H5674" s="1" t="s">
        <v>19</v>
      </c>
      <c r="I5674" s="1" t="s">
        <v>4834</v>
      </c>
      <c r="J5674" s="1">
        <v>3.6</v>
      </c>
      <c r="K5674" s="1">
        <v>50.4</v>
      </c>
      <c r="L5674" s="42">
        <v>1</v>
      </c>
      <c r="M5674" s="232">
        <v>46309</v>
      </c>
      <c r="N5674" s="1" t="str">
        <f>VLOOKUP(B5674,MICRO!E:L,8,0)</f>
        <v>P-207</v>
      </c>
    </row>
    <row r="5675" spans="1:14" ht="20.25" x14ac:dyDescent="0.25">
      <c r="A5675" s="1">
        <v>10</v>
      </c>
      <c r="B5675" s="159">
        <v>4422</v>
      </c>
      <c r="C5675" s="1" t="s">
        <v>4830</v>
      </c>
      <c r="D5675" s="1"/>
      <c r="E5675" s="1"/>
      <c r="F5675" s="1" t="s">
        <v>4832</v>
      </c>
      <c r="G5675" s="1">
        <v>14</v>
      </c>
      <c r="H5675" s="1" t="s">
        <v>19</v>
      </c>
      <c r="I5675" s="1" t="s">
        <v>4834</v>
      </c>
      <c r="J5675" s="1">
        <v>3</v>
      </c>
      <c r="K5675" s="1">
        <v>42</v>
      </c>
      <c r="L5675" s="42">
        <v>1</v>
      </c>
      <c r="M5675" s="232">
        <v>46309</v>
      </c>
      <c r="N5675" s="1" t="str">
        <f>VLOOKUP(B5675,MICRO!E:L,8,0)</f>
        <v>P-207</v>
      </c>
    </row>
    <row r="5676" spans="1:14" ht="20.25" x14ac:dyDescent="0.25">
      <c r="A5676" s="1">
        <v>11</v>
      </c>
      <c r="B5676" s="159">
        <v>4420</v>
      </c>
      <c r="C5676" s="1" t="s">
        <v>83</v>
      </c>
      <c r="D5676" s="1"/>
      <c r="E5676" s="1"/>
      <c r="F5676" s="1" t="s">
        <v>4827</v>
      </c>
      <c r="G5676" s="1">
        <v>2</v>
      </c>
      <c r="H5676" s="1" t="s">
        <v>19</v>
      </c>
      <c r="I5676" s="1" t="s">
        <v>4834</v>
      </c>
      <c r="J5676" s="1">
        <v>135</v>
      </c>
      <c r="K5676" s="1">
        <v>270</v>
      </c>
      <c r="L5676" s="42">
        <v>1</v>
      </c>
      <c r="M5676" s="232">
        <v>46309</v>
      </c>
      <c r="N5676" s="1" t="str">
        <f>VLOOKUP(B5676,MICRO!E:L,8,0)</f>
        <v>P-207</v>
      </c>
    </row>
    <row r="5677" spans="1:14" ht="20.25" x14ac:dyDescent="0.25">
      <c r="A5677" s="1">
        <v>12</v>
      </c>
      <c r="B5677" s="159">
        <v>4504</v>
      </c>
      <c r="C5677" s="1" t="s">
        <v>4988</v>
      </c>
      <c r="D5677" s="1"/>
      <c r="E5677" s="1"/>
      <c r="F5677" s="1" t="s">
        <v>4989</v>
      </c>
      <c r="G5677" s="1">
        <v>2</v>
      </c>
      <c r="H5677" s="1" t="s">
        <v>19</v>
      </c>
      <c r="I5677" s="1" t="s">
        <v>4834</v>
      </c>
      <c r="J5677" s="1">
        <v>7</v>
      </c>
      <c r="K5677" s="1">
        <v>14</v>
      </c>
      <c r="L5677" s="42">
        <v>1</v>
      </c>
      <c r="M5677" s="232">
        <v>46309</v>
      </c>
      <c r="N5677" s="1" t="str">
        <f>VLOOKUP(B5677,MICRO!E:L,8,0)</f>
        <v>P-207</v>
      </c>
    </row>
    <row r="5678" spans="1:14" ht="20.25" x14ac:dyDescent="0.25">
      <c r="A5678" s="1">
        <v>13</v>
      </c>
      <c r="B5678" s="159">
        <v>4421</v>
      </c>
      <c r="C5678" s="1" t="s">
        <v>4829</v>
      </c>
      <c r="D5678" s="1"/>
      <c r="E5678" s="1"/>
      <c r="F5678" s="1" t="s">
        <v>4828</v>
      </c>
      <c r="G5678" s="1">
        <v>2</v>
      </c>
      <c r="H5678" s="1" t="s">
        <v>19</v>
      </c>
      <c r="I5678" s="1" t="s">
        <v>4834</v>
      </c>
      <c r="J5678" s="1">
        <v>2.1</v>
      </c>
      <c r="K5678" s="1">
        <v>4.2</v>
      </c>
      <c r="L5678" s="42">
        <v>1</v>
      </c>
      <c r="M5678" s="232">
        <v>46309</v>
      </c>
      <c r="N5678" s="1" t="str">
        <f>VLOOKUP(B5678,MICRO!E:L,8,0)</f>
        <v>P-207</v>
      </c>
    </row>
    <row r="5679" spans="1:14" ht="20.25" x14ac:dyDescent="0.25">
      <c r="A5679" s="1">
        <v>14</v>
      </c>
      <c r="B5679" s="159">
        <v>4424</v>
      </c>
      <c r="C5679" s="1" t="s">
        <v>4835</v>
      </c>
      <c r="D5679" s="1"/>
      <c r="E5679" s="1"/>
      <c r="F5679" s="1" t="s">
        <v>4836</v>
      </c>
      <c r="G5679" s="1">
        <v>2</v>
      </c>
      <c r="H5679" s="1" t="s">
        <v>19</v>
      </c>
      <c r="I5679" s="1" t="s">
        <v>4834</v>
      </c>
      <c r="J5679" s="1">
        <v>4.2</v>
      </c>
      <c r="K5679" s="1">
        <v>8.4</v>
      </c>
      <c r="L5679" s="42">
        <v>1</v>
      </c>
      <c r="M5679" s="232">
        <v>46309</v>
      </c>
      <c r="N5679" s="1" t="str">
        <f>VLOOKUP(B5679,MICRO!E:L,8,0)</f>
        <v>P-207</v>
      </c>
    </row>
    <row r="5680" spans="1:14" ht="20.25" x14ac:dyDescent="0.25">
      <c r="A5680" s="1"/>
      <c r="B5680" s="159"/>
      <c r="C5680" s="1"/>
      <c r="D5680" s="1"/>
      <c r="E5680" s="1"/>
      <c r="F5680" s="1"/>
      <c r="G5680" s="1"/>
      <c r="H5680" s="1"/>
      <c r="I5680" s="1"/>
      <c r="J5680" s="1"/>
      <c r="K5680" s="1"/>
      <c r="L5680" s="42">
        <v>1</v>
      </c>
      <c r="M5680" s="232">
        <v>46309</v>
      </c>
      <c r="N5680" s="1" t="e">
        <f>VLOOKUP(B5680,MICRO!E:L,8,0)</f>
        <v>#N/A</v>
      </c>
    </row>
    <row r="5681" spans="1:14" ht="20.25" x14ac:dyDescent="0.25">
      <c r="A5681" s="1">
        <v>1</v>
      </c>
      <c r="B5681" s="159">
        <v>4694</v>
      </c>
      <c r="C5681" s="1" t="s">
        <v>5307</v>
      </c>
      <c r="D5681" s="1" t="s">
        <v>5308</v>
      </c>
      <c r="E5681" s="1" t="s">
        <v>2</v>
      </c>
      <c r="F5681" s="1" t="s">
        <v>5309</v>
      </c>
      <c r="G5681" s="1">
        <v>1</v>
      </c>
      <c r="H5681" s="1" t="s">
        <v>19</v>
      </c>
      <c r="I5681" s="1" t="s">
        <v>4834</v>
      </c>
      <c r="J5681" s="1">
        <v>586.79999999999995</v>
      </c>
      <c r="K5681" s="1">
        <v>586.79999999999995</v>
      </c>
      <c r="L5681" s="42">
        <v>1</v>
      </c>
      <c r="M5681" s="232">
        <v>46309</v>
      </c>
      <c r="N5681" s="1" t="str">
        <f>VLOOKUP(B5681,MICRO!E:L,8,0)</f>
        <v>P-207</v>
      </c>
    </row>
    <row r="5682" spans="1:14" ht="20.25" x14ac:dyDescent="0.25">
      <c r="A5682" s="1">
        <v>5</v>
      </c>
      <c r="B5682" s="159">
        <v>4496</v>
      </c>
      <c r="C5682" s="1" t="s">
        <v>4975</v>
      </c>
      <c r="D5682" s="1"/>
      <c r="E5682" s="1" t="s">
        <v>2</v>
      </c>
      <c r="F5682" s="1" t="s">
        <v>5403</v>
      </c>
      <c r="G5682" s="1">
        <v>3</v>
      </c>
      <c r="H5682" s="1" t="s">
        <v>19</v>
      </c>
      <c r="I5682" s="1" t="s">
        <v>4834</v>
      </c>
      <c r="J5682" s="1">
        <v>3</v>
      </c>
      <c r="K5682" s="1">
        <v>9</v>
      </c>
      <c r="L5682" s="42">
        <v>1</v>
      </c>
      <c r="M5682" s="232">
        <v>46309</v>
      </c>
      <c r="N5682" s="1" t="str">
        <f>VLOOKUP(B5682,MICRO!E:L,8,0)</f>
        <v>P-207</v>
      </c>
    </row>
    <row r="5683" spans="1:14" ht="20.25" x14ac:dyDescent="0.25">
      <c r="A5683" s="1">
        <v>6</v>
      </c>
      <c r="B5683" s="159">
        <v>4748</v>
      </c>
      <c r="C5683" s="1" t="s">
        <v>4975</v>
      </c>
      <c r="D5683" s="1"/>
      <c r="E5683" s="1" t="s">
        <v>2</v>
      </c>
      <c r="F5683" s="1" t="s">
        <v>5404</v>
      </c>
      <c r="G5683" s="1">
        <v>6</v>
      </c>
      <c r="H5683" s="1" t="s">
        <v>19</v>
      </c>
      <c r="I5683" s="1" t="s">
        <v>4834</v>
      </c>
      <c r="J5683" s="1">
        <v>6</v>
      </c>
      <c r="K5683" s="1">
        <v>36</v>
      </c>
      <c r="L5683" s="42">
        <v>1</v>
      </c>
      <c r="M5683" s="232">
        <v>46309</v>
      </c>
      <c r="N5683" s="1" t="str">
        <f>VLOOKUP(B5683,MICRO!E:L,8,0)</f>
        <v>P-207</v>
      </c>
    </row>
    <row r="5684" spans="1:14" ht="20.25" x14ac:dyDescent="0.25">
      <c r="A5684" s="1">
        <v>12</v>
      </c>
      <c r="B5684" s="159">
        <v>4504</v>
      </c>
      <c r="C5684" s="1" t="s">
        <v>4988</v>
      </c>
      <c r="D5684" s="1"/>
      <c r="E5684" s="1" t="s">
        <v>2</v>
      </c>
      <c r="F5684" s="1" t="s">
        <v>4989</v>
      </c>
      <c r="G5684" s="1">
        <v>2</v>
      </c>
      <c r="H5684" s="1" t="s">
        <v>19</v>
      </c>
      <c r="I5684" s="1" t="s">
        <v>4834</v>
      </c>
      <c r="J5684" s="1">
        <v>7</v>
      </c>
      <c r="K5684" s="1">
        <v>14</v>
      </c>
      <c r="L5684" s="42">
        <v>1</v>
      </c>
      <c r="M5684" s="232">
        <v>46309</v>
      </c>
      <c r="N5684" s="1" t="str">
        <f>VLOOKUP(B5684,MICRO!E:L,8,0)</f>
        <v>P-207</v>
      </c>
    </row>
    <row r="5685" spans="1:14" ht="20.25" x14ac:dyDescent="0.25">
      <c r="A5685" s="1">
        <v>9</v>
      </c>
      <c r="B5685" s="159">
        <v>4425</v>
      </c>
      <c r="C5685" s="1" t="s">
        <v>4837</v>
      </c>
      <c r="D5685" s="1"/>
      <c r="E5685" s="1"/>
      <c r="F5685" s="1" t="s">
        <v>4838</v>
      </c>
      <c r="G5685" s="1">
        <v>10</v>
      </c>
      <c r="H5685" s="1" t="s">
        <v>19</v>
      </c>
      <c r="I5685" s="1" t="s">
        <v>4834</v>
      </c>
      <c r="J5685" s="1">
        <v>3.6</v>
      </c>
      <c r="K5685" s="1">
        <v>36</v>
      </c>
      <c r="L5685" s="42">
        <v>1</v>
      </c>
      <c r="M5685" s="232">
        <v>46309</v>
      </c>
      <c r="N5685" s="1" t="str">
        <f>VLOOKUP(B5685,MICRO!E:L,8,0)</f>
        <v>P-207</v>
      </c>
    </row>
    <row r="5686" spans="1:14" ht="20.25" x14ac:dyDescent="0.25">
      <c r="A5686" s="1">
        <v>10</v>
      </c>
      <c r="B5686" s="159">
        <v>4422</v>
      </c>
      <c r="C5686" s="1" t="s">
        <v>4830</v>
      </c>
      <c r="D5686" s="1"/>
      <c r="E5686" s="1"/>
      <c r="F5686" s="1" t="s">
        <v>4832</v>
      </c>
      <c r="G5686" s="1">
        <v>6</v>
      </c>
      <c r="H5686" s="1" t="s">
        <v>19</v>
      </c>
      <c r="I5686" s="1" t="s">
        <v>4834</v>
      </c>
      <c r="J5686" s="1">
        <v>3</v>
      </c>
      <c r="K5686" s="1">
        <v>18</v>
      </c>
      <c r="L5686" s="42">
        <v>1</v>
      </c>
      <c r="M5686" s="232">
        <v>46309</v>
      </c>
      <c r="N5686" s="1" t="str">
        <f>VLOOKUP(B5686,MICRO!E:L,8,0)</f>
        <v>P-207</v>
      </c>
    </row>
    <row r="5687" spans="1:14" ht="20.25" x14ac:dyDescent="0.25">
      <c r="A5687" s="1">
        <v>11</v>
      </c>
      <c r="B5687" s="159">
        <v>4420</v>
      </c>
      <c r="C5687" s="1" t="s">
        <v>83</v>
      </c>
      <c r="D5687" s="1"/>
      <c r="E5687" s="1"/>
      <c r="F5687" s="1" t="s">
        <v>4827</v>
      </c>
      <c r="G5687" s="1">
        <v>2</v>
      </c>
      <c r="H5687" s="1" t="s">
        <v>19</v>
      </c>
      <c r="I5687" s="1" t="s">
        <v>4834</v>
      </c>
      <c r="J5687" s="1">
        <v>135</v>
      </c>
      <c r="K5687" s="1">
        <v>270</v>
      </c>
      <c r="L5687" s="42">
        <v>1</v>
      </c>
      <c r="M5687" s="232">
        <v>46309</v>
      </c>
      <c r="N5687" s="1" t="str">
        <f>VLOOKUP(B5687,MICRO!E:L,8,0)</f>
        <v>P-207</v>
      </c>
    </row>
    <row r="5688" spans="1:14" ht="20.25" x14ac:dyDescent="0.25">
      <c r="A5688" s="1">
        <v>12</v>
      </c>
      <c r="B5688" s="159">
        <v>4502</v>
      </c>
      <c r="C5688" s="1" t="s">
        <v>4983</v>
      </c>
      <c r="D5688" s="1"/>
      <c r="E5688" s="1" t="s">
        <v>2</v>
      </c>
      <c r="F5688" s="1" t="s">
        <v>4984</v>
      </c>
      <c r="G5688" s="1">
        <v>2</v>
      </c>
      <c r="H5688" s="1" t="s">
        <v>19</v>
      </c>
      <c r="I5688" s="1" t="s">
        <v>4834</v>
      </c>
      <c r="J5688" s="1">
        <v>18.399999999999999</v>
      </c>
      <c r="K5688" s="1">
        <v>36.799999999999997</v>
      </c>
      <c r="L5688" s="42">
        <v>1</v>
      </c>
      <c r="M5688" s="232">
        <v>46309</v>
      </c>
      <c r="N5688" s="1" t="str">
        <f>VLOOKUP(B5688,MICRO!E:L,8,0)</f>
        <v>P-207</v>
      </c>
    </row>
    <row r="5689" spans="1:14" ht="20.25" x14ac:dyDescent="0.25">
      <c r="A5689" s="1">
        <v>13</v>
      </c>
      <c r="B5689" s="159">
        <v>4502</v>
      </c>
      <c r="C5689" s="1" t="s">
        <v>4983</v>
      </c>
      <c r="D5689" s="1"/>
      <c r="E5689" s="1" t="s">
        <v>43</v>
      </c>
      <c r="F5689" s="1" t="s">
        <v>4985</v>
      </c>
      <c r="G5689" s="1">
        <v>4</v>
      </c>
      <c r="H5689" s="1" t="s">
        <v>19</v>
      </c>
      <c r="I5689" s="1" t="s">
        <v>4834</v>
      </c>
      <c r="J5689" s="1">
        <v>14.3</v>
      </c>
      <c r="K5689" s="1">
        <v>57.2</v>
      </c>
      <c r="L5689" s="42">
        <v>1</v>
      </c>
      <c r="M5689" s="232">
        <v>46309</v>
      </c>
      <c r="N5689" s="1" t="str">
        <f>VLOOKUP(B5689,MICRO!E:L,8,0)</f>
        <v>P-207</v>
      </c>
    </row>
    <row r="5690" spans="1:14" ht="20.25" x14ac:dyDescent="0.25">
      <c r="A5690" s="1"/>
      <c r="B5690" s="159"/>
      <c r="C5690" s="1"/>
      <c r="D5690" s="1"/>
      <c r="E5690" s="1"/>
      <c r="F5690" s="1"/>
      <c r="G5690" s="1"/>
      <c r="H5690" s="1"/>
      <c r="I5690" s="1"/>
      <c r="J5690" s="1"/>
      <c r="K5690" s="1"/>
      <c r="L5690" s="42">
        <v>1</v>
      </c>
      <c r="M5690" s="232">
        <v>46309</v>
      </c>
      <c r="N5690" s="1" t="e">
        <f>VLOOKUP(B5690,MICRO!E:L,8,0)</f>
        <v>#N/A</v>
      </c>
    </row>
    <row r="5691" spans="1:14" ht="20.25" x14ac:dyDescent="0.25">
      <c r="A5691" s="1">
        <v>1</v>
      </c>
      <c r="B5691" s="159">
        <v>4539</v>
      </c>
      <c r="C5691" s="1" t="s">
        <v>5063</v>
      </c>
      <c r="D5691" s="1" t="s">
        <v>5064</v>
      </c>
      <c r="E5691" s="1" t="s">
        <v>2</v>
      </c>
      <c r="F5691" s="1" t="s">
        <v>5065</v>
      </c>
      <c r="G5691" s="1">
        <v>1</v>
      </c>
      <c r="H5691" s="1" t="s">
        <v>19</v>
      </c>
      <c r="I5691" s="1" t="s">
        <v>4834</v>
      </c>
      <c r="J5691" s="1">
        <v>713.6</v>
      </c>
      <c r="K5691" s="1">
        <v>713.6</v>
      </c>
      <c r="L5691" s="42">
        <v>1</v>
      </c>
      <c r="M5691" s="232">
        <v>46309</v>
      </c>
      <c r="N5691" s="1" t="str">
        <f>VLOOKUP(B5691,MICRO!E:L,8,0)</f>
        <v>P-207</v>
      </c>
    </row>
    <row r="5692" spans="1:14" ht="20.25" x14ac:dyDescent="0.25">
      <c r="A5692" s="1">
        <v>7</v>
      </c>
      <c r="B5692" s="159">
        <v>4497</v>
      </c>
      <c r="C5692" s="1" t="s">
        <v>4976</v>
      </c>
      <c r="D5692" s="1"/>
      <c r="E5692" s="1" t="s">
        <v>2</v>
      </c>
      <c r="F5692" s="1" t="s">
        <v>4977</v>
      </c>
      <c r="G5692" s="1">
        <v>10</v>
      </c>
      <c r="H5692" s="1" t="s">
        <v>19</v>
      </c>
      <c r="I5692" s="1" t="s">
        <v>4834</v>
      </c>
      <c r="J5692" s="1">
        <v>18.399999999999999</v>
      </c>
      <c r="K5692" s="1">
        <v>184</v>
      </c>
      <c r="L5692" s="42">
        <v>1</v>
      </c>
      <c r="M5692" s="232">
        <v>46309</v>
      </c>
      <c r="N5692" s="1" t="str">
        <f>VLOOKUP(B5692,MICRO!E:L,8,0)</f>
        <v>P-207</v>
      </c>
    </row>
    <row r="5693" spans="1:14" ht="20.25" x14ac:dyDescent="0.25">
      <c r="A5693" s="1">
        <v>8</v>
      </c>
      <c r="B5693" s="159">
        <v>4749</v>
      </c>
      <c r="C5693" s="1" t="s">
        <v>4976</v>
      </c>
      <c r="D5693" s="1"/>
      <c r="E5693" s="1" t="s">
        <v>43</v>
      </c>
      <c r="F5693" s="1" t="s">
        <v>5405</v>
      </c>
      <c r="G5693" s="1">
        <v>20</v>
      </c>
      <c r="H5693" s="1" t="s">
        <v>19</v>
      </c>
      <c r="I5693" s="1" t="s">
        <v>4834</v>
      </c>
      <c r="J5693" s="1">
        <v>20</v>
      </c>
      <c r="K5693" s="1">
        <v>400</v>
      </c>
      <c r="L5693" s="42">
        <v>1</v>
      </c>
      <c r="M5693" s="232">
        <v>46309</v>
      </c>
      <c r="N5693" s="1" t="str">
        <f>VLOOKUP(B5693,MICRO!E:L,8,0)</f>
        <v>P-207</v>
      </c>
    </row>
    <row r="5694" spans="1:14" ht="20.25" x14ac:dyDescent="0.25">
      <c r="A5694" s="1">
        <v>13</v>
      </c>
      <c r="B5694" s="159">
        <v>4421</v>
      </c>
      <c r="C5694" s="1" t="s">
        <v>4829</v>
      </c>
      <c r="D5694" s="1"/>
      <c r="E5694" s="1"/>
      <c r="F5694" s="1" t="s">
        <v>4828</v>
      </c>
      <c r="G5694" s="1">
        <v>20</v>
      </c>
      <c r="H5694" s="1" t="s">
        <v>19</v>
      </c>
      <c r="I5694" s="1" t="s">
        <v>4834</v>
      </c>
      <c r="J5694" s="1">
        <v>2.1</v>
      </c>
      <c r="K5694" s="1">
        <v>42</v>
      </c>
      <c r="L5694" s="42">
        <v>1</v>
      </c>
      <c r="M5694" s="232">
        <v>46309</v>
      </c>
      <c r="N5694" s="1" t="str">
        <f>VLOOKUP(B5694,MICRO!E:L,8,0)</f>
        <v>P-207</v>
      </c>
    </row>
    <row r="5695" spans="1:14" ht="20.25" x14ac:dyDescent="0.25">
      <c r="A5695" s="1">
        <v>14</v>
      </c>
      <c r="B5695" s="159">
        <v>4424</v>
      </c>
      <c r="C5695" s="1" t="s">
        <v>4835</v>
      </c>
      <c r="D5695" s="1"/>
      <c r="E5695" s="1"/>
      <c r="F5695" s="1" t="s">
        <v>4836</v>
      </c>
      <c r="G5695" s="1">
        <v>20</v>
      </c>
      <c r="H5695" s="1" t="s">
        <v>19</v>
      </c>
      <c r="I5695" s="1" t="s">
        <v>4834</v>
      </c>
      <c r="J5695" s="1">
        <v>4.2</v>
      </c>
      <c r="K5695" s="1">
        <v>84</v>
      </c>
      <c r="L5695" s="42">
        <v>1</v>
      </c>
      <c r="M5695" s="232">
        <v>46309</v>
      </c>
      <c r="N5695" s="1" t="str">
        <f>VLOOKUP(B5695,MICRO!E:L,8,0)</f>
        <v>P-207</v>
      </c>
    </row>
    <row r="5696" spans="1:14" ht="20.25" x14ac:dyDescent="0.25">
      <c r="A5696" s="1">
        <v>11</v>
      </c>
      <c r="B5696" s="159">
        <v>4420</v>
      </c>
      <c r="C5696" s="1" t="s">
        <v>83</v>
      </c>
      <c r="D5696" s="1"/>
      <c r="E5696" s="1"/>
      <c r="F5696" s="1" t="s">
        <v>4827</v>
      </c>
      <c r="G5696" s="1">
        <v>2</v>
      </c>
      <c r="H5696" s="1" t="s">
        <v>19</v>
      </c>
      <c r="I5696" s="1" t="s">
        <v>4834</v>
      </c>
      <c r="J5696" s="1">
        <v>135</v>
      </c>
      <c r="K5696" s="1">
        <v>270</v>
      </c>
      <c r="L5696" s="42">
        <v>1</v>
      </c>
      <c r="M5696" s="232">
        <v>46309</v>
      </c>
      <c r="N5696" s="1" t="str">
        <f>VLOOKUP(B5696,MICRO!E:L,8,0)</f>
        <v>P-207</v>
      </c>
    </row>
    <row r="5697" spans="1:14" ht="20.25" x14ac:dyDescent="0.25">
      <c r="A5697" s="1">
        <v>12</v>
      </c>
      <c r="B5697" s="159">
        <v>4504</v>
      </c>
      <c r="C5697" s="1" t="s">
        <v>4988</v>
      </c>
      <c r="D5697" s="1"/>
      <c r="E5697" s="1" t="s">
        <v>2</v>
      </c>
      <c r="F5697" s="1" t="s">
        <v>4989</v>
      </c>
      <c r="G5697" s="1">
        <v>2</v>
      </c>
      <c r="H5697" s="1" t="s">
        <v>19</v>
      </c>
      <c r="I5697" s="1" t="s">
        <v>4834</v>
      </c>
      <c r="J5697" s="1">
        <v>7</v>
      </c>
      <c r="K5697" s="1">
        <v>14</v>
      </c>
      <c r="L5697" s="42">
        <v>1</v>
      </c>
      <c r="M5697" s="232">
        <v>46309</v>
      </c>
      <c r="N5697" s="1" t="str">
        <f>VLOOKUP(B5697,MICRO!E:L,8,0)</f>
        <v>P-207</v>
      </c>
    </row>
    <row r="5698" spans="1:14" ht="20.25" x14ac:dyDescent="0.25">
      <c r="A5698" s="1"/>
      <c r="B5698" s="159"/>
      <c r="C5698" s="1"/>
      <c r="D5698" s="1"/>
      <c r="E5698" s="1"/>
      <c r="F5698" s="1"/>
      <c r="G5698" s="1"/>
      <c r="H5698" s="1"/>
      <c r="I5698" s="1"/>
      <c r="J5698" s="1"/>
      <c r="K5698" s="1"/>
      <c r="L5698" s="42">
        <v>1</v>
      </c>
      <c r="M5698" s="232">
        <v>46309</v>
      </c>
      <c r="N5698" s="1" t="e">
        <f>VLOOKUP(B5698,MICRO!E:L,8,0)</f>
        <v>#N/A</v>
      </c>
    </row>
    <row r="5699" spans="1:14" ht="20.25" x14ac:dyDescent="0.25">
      <c r="A5699" s="1">
        <v>1</v>
      </c>
      <c r="B5699" s="159">
        <v>4693</v>
      </c>
      <c r="C5699" s="1" t="s">
        <v>5304</v>
      </c>
      <c r="D5699" s="1" t="s">
        <v>5305</v>
      </c>
      <c r="E5699" s="1" t="s">
        <v>2</v>
      </c>
      <c r="F5699" s="1" t="s">
        <v>5306</v>
      </c>
      <c r="G5699" s="1">
        <v>1</v>
      </c>
      <c r="H5699" s="1" t="s">
        <v>19</v>
      </c>
      <c r="I5699" s="1" t="s">
        <v>4834</v>
      </c>
      <c r="J5699" s="1">
        <v>425.4</v>
      </c>
      <c r="K5699" s="1">
        <v>425.4</v>
      </c>
      <c r="L5699" s="42">
        <v>1</v>
      </c>
      <c r="M5699" s="232">
        <v>46309</v>
      </c>
      <c r="N5699" s="1" t="str">
        <f>VLOOKUP(B5699,MICRO!E:L,8,0)</f>
        <v>P-207</v>
      </c>
    </row>
    <row r="5700" spans="1:14" ht="20.25" x14ac:dyDescent="0.25">
      <c r="A5700" s="1">
        <v>5</v>
      </c>
      <c r="B5700" s="159">
        <v>4496</v>
      </c>
      <c r="C5700" s="1" t="s">
        <v>4975</v>
      </c>
      <c r="D5700" s="1"/>
      <c r="E5700" s="1" t="s">
        <v>2</v>
      </c>
      <c r="F5700" s="1" t="s">
        <v>5403</v>
      </c>
      <c r="G5700" s="1">
        <v>5</v>
      </c>
      <c r="H5700" s="1" t="s">
        <v>19</v>
      </c>
      <c r="I5700" s="1" t="s">
        <v>4834</v>
      </c>
      <c r="J5700" s="1">
        <v>18.399999999999999</v>
      </c>
      <c r="K5700" s="1">
        <v>92</v>
      </c>
      <c r="L5700" s="42">
        <v>1</v>
      </c>
      <c r="M5700" s="232">
        <v>46309</v>
      </c>
      <c r="N5700" s="1" t="str">
        <f>VLOOKUP(B5700,MICRO!E:L,8,0)</f>
        <v>P-207</v>
      </c>
    </row>
    <row r="5701" spans="1:14" ht="20.25" x14ac:dyDescent="0.25">
      <c r="A5701" s="1">
        <v>6</v>
      </c>
      <c r="B5701" s="159">
        <v>4748</v>
      </c>
      <c r="C5701" s="1" t="s">
        <v>4975</v>
      </c>
      <c r="D5701" s="1"/>
      <c r="E5701" s="1" t="s">
        <v>2</v>
      </c>
      <c r="F5701" s="1" t="s">
        <v>5404</v>
      </c>
      <c r="G5701" s="1">
        <v>10</v>
      </c>
      <c r="H5701" s="1" t="s">
        <v>19</v>
      </c>
      <c r="I5701" s="1" t="s">
        <v>4834</v>
      </c>
      <c r="J5701" s="1">
        <v>20</v>
      </c>
      <c r="K5701" s="1">
        <v>200</v>
      </c>
      <c r="L5701" s="42">
        <v>1</v>
      </c>
      <c r="M5701" s="232">
        <v>46309</v>
      </c>
      <c r="N5701" s="1" t="str">
        <f>VLOOKUP(B5701,MICRO!E:L,8,0)</f>
        <v>P-207</v>
      </c>
    </row>
    <row r="5702" spans="1:14" ht="20.25" x14ac:dyDescent="0.25">
      <c r="A5702" s="1">
        <v>7</v>
      </c>
      <c r="B5702" s="159">
        <v>4503</v>
      </c>
      <c r="C5702" s="1" t="s">
        <v>4986</v>
      </c>
      <c r="D5702" s="1"/>
      <c r="E5702" s="1" t="s">
        <v>2</v>
      </c>
      <c r="F5702" s="1" t="s">
        <v>4987</v>
      </c>
      <c r="G5702" s="1">
        <v>1</v>
      </c>
      <c r="H5702" s="1" t="s">
        <v>19</v>
      </c>
      <c r="I5702" s="1" t="s">
        <v>4834</v>
      </c>
      <c r="J5702" s="1">
        <v>23.4</v>
      </c>
      <c r="K5702" s="1">
        <v>23.4</v>
      </c>
      <c r="L5702" s="42">
        <v>1</v>
      </c>
      <c r="M5702" s="232">
        <v>46309</v>
      </c>
      <c r="N5702" s="1" t="str">
        <f>VLOOKUP(B5702,MICRO!E:L,8,0)</f>
        <v>P-207</v>
      </c>
    </row>
    <row r="5703" spans="1:14" ht="20.25" x14ac:dyDescent="0.25">
      <c r="A5703" s="1">
        <v>9</v>
      </c>
      <c r="B5703" s="159">
        <v>4425</v>
      </c>
      <c r="C5703" s="1" t="s">
        <v>4837</v>
      </c>
      <c r="D5703" s="1"/>
      <c r="E5703" s="1"/>
      <c r="F5703" s="1" t="s">
        <v>4838</v>
      </c>
      <c r="G5703" s="1">
        <v>10</v>
      </c>
      <c r="H5703" s="1" t="s">
        <v>19</v>
      </c>
      <c r="I5703" s="1" t="s">
        <v>4834</v>
      </c>
      <c r="J5703" s="1">
        <v>3.6</v>
      </c>
      <c r="K5703" s="1">
        <v>36</v>
      </c>
      <c r="L5703" s="42">
        <v>1</v>
      </c>
      <c r="M5703" s="232">
        <v>46309</v>
      </c>
      <c r="N5703" s="1" t="str">
        <f>VLOOKUP(B5703,MICRO!E:L,8,0)</f>
        <v>P-207</v>
      </c>
    </row>
    <row r="5704" spans="1:14" ht="20.25" x14ac:dyDescent="0.25">
      <c r="A5704" s="1">
        <v>10</v>
      </c>
      <c r="B5704" s="159">
        <v>4422</v>
      </c>
      <c r="C5704" s="1" t="s">
        <v>4830</v>
      </c>
      <c r="D5704" s="1"/>
      <c r="E5704" s="1"/>
      <c r="F5704" s="1" t="s">
        <v>4832</v>
      </c>
      <c r="G5704" s="1">
        <v>10</v>
      </c>
      <c r="H5704" s="1" t="s">
        <v>19</v>
      </c>
      <c r="I5704" s="1" t="s">
        <v>4834</v>
      </c>
      <c r="J5704" s="1">
        <v>3</v>
      </c>
      <c r="K5704" s="1">
        <v>30</v>
      </c>
      <c r="L5704" s="42">
        <v>1</v>
      </c>
      <c r="M5704" s="232">
        <v>46309</v>
      </c>
      <c r="N5704" s="1" t="str">
        <f>VLOOKUP(B5704,MICRO!E:L,8,0)</f>
        <v>P-207</v>
      </c>
    </row>
    <row r="5705" spans="1:14" ht="20.25" x14ac:dyDescent="0.25">
      <c r="A5705" s="1">
        <v>11</v>
      </c>
      <c r="B5705" s="159">
        <v>4420</v>
      </c>
      <c r="C5705" s="1" t="s">
        <v>83</v>
      </c>
      <c r="D5705" s="1"/>
      <c r="E5705" s="1"/>
      <c r="F5705" s="1" t="s">
        <v>4827</v>
      </c>
      <c r="G5705" s="1">
        <v>1</v>
      </c>
      <c r="H5705" s="1" t="s">
        <v>19</v>
      </c>
      <c r="I5705" s="1" t="s">
        <v>4834</v>
      </c>
      <c r="J5705" s="1">
        <v>135</v>
      </c>
      <c r="K5705" s="1">
        <v>135</v>
      </c>
      <c r="L5705" s="42">
        <v>1</v>
      </c>
      <c r="M5705" s="232">
        <v>46309</v>
      </c>
      <c r="N5705" s="1" t="str">
        <f>VLOOKUP(B5705,MICRO!E:L,8,0)</f>
        <v>P-207</v>
      </c>
    </row>
    <row r="5706" spans="1:14" ht="20.25" x14ac:dyDescent="0.25">
      <c r="A5706" s="1">
        <v>12</v>
      </c>
      <c r="B5706" s="159">
        <v>4419</v>
      </c>
      <c r="C5706" s="1" t="s">
        <v>653</v>
      </c>
      <c r="D5706" s="1"/>
      <c r="E5706" s="1"/>
      <c r="F5706" s="1" t="s">
        <v>4831</v>
      </c>
      <c r="G5706" s="1">
        <v>2</v>
      </c>
      <c r="H5706" s="1" t="s">
        <v>19</v>
      </c>
      <c r="I5706" s="1" t="s">
        <v>4834</v>
      </c>
      <c r="J5706" s="1">
        <v>2.39</v>
      </c>
      <c r="K5706" s="1">
        <v>4.78</v>
      </c>
      <c r="L5706" s="42">
        <v>1</v>
      </c>
      <c r="M5706" s="232">
        <v>46309</v>
      </c>
      <c r="N5706" s="1" t="str">
        <f>VLOOKUP(B5706,MICRO!E:L,8,0)</f>
        <v>P-207</v>
      </c>
    </row>
    <row r="5707" spans="1:14" ht="20.25" x14ac:dyDescent="0.25">
      <c r="A5707" s="1"/>
      <c r="B5707" s="159"/>
      <c r="C5707" s="1"/>
      <c r="D5707" s="1"/>
      <c r="E5707" s="1"/>
      <c r="F5707" s="1"/>
      <c r="G5707" s="1"/>
      <c r="H5707" s="1"/>
      <c r="I5707" s="1"/>
      <c r="J5707" s="1"/>
      <c r="K5707" s="1"/>
      <c r="L5707" s="42">
        <v>1</v>
      </c>
      <c r="M5707" s="232">
        <v>46309</v>
      </c>
      <c r="N5707" s="1" t="e">
        <f>VLOOKUP(B5707,MICRO!E:L,8,0)</f>
        <v>#N/A</v>
      </c>
    </row>
    <row r="5708" spans="1:14" ht="20.25" x14ac:dyDescent="0.25">
      <c r="A5708" s="1">
        <v>1</v>
      </c>
      <c r="B5708" s="159"/>
      <c r="C5708" s="1" t="s">
        <v>6136</v>
      </c>
      <c r="D5708" s="1"/>
      <c r="E5708" s="1"/>
      <c r="F5708" s="1" t="s">
        <v>6137</v>
      </c>
      <c r="G5708" s="1">
        <v>6</v>
      </c>
      <c r="H5708" s="1" t="s">
        <v>19</v>
      </c>
      <c r="I5708" s="1"/>
      <c r="J5708" s="1">
        <v>0.1</v>
      </c>
      <c r="K5708" s="1">
        <v>0.60000000000000009</v>
      </c>
      <c r="L5708" s="42">
        <v>1</v>
      </c>
      <c r="M5708" s="232">
        <v>46309</v>
      </c>
      <c r="N5708" s="1" t="e">
        <f>VLOOKUP(B5708,MICRO!E:L,8,0)</f>
        <v>#N/A</v>
      </c>
    </row>
    <row r="5709" spans="1:14" ht="20.25" x14ac:dyDescent="0.25">
      <c r="A5709" s="1">
        <v>2</v>
      </c>
      <c r="B5709" s="159"/>
      <c r="C5709" s="1" t="s">
        <v>6136</v>
      </c>
      <c r="D5709" s="1"/>
      <c r="E5709" s="1"/>
      <c r="F5709" s="1" t="s">
        <v>6138</v>
      </c>
      <c r="G5709" s="1">
        <v>6</v>
      </c>
      <c r="H5709" s="1" t="s">
        <v>19</v>
      </c>
      <c r="I5709" s="1"/>
      <c r="J5709" s="1">
        <v>0.1</v>
      </c>
      <c r="K5709" s="1">
        <v>0.60000000000000009</v>
      </c>
      <c r="L5709" s="42">
        <v>1</v>
      </c>
      <c r="M5709" s="232">
        <v>46309</v>
      </c>
      <c r="N5709" s="1" t="e">
        <f>VLOOKUP(B5709,MICRO!E:L,8,0)</f>
        <v>#N/A</v>
      </c>
    </row>
    <row r="5710" spans="1:14" ht="20.25" x14ac:dyDescent="0.25">
      <c r="A5710" s="1">
        <v>3</v>
      </c>
      <c r="B5710" s="159"/>
      <c r="C5710" s="1" t="s">
        <v>5307</v>
      </c>
      <c r="D5710" s="1"/>
      <c r="E5710" s="1"/>
      <c r="F5710" s="1" t="s">
        <v>6139</v>
      </c>
      <c r="G5710" s="1">
        <v>8</v>
      </c>
      <c r="H5710" s="1" t="s">
        <v>19</v>
      </c>
      <c r="I5710" s="1"/>
      <c r="J5710" s="1">
        <v>0.1</v>
      </c>
      <c r="K5710" s="1">
        <v>0.8</v>
      </c>
      <c r="L5710" s="42">
        <v>1</v>
      </c>
      <c r="M5710" s="232">
        <v>46309</v>
      </c>
      <c r="N5710" s="1" t="e">
        <f>VLOOKUP(B5710,MICRO!E:L,8,0)</f>
        <v>#N/A</v>
      </c>
    </row>
    <row r="5711" spans="1:14" ht="20.25" x14ac:dyDescent="0.25">
      <c r="A5711" s="1">
        <v>4</v>
      </c>
      <c r="B5711" s="159"/>
      <c r="C5711" s="1" t="s">
        <v>5307</v>
      </c>
      <c r="D5711" s="1"/>
      <c r="E5711" s="1"/>
      <c r="F5711" s="1" t="s">
        <v>6140</v>
      </c>
      <c r="G5711" s="1">
        <v>8</v>
      </c>
      <c r="H5711" s="1" t="s">
        <v>19</v>
      </c>
      <c r="I5711" s="1"/>
      <c r="J5711" s="1">
        <v>0.1</v>
      </c>
      <c r="K5711" s="1">
        <v>0.8</v>
      </c>
      <c r="L5711" s="42">
        <v>1</v>
      </c>
      <c r="M5711" s="232">
        <v>46309</v>
      </c>
      <c r="N5711" s="1" t="e">
        <f>VLOOKUP(B5711,MICRO!E:L,8,0)</f>
        <v>#N/A</v>
      </c>
    </row>
    <row r="5712" spans="1:14" ht="20.25" x14ac:dyDescent="0.25">
      <c r="A5712" s="1">
        <v>5</v>
      </c>
      <c r="B5712" s="159"/>
      <c r="C5712" s="1" t="s">
        <v>5307</v>
      </c>
      <c r="D5712" s="1"/>
      <c r="E5712" s="1"/>
      <c r="F5712" s="1" t="s">
        <v>6141</v>
      </c>
      <c r="G5712" s="1">
        <v>8</v>
      </c>
      <c r="H5712" s="1" t="s">
        <v>19</v>
      </c>
      <c r="I5712" s="1"/>
      <c r="J5712" s="1">
        <v>0.1</v>
      </c>
      <c r="K5712" s="1">
        <v>0.8</v>
      </c>
      <c r="L5712" s="42">
        <v>1</v>
      </c>
      <c r="M5712" s="232">
        <v>46309</v>
      </c>
      <c r="N5712" s="1" t="e">
        <f>VLOOKUP(B5712,MICRO!E:L,8,0)</f>
        <v>#N/A</v>
      </c>
    </row>
    <row r="5713" spans="1:14" ht="20.25" x14ac:dyDescent="0.25">
      <c r="A5713" s="1">
        <v>6</v>
      </c>
      <c r="B5713" s="159"/>
      <c r="C5713" s="1" t="s">
        <v>5304</v>
      </c>
      <c r="D5713" s="1"/>
      <c r="E5713" s="1"/>
      <c r="F5713" s="1" t="s">
        <v>6142</v>
      </c>
      <c r="G5713" s="1">
        <v>8</v>
      </c>
      <c r="H5713" s="1" t="s">
        <v>19</v>
      </c>
      <c r="I5713" s="1"/>
      <c r="J5713" s="1">
        <v>0.1</v>
      </c>
      <c r="K5713" s="1">
        <v>0.8</v>
      </c>
      <c r="L5713" s="42">
        <v>1</v>
      </c>
      <c r="M5713" s="232">
        <v>46309</v>
      </c>
      <c r="N5713" s="1" t="e">
        <f>VLOOKUP(B5713,MICRO!E:L,8,0)</f>
        <v>#N/A</v>
      </c>
    </row>
    <row r="5714" spans="1:14" ht="20.25" x14ac:dyDescent="0.25">
      <c r="A5714" s="1">
        <v>7</v>
      </c>
      <c r="B5714" s="159"/>
      <c r="C5714" s="1" t="s">
        <v>5304</v>
      </c>
      <c r="D5714" s="1"/>
      <c r="E5714" s="1"/>
      <c r="F5714" s="1" t="s">
        <v>6143</v>
      </c>
      <c r="G5714" s="1">
        <v>8</v>
      </c>
      <c r="H5714" s="1" t="s">
        <v>19</v>
      </c>
      <c r="I5714" s="1"/>
      <c r="J5714" s="1">
        <v>0.1</v>
      </c>
      <c r="K5714" s="1">
        <v>0.8</v>
      </c>
      <c r="L5714" s="42">
        <v>1</v>
      </c>
      <c r="M5714" s="232">
        <v>46309</v>
      </c>
      <c r="N5714" s="1" t="e">
        <f>VLOOKUP(B5714,MICRO!E:L,8,0)</f>
        <v>#N/A</v>
      </c>
    </row>
    <row r="5715" spans="1:14" ht="20.25" x14ac:dyDescent="0.25">
      <c r="A5715" s="1">
        <v>8</v>
      </c>
      <c r="B5715" s="159"/>
      <c r="C5715" s="1" t="s">
        <v>5304</v>
      </c>
      <c r="D5715" s="1"/>
      <c r="E5715" s="1"/>
      <c r="F5715" s="1" t="s">
        <v>6144</v>
      </c>
      <c r="G5715" s="1">
        <v>8</v>
      </c>
      <c r="H5715" s="1" t="s">
        <v>19</v>
      </c>
      <c r="I5715" s="1"/>
      <c r="J5715" s="1">
        <v>0.1</v>
      </c>
      <c r="K5715" s="1">
        <v>0.8</v>
      </c>
      <c r="L5715" s="42">
        <v>1</v>
      </c>
      <c r="M5715" s="232">
        <v>46309</v>
      </c>
      <c r="N5715" s="1" t="e">
        <f>VLOOKUP(B5715,MICRO!E:L,8,0)</f>
        <v>#N/A</v>
      </c>
    </row>
    <row r="5716" spans="1:14" ht="20.25" x14ac:dyDescent="0.25">
      <c r="A5716" s="1">
        <v>9</v>
      </c>
      <c r="B5716" s="159"/>
      <c r="C5716" s="1" t="s">
        <v>6145</v>
      </c>
      <c r="D5716" s="1"/>
      <c r="E5716" s="1"/>
      <c r="F5716" s="1" t="s">
        <v>6146</v>
      </c>
      <c r="G5716" s="1">
        <v>120</v>
      </c>
      <c r="H5716" s="1" t="s">
        <v>19</v>
      </c>
      <c r="I5716" s="1"/>
      <c r="J5716" s="1">
        <v>0.1</v>
      </c>
      <c r="K5716" s="1">
        <v>12</v>
      </c>
      <c r="L5716" s="42">
        <v>1</v>
      </c>
      <c r="M5716" s="232">
        <v>46309</v>
      </c>
      <c r="N5716" s="1" t="e">
        <f>VLOOKUP(B5716,MICRO!E:L,8,0)</f>
        <v>#N/A</v>
      </c>
    </row>
    <row r="5717" spans="1:14" ht="20.25" x14ac:dyDescent="0.25">
      <c r="A5717" s="1">
        <v>10</v>
      </c>
      <c r="B5717" s="159"/>
      <c r="C5717" s="1" t="s">
        <v>6145</v>
      </c>
      <c r="D5717" s="1"/>
      <c r="E5717" s="1"/>
      <c r="F5717" s="1" t="s">
        <v>6147</v>
      </c>
      <c r="G5717" s="1">
        <v>120</v>
      </c>
      <c r="H5717" s="1" t="s">
        <v>19</v>
      </c>
      <c r="I5717" s="1"/>
      <c r="J5717" s="1">
        <v>0.1</v>
      </c>
      <c r="K5717" s="1">
        <v>12</v>
      </c>
      <c r="L5717" s="42">
        <v>1</v>
      </c>
      <c r="M5717" s="232">
        <v>46309</v>
      </c>
      <c r="N5717" s="1" t="e">
        <f>VLOOKUP(B5717,MICRO!E:L,8,0)</f>
        <v>#N/A</v>
      </c>
    </row>
    <row r="5718" spans="1:14" ht="20.25" x14ac:dyDescent="0.25">
      <c r="A5718" s="1"/>
      <c r="B5718" s="159"/>
      <c r="C5718" s="1" t="s">
        <v>6145</v>
      </c>
      <c r="D5718" s="1"/>
      <c r="E5718" s="1"/>
      <c r="F5718" s="1" t="s">
        <v>6148</v>
      </c>
      <c r="G5718" s="1">
        <v>222</v>
      </c>
      <c r="H5718" s="1"/>
      <c r="I5718" s="1"/>
      <c r="J5718" s="1">
        <v>0.1</v>
      </c>
      <c r="K5718" s="1">
        <v>22.200000000000003</v>
      </c>
      <c r="L5718" s="42">
        <v>1</v>
      </c>
      <c r="M5718" s="232">
        <v>46309</v>
      </c>
      <c r="N5718" s="1" t="e">
        <f>VLOOKUP(B5718,MICRO!E:L,8,0)</f>
        <v>#N/A</v>
      </c>
    </row>
    <row r="5719" spans="1:14" ht="20.25" x14ac:dyDescent="0.25">
      <c r="A5719" s="1">
        <v>11</v>
      </c>
      <c r="B5719" s="159"/>
      <c r="C5719" s="1" t="s">
        <v>6145</v>
      </c>
      <c r="D5719" s="1"/>
      <c r="E5719" s="1"/>
      <c r="F5719" s="1" t="s">
        <v>6149</v>
      </c>
      <c r="G5719" s="1">
        <v>122</v>
      </c>
      <c r="H5719" s="1" t="s">
        <v>19</v>
      </c>
      <c r="I5719" s="1"/>
      <c r="J5719" s="1">
        <v>0.1</v>
      </c>
      <c r="K5719" s="1">
        <v>12.200000000000001</v>
      </c>
      <c r="L5719" s="42">
        <v>1</v>
      </c>
      <c r="M5719" s="232">
        <v>46309</v>
      </c>
      <c r="N5719" s="1" t="e">
        <f>VLOOKUP(B5719,MICRO!E:L,8,0)</f>
        <v>#N/A</v>
      </c>
    </row>
    <row r="5720" spans="1:14" ht="20.25" x14ac:dyDescent="0.25">
      <c r="A5720" s="1">
        <v>12</v>
      </c>
      <c r="B5720" s="159"/>
      <c r="C5720" s="1" t="s">
        <v>6145</v>
      </c>
      <c r="D5720" s="1"/>
      <c r="E5720" s="1"/>
      <c r="F5720" s="1" t="s">
        <v>6147</v>
      </c>
      <c r="G5720" s="1">
        <v>122</v>
      </c>
      <c r="H5720" s="1" t="s">
        <v>19</v>
      </c>
      <c r="I5720" s="1"/>
      <c r="J5720" s="1">
        <v>0.1</v>
      </c>
      <c r="K5720" s="1">
        <v>12.200000000000001</v>
      </c>
      <c r="L5720" s="42">
        <v>1</v>
      </c>
      <c r="M5720" s="232">
        <v>46309</v>
      </c>
      <c r="N5720" s="1" t="e">
        <f>VLOOKUP(B5720,MICRO!E:L,8,0)</f>
        <v>#N/A</v>
      </c>
    </row>
    <row r="5721" spans="1:14" ht="20.25" x14ac:dyDescent="0.25">
      <c r="A5721" s="1">
        <v>13</v>
      </c>
      <c r="B5721" s="159"/>
      <c r="C5721" s="1" t="s">
        <v>5338</v>
      </c>
      <c r="D5721" s="1"/>
      <c r="E5721" s="1"/>
      <c r="F5721" s="1" t="s">
        <v>6150</v>
      </c>
      <c r="G5721" s="1">
        <v>36</v>
      </c>
      <c r="H5721" s="1" t="s">
        <v>19</v>
      </c>
      <c r="I5721" s="1"/>
      <c r="J5721" s="1">
        <v>0.1</v>
      </c>
      <c r="K5721" s="1">
        <v>3.6</v>
      </c>
      <c r="L5721" s="42">
        <v>1</v>
      </c>
      <c r="M5721" s="232">
        <v>46309</v>
      </c>
      <c r="N5721" s="1" t="e">
        <f>VLOOKUP(B5721,MICRO!E:L,8,0)</f>
        <v>#N/A</v>
      </c>
    </row>
    <row r="5722" spans="1:14" ht="20.25" x14ac:dyDescent="0.25">
      <c r="A5722" s="1">
        <v>14</v>
      </c>
      <c r="B5722" s="159"/>
      <c r="C5722" s="1" t="s">
        <v>5338</v>
      </c>
      <c r="D5722" s="1"/>
      <c r="E5722" s="1"/>
      <c r="F5722" s="1" t="s">
        <v>6151</v>
      </c>
      <c r="G5722" s="1">
        <v>36</v>
      </c>
      <c r="H5722" s="1" t="s">
        <v>19</v>
      </c>
      <c r="I5722" s="1"/>
      <c r="J5722" s="1">
        <v>0.1</v>
      </c>
      <c r="K5722" s="1">
        <v>3.6</v>
      </c>
      <c r="L5722" s="42">
        <v>1</v>
      </c>
      <c r="M5722" s="232">
        <v>46309</v>
      </c>
      <c r="N5722" s="1" t="e">
        <f>VLOOKUP(B5722,MICRO!E:L,8,0)</f>
        <v>#N/A</v>
      </c>
    </row>
    <row r="5723" spans="1:14" ht="20.25" x14ac:dyDescent="0.25">
      <c r="A5723" s="1">
        <v>15</v>
      </c>
      <c r="B5723" s="159"/>
      <c r="C5723" s="1" t="s">
        <v>5338</v>
      </c>
      <c r="D5723" s="1"/>
      <c r="E5723" s="1"/>
      <c r="F5723" s="1" t="s">
        <v>6152</v>
      </c>
      <c r="G5723" s="1">
        <v>36</v>
      </c>
      <c r="H5723" s="1" t="s">
        <v>19</v>
      </c>
      <c r="I5723" s="1"/>
      <c r="J5723" s="1">
        <v>0.1</v>
      </c>
      <c r="K5723" s="1">
        <v>3.6</v>
      </c>
      <c r="L5723" s="42">
        <v>1</v>
      </c>
      <c r="M5723" s="232">
        <v>46309</v>
      </c>
      <c r="N5723" s="1" t="e">
        <f>VLOOKUP(B5723,MICRO!E:L,8,0)</f>
        <v>#N/A</v>
      </c>
    </row>
    <row r="5724" spans="1:14" ht="20.25" x14ac:dyDescent="0.25">
      <c r="A5724" s="1">
        <v>16</v>
      </c>
      <c r="B5724" s="159"/>
      <c r="C5724" s="1" t="s">
        <v>5338</v>
      </c>
      <c r="D5724" s="1"/>
      <c r="E5724" s="1"/>
      <c r="F5724" s="1" t="s">
        <v>6153</v>
      </c>
      <c r="G5724" s="1">
        <v>38</v>
      </c>
      <c r="H5724" s="1" t="s">
        <v>19</v>
      </c>
      <c r="I5724" s="1"/>
      <c r="J5724" s="1">
        <v>0.1</v>
      </c>
      <c r="K5724" s="1">
        <v>3.8000000000000003</v>
      </c>
      <c r="L5724" s="42">
        <v>1</v>
      </c>
      <c r="M5724" s="232">
        <v>46309</v>
      </c>
      <c r="N5724" s="1" t="e">
        <f>VLOOKUP(B5724,MICRO!E:L,8,0)</f>
        <v>#N/A</v>
      </c>
    </row>
    <row r="5725" spans="1:14" ht="20.25" x14ac:dyDescent="0.25">
      <c r="A5725" s="1">
        <v>17</v>
      </c>
      <c r="B5725" s="159"/>
      <c r="C5725" s="1" t="s">
        <v>5338</v>
      </c>
      <c r="D5725" s="1"/>
      <c r="E5725" s="1"/>
      <c r="F5725" s="1" t="s">
        <v>6154</v>
      </c>
      <c r="G5725" s="1">
        <v>38</v>
      </c>
      <c r="H5725" s="1" t="s">
        <v>19</v>
      </c>
      <c r="I5725" s="1"/>
      <c r="J5725" s="1">
        <v>0.1</v>
      </c>
      <c r="K5725" s="1">
        <v>3.8000000000000003</v>
      </c>
      <c r="L5725" s="42">
        <v>1</v>
      </c>
      <c r="M5725" s="232">
        <v>46309</v>
      </c>
      <c r="N5725" s="1" t="e">
        <f>VLOOKUP(B5725,MICRO!E:L,8,0)</f>
        <v>#N/A</v>
      </c>
    </row>
    <row r="5726" spans="1:14" ht="20.25" x14ac:dyDescent="0.25">
      <c r="A5726" s="1">
        <v>18</v>
      </c>
      <c r="B5726" s="159"/>
      <c r="C5726" s="1" t="s">
        <v>5338</v>
      </c>
      <c r="D5726" s="1"/>
      <c r="E5726" s="1"/>
      <c r="F5726" s="1" t="s">
        <v>6155</v>
      </c>
      <c r="G5726" s="1">
        <v>38</v>
      </c>
      <c r="H5726" s="1" t="s">
        <v>19</v>
      </c>
      <c r="I5726" s="1"/>
      <c r="J5726" s="1">
        <v>0.1</v>
      </c>
      <c r="K5726" s="1">
        <v>3.8000000000000003</v>
      </c>
      <c r="L5726" s="42">
        <v>1</v>
      </c>
      <c r="M5726" s="232">
        <v>46309</v>
      </c>
      <c r="N5726" s="1" t="e">
        <f>VLOOKUP(B5726,MICRO!E:L,8,0)</f>
        <v>#N/A</v>
      </c>
    </row>
    <row r="5727" spans="1:14" ht="20.25" x14ac:dyDescent="0.25">
      <c r="A5727" s="1">
        <v>19</v>
      </c>
      <c r="B5727" s="159"/>
      <c r="C5727" s="1" t="s">
        <v>5356</v>
      </c>
      <c r="D5727" s="1"/>
      <c r="E5727" s="1"/>
      <c r="F5727" s="1" t="s">
        <v>6156</v>
      </c>
      <c r="G5727" s="1">
        <v>23</v>
      </c>
      <c r="H5727" s="1" t="s">
        <v>19</v>
      </c>
      <c r="I5727" s="1"/>
      <c r="J5727" s="1">
        <v>0.1</v>
      </c>
      <c r="K5727" s="1">
        <v>2.3000000000000003</v>
      </c>
      <c r="L5727" s="42">
        <v>1</v>
      </c>
      <c r="M5727" s="232">
        <v>46309</v>
      </c>
      <c r="N5727" s="1" t="e">
        <f>VLOOKUP(B5727,MICRO!E:L,8,0)</f>
        <v>#N/A</v>
      </c>
    </row>
    <row r="5728" spans="1:14" ht="20.25" x14ac:dyDescent="0.25">
      <c r="A5728" s="1">
        <v>20</v>
      </c>
      <c r="B5728" s="159"/>
      <c r="C5728" s="1" t="s">
        <v>5356</v>
      </c>
      <c r="D5728" s="1"/>
      <c r="E5728" s="1"/>
      <c r="F5728" s="1" t="s">
        <v>6157</v>
      </c>
      <c r="G5728" s="1">
        <v>23</v>
      </c>
      <c r="H5728" s="1" t="s">
        <v>19</v>
      </c>
      <c r="I5728" s="1"/>
      <c r="J5728" s="1">
        <v>0.1</v>
      </c>
      <c r="K5728" s="1">
        <v>2.3000000000000003</v>
      </c>
      <c r="L5728" s="42">
        <v>1</v>
      </c>
      <c r="M5728" s="232">
        <v>46309</v>
      </c>
      <c r="N5728" s="1" t="e">
        <f>VLOOKUP(B5728,MICRO!E:L,8,0)</f>
        <v>#N/A</v>
      </c>
    </row>
    <row r="5729" spans="1:14" ht="20.25" x14ac:dyDescent="0.25">
      <c r="A5729" s="1">
        <v>21</v>
      </c>
      <c r="B5729" s="159"/>
      <c r="C5729" s="1" t="s">
        <v>5356</v>
      </c>
      <c r="D5729" s="1"/>
      <c r="E5729" s="1"/>
      <c r="F5729" s="1" t="s">
        <v>6158</v>
      </c>
      <c r="G5729" s="1">
        <v>23</v>
      </c>
      <c r="H5729" s="1" t="s">
        <v>19</v>
      </c>
      <c r="I5729" s="1"/>
      <c r="J5729" s="1">
        <v>0.1</v>
      </c>
      <c r="K5729" s="1">
        <v>2.3000000000000003</v>
      </c>
      <c r="L5729" s="42">
        <v>1</v>
      </c>
      <c r="M5729" s="232">
        <v>46309</v>
      </c>
      <c r="N5729" s="1" t="e">
        <f>VLOOKUP(B5729,MICRO!E:L,8,0)</f>
        <v>#N/A</v>
      </c>
    </row>
    <row r="5730" spans="1:14" ht="20.25" x14ac:dyDescent="0.25">
      <c r="A5730" s="1">
        <v>22</v>
      </c>
      <c r="B5730" s="159"/>
      <c r="C5730" s="1" t="s">
        <v>4975</v>
      </c>
      <c r="D5730" s="1"/>
      <c r="E5730" s="1"/>
      <c r="F5730" s="1" t="s">
        <v>6159</v>
      </c>
      <c r="G5730" s="1">
        <v>128</v>
      </c>
      <c r="H5730" s="1" t="s">
        <v>19</v>
      </c>
      <c r="I5730" s="1"/>
      <c r="J5730" s="1">
        <v>0.1</v>
      </c>
      <c r="K5730" s="1">
        <v>12.8</v>
      </c>
      <c r="L5730" s="42">
        <v>1</v>
      </c>
      <c r="M5730" s="232">
        <v>46309</v>
      </c>
      <c r="N5730" s="1" t="e">
        <f>VLOOKUP(B5730,MICRO!E:L,8,0)</f>
        <v>#N/A</v>
      </c>
    </row>
    <row r="5731" spans="1:14" ht="20.25" x14ac:dyDescent="0.25">
      <c r="A5731" s="1">
        <v>23</v>
      </c>
      <c r="B5731" s="159"/>
      <c r="C5731" s="1" t="s">
        <v>4975</v>
      </c>
      <c r="D5731" s="1"/>
      <c r="E5731" s="1"/>
      <c r="F5731" s="1" t="s">
        <v>6160</v>
      </c>
      <c r="G5731" s="1">
        <v>128</v>
      </c>
      <c r="H5731" s="1" t="s">
        <v>19</v>
      </c>
      <c r="I5731" s="1"/>
      <c r="J5731" s="1">
        <v>0.1</v>
      </c>
      <c r="K5731" s="1">
        <v>12.8</v>
      </c>
      <c r="L5731" s="42">
        <v>1</v>
      </c>
      <c r="M5731" s="232">
        <v>46309</v>
      </c>
      <c r="N5731" s="1" t="e">
        <f>VLOOKUP(B5731,MICRO!E:L,8,0)</f>
        <v>#N/A</v>
      </c>
    </row>
    <row r="5732" spans="1:14" ht="20.25" x14ac:dyDescent="0.25">
      <c r="A5732" s="1">
        <v>24</v>
      </c>
      <c r="B5732" s="159"/>
      <c r="C5732" s="1" t="s">
        <v>4975</v>
      </c>
      <c r="D5732" s="1"/>
      <c r="E5732" s="1"/>
      <c r="F5732" s="1" t="s">
        <v>6161</v>
      </c>
      <c r="G5732" s="1">
        <v>128</v>
      </c>
      <c r="H5732" s="1" t="s">
        <v>19</v>
      </c>
      <c r="I5732" s="1"/>
      <c r="J5732" s="1">
        <v>0.1</v>
      </c>
      <c r="K5732" s="1">
        <v>12.8</v>
      </c>
      <c r="L5732" s="42">
        <v>1</v>
      </c>
      <c r="M5732" s="232">
        <v>46309</v>
      </c>
      <c r="N5732" s="1" t="e">
        <f>VLOOKUP(B5732,MICRO!E:L,8,0)</f>
        <v>#N/A</v>
      </c>
    </row>
    <row r="5733" spans="1:14" ht="20.25" x14ac:dyDescent="0.25">
      <c r="A5733" s="1">
        <v>25</v>
      </c>
      <c r="B5733" s="159"/>
      <c r="C5733" s="1" t="s">
        <v>4976</v>
      </c>
      <c r="D5733" s="1"/>
      <c r="E5733" s="1"/>
      <c r="F5733" s="1" t="s">
        <v>6162</v>
      </c>
      <c r="G5733" s="1">
        <v>44</v>
      </c>
      <c r="H5733" s="1" t="s">
        <v>19</v>
      </c>
      <c r="I5733" s="1"/>
      <c r="J5733" s="1">
        <v>0.1</v>
      </c>
      <c r="K5733" s="1">
        <v>4.4000000000000004</v>
      </c>
      <c r="L5733" s="42">
        <v>1</v>
      </c>
      <c r="M5733" s="232">
        <v>46309</v>
      </c>
      <c r="N5733" s="1" t="e">
        <f>VLOOKUP(B5733,MICRO!E:L,8,0)</f>
        <v>#N/A</v>
      </c>
    </row>
    <row r="5734" spans="1:14" ht="20.25" x14ac:dyDescent="0.25">
      <c r="A5734" s="1">
        <v>26</v>
      </c>
      <c r="B5734" s="159"/>
      <c r="C5734" s="1" t="s">
        <v>4976</v>
      </c>
      <c r="D5734" s="1"/>
      <c r="E5734" s="1"/>
      <c r="F5734" s="1" t="s">
        <v>6163</v>
      </c>
      <c r="G5734" s="1">
        <v>44</v>
      </c>
      <c r="H5734" s="1" t="s">
        <v>19</v>
      </c>
      <c r="I5734" s="1"/>
      <c r="J5734" s="1">
        <v>0.1</v>
      </c>
      <c r="K5734" s="1">
        <v>4.4000000000000004</v>
      </c>
      <c r="L5734" s="42">
        <v>1</v>
      </c>
      <c r="M5734" s="232">
        <v>46309</v>
      </c>
      <c r="N5734" s="1" t="e">
        <f>VLOOKUP(B5734,MICRO!E:L,8,0)</f>
        <v>#N/A</v>
      </c>
    </row>
    <row r="5735" spans="1:14" ht="20.25" x14ac:dyDescent="0.25">
      <c r="A5735" s="1">
        <v>27</v>
      </c>
      <c r="B5735" s="159"/>
      <c r="C5735" s="1" t="s">
        <v>4976</v>
      </c>
      <c r="D5735" s="1"/>
      <c r="E5735" s="1"/>
      <c r="F5735" s="1" t="s">
        <v>6164</v>
      </c>
      <c r="G5735" s="1">
        <v>44</v>
      </c>
      <c r="H5735" s="1" t="s">
        <v>19</v>
      </c>
      <c r="I5735" s="1"/>
      <c r="J5735" s="1">
        <v>0.1</v>
      </c>
      <c r="K5735" s="1">
        <v>4.4000000000000004</v>
      </c>
      <c r="L5735" s="42">
        <v>1</v>
      </c>
      <c r="M5735" s="232">
        <v>46309</v>
      </c>
      <c r="N5735" s="1" t="e">
        <f>VLOOKUP(B5735,MICRO!E:L,8,0)</f>
        <v>#N/A</v>
      </c>
    </row>
    <row r="5736" spans="1:14" ht="20.25" x14ac:dyDescent="0.25">
      <c r="A5736" s="1">
        <v>28</v>
      </c>
      <c r="B5736" s="159"/>
      <c r="C5736" s="1" t="s">
        <v>4978</v>
      </c>
      <c r="D5736" s="1"/>
      <c r="E5736" s="1"/>
      <c r="F5736" s="1" t="s">
        <v>6165</v>
      </c>
      <c r="G5736" s="1">
        <v>16</v>
      </c>
      <c r="H5736" s="1" t="s">
        <v>19</v>
      </c>
      <c r="I5736" s="1"/>
      <c r="J5736" s="1">
        <v>0.1</v>
      </c>
      <c r="K5736" s="1">
        <v>1.6</v>
      </c>
      <c r="L5736" s="42">
        <v>1</v>
      </c>
      <c r="M5736" s="232">
        <v>46309</v>
      </c>
      <c r="N5736" s="1" t="e">
        <f>VLOOKUP(B5736,MICRO!E:L,8,0)</f>
        <v>#N/A</v>
      </c>
    </row>
    <row r="5737" spans="1:14" ht="20.25" x14ac:dyDescent="0.25">
      <c r="A5737" s="1">
        <v>29</v>
      </c>
      <c r="B5737" s="159"/>
      <c r="C5737" s="1" t="s">
        <v>4978</v>
      </c>
      <c r="D5737" s="1"/>
      <c r="E5737" s="1"/>
      <c r="F5737" s="1" t="s">
        <v>6166</v>
      </c>
      <c r="G5737" s="1">
        <v>4</v>
      </c>
      <c r="H5737" s="1" t="s">
        <v>19</v>
      </c>
      <c r="I5737" s="1"/>
      <c r="J5737" s="1">
        <v>0.1</v>
      </c>
      <c r="K5737" s="1">
        <v>0.4</v>
      </c>
      <c r="L5737" s="42">
        <v>1</v>
      </c>
      <c r="M5737" s="232">
        <v>46309</v>
      </c>
      <c r="N5737" s="1" t="e">
        <f>VLOOKUP(B5737,MICRO!E:L,8,0)</f>
        <v>#N/A</v>
      </c>
    </row>
    <row r="5738" spans="1:14" ht="20.25" x14ac:dyDescent="0.25">
      <c r="A5738" s="1">
        <v>30</v>
      </c>
      <c r="B5738" s="159"/>
      <c r="C5738" s="1" t="s">
        <v>4978</v>
      </c>
      <c r="D5738" s="1"/>
      <c r="E5738" s="1"/>
      <c r="F5738" s="1" t="s">
        <v>6167</v>
      </c>
      <c r="G5738" s="1">
        <v>16</v>
      </c>
      <c r="H5738" s="1" t="s">
        <v>19</v>
      </c>
      <c r="I5738" s="1"/>
      <c r="J5738" s="1">
        <v>0.1</v>
      </c>
      <c r="K5738" s="1">
        <v>1.6</v>
      </c>
      <c r="L5738" s="42">
        <v>1</v>
      </c>
      <c r="M5738" s="232">
        <v>46309</v>
      </c>
      <c r="N5738" s="1" t="e">
        <f>VLOOKUP(B5738,MICRO!E:L,8,0)</f>
        <v>#N/A</v>
      </c>
    </row>
    <row r="5739" spans="1:14" ht="20.25" x14ac:dyDescent="0.25">
      <c r="A5739" s="1">
        <v>31</v>
      </c>
      <c r="B5739" s="159"/>
      <c r="C5739" s="1" t="s">
        <v>4978</v>
      </c>
      <c r="D5739" s="1"/>
      <c r="E5739" s="1"/>
      <c r="F5739" s="1" t="s">
        <v>6168</v>
      </c>
      <c r="G5739" s="1">
        <v>16</v>
      </c>
      <c r="H5739" s="1" t="s">
        <v>19</v>
      </c>
      <c r="I5739" s="1"/>
      <c r="J5739" s="1">
        <v>0.1</v>
      </c>
      <c r="K5739" s="1">
        <v>1.6</v>
      </c>
      <c r="L5739" s="42">
        <v>1</v>
      </c>
      <c r="M5739" s="232">
        <v>46309</v>
      </c>
      <c r="N5739" s="1" t="e">
        <f>VLOOKUP(B5739,MICRO!E:L,8,0)</f>
        <v>#N/A</v>
      </c>
    </row>
    <row r="5740" spans="1:14" ht="20.25" x14ac:dyDescent="0.25">
      <c r="A5740" s="1">
        <v>32</v>
      </c>
      <c r="B5740" s="159"/>
      <c r="C5740" s="1" t="s">
        <v>4978</v>
      </c>
      <c r="D5740" s="1"/>
      <c r="E5740" s="1"/>
      <c r="F5740" s="1" t="s">
        <v>6169</v>
      </c>
      <c r="G5740" s="1">
        <v>16</v>
      </c>
      <c r="H5740" s="1" t="s">
        <v>19</v>
      </c>
      <c r="I5740" s="1"/>
      <c r="J5740" s="1">
        <v>0.1</v>
      </c>
      <c r="K5740" s="1">
        <v>1.6</v>
      </c>
      <c r="L5740" s="42">
        <v>1</v>
      </c>
      <c r="M5740" s="232">
        <v>46309</v>
      </c>
      <c r="N5740" s="1" t="e">
        <f>VLOOKUP(B5740,MICRO!E:L,8,0)</f>
        <v>#N/A</v>
      </c>
    </row>
    <row r="5741" spans="1:14" ht="20.25" x14ac:dyDescent="0.25">
      <c r="A5741" s="1">
        <v>33</v>
      </c>
      <c r="B5741" s="159"/>
      <c r="C5741" s="1" t="s">
        <v>4978</v>
      </c>
      <c r="D5741" s="1"/>
      <c r="E5741" s="1"/>
      <c r="F5741" s="1" t="s">
        <v>6170</v>
      </c>
      <c r="G5741" s="1">
        <v>16</v>
      </c>
      <c r="H5741" s="1" t="s">
        <v>19</v>
      </c>
      <c r="I5741" s="1"/>
      <c r="J5741" s="1">
        <v>0.1</v>
      </c>
      <c r="K5741" s="1">
        <v>1.6</v>
      </c>
      <c r="L5741" s="42">
        <v>1</v>
      </c>
      <c r="M5741" s="232">
        <v>46309</v>
      </c>
      <c r="N5741" s="1" t="e">
        <f>VLOOKUP(B5741,MICRO!E:L,8,0)</f>
        <v>#N/A</v>
      </c>
    </row>
    <row r="5742" spans="1:14" ht="20.25" x14ac:dyDescent="0.25">
      <c r="A5742" s="1">
        <v>34</v>
      </c>
      <c r="B5742" s="159"/>
      <c r="C5742" s="1" t="s">
        <v>4983</v>
      </c>
      <c r="D5742" s="1"/>
      <c r="E5742" s="1"/>
      <c r="F5742" s="1" t="s">
        <v>6171</v>
      </c>
      <c r="G5742" s="1">
        <v>16</v>
      </c>
      <c r="H5742" s="1" t="s">
        <v>19</v>
      </c>
      <c r="I5742" s="1"/>
      <c r="J5742" s="1">
        <v>0.1</v>
      </c>
      <c r="K5742" s="1">
        <v>1.6</v>
      </c>
      <c r="L5742" s="42">
        <v>1</v>
      </c>
      <c r="M5742" s="232">
        <v>46309</v>
      </c>
      <c r="N5742" s="1" t="e">
        <f>VLOOKUP(B5742,MICRO!E:L,8,0)</f>
        <v>#N/A</v>
      </c>
    </row>
    <row r="5743" spans="1:14" ht="20.25" x14ac:dyDescent="0.25">
      <c r="A5743" s="1">
        <v>35</v>
      </c>
      <c r="B5743" s="159"/>
      <c r="C5743" s="1" t="s">
        <v>6172</v>
      </c>
      <c r="D5743" s="1"/>
      <c r="E5743" s="1"/>
      <c r="F5743" s="1" t="s">
        <v>6173</v>
      </c>
      <c r="G5743" s="1">
        <v>16</v>
      </c>
      <c r="H5743" s="1" t="s">
        <v>19</v>
      </c>
      <c r="I5743" s="1"/>
      <c r="J5743" s="1">
        <v>0.1</v>
      </c>
      <c r="K5743" s="1">
        <v>1.6</v>
      </c>
      <c r="L5743" s="42">
        <v>1</v>
      </c>
      <c r="M5743" s="232">
        <v>46309</v>
      </c>
      <c r="N5743" s="1" t="e">
        <f>VLOOKUP(B5743,MICRO!E:L,8,0)</f>
        <v>#N/A</v>
      </c>
    </row>
    <row r="5744" spans="1:14" ht="20.25" x14ac:dyDescent="0.25">
      <c r="A5744" s="1">
        <v>36</v>
      </c>
      <c r="B5744" s="159"/>
      <c r="C5744" s="1" t="s">
        <v>4983</v>
      </c>
      <c r="D5744" s="1"/>
      <c r="E5744" s="1"/>
      <c r="F5744" s="1" t="s">
        <v>6174</v>
      </c>
      <c r="G5744" s="1">
        <v>16</v>
      </c>
      <c r="H5744" s="1" t="s">
        <v>19</v>
      </c>
      <c r="I5744" s="1"/>
      <c r="J5744" s="1">
        <v>0.1</v>
      </c>
      <c r="K5744" s="1">
        <v>1.6</v>
      </c>
      <c r="L5744" s="42">
        <v>1</v>
      </c>
      <c r="M5744" s="232">
        <v>46309</v>
      </c>
      <c r="N5744" s="1" t="e">
        <f>VLOOKUP(B5744,MICRO!E:L,8,0)</f>
        <v>#N/A</v>
      </c>
    </row>
    <row r="5745" spans="1:14" ht="20.25" x14ac:dyDescent="0.25">
      <c r="A5745" s="1">
        <v>37</v>
      </c>
      <c r="B5745" s="159"/>
      <c r="C5745" s="1" t="s">
        <v>2277</v>
      </c>
      <c r="D5745" s="1"/>
      <c r="E5745" s="1"/>
      <c r="F5745" s="1" t="s">
        <v>6175</v>
      </c>
      <c r="G5745" s="1">
        <v>16</v>
      </c>
      <c r="H5745" s="1" t="s">
        <v>19</v>
      </c>
      <c r="I5745" s="1"/>
      <c r="J5745" s="1">
        <v>0.1</v>
      </c>
      <c r="K5745" s="1">
        <v>1.6</v>
      </c>
      <c r="L5745" s="42">
        <v>1</v>
      </c>
      <c r="M5745" s="232">
        <v>46309</v>
      </c>
      <c r="N5745" s="1" t="e">
        <f>VLOOKUP(B5745,MICRO!E:L,8,0)</f>
        <v>#N/A</v>
      </c>
    </row>
    <row r="5746" spans="1:14" ht="20.25" x14ac:dyDescent="0.25">
      <c r="A5746" s="1">
        <v>38</v>
      </c>
      <c r="B5746" s="159"/>
      <c r="C5746" s="1" t="s">
        <v>2277</v>
      </c>
      <c r="D5746" s="1"/>
      <c r="E5746" s="1"/>
      <c r="F5746" s="1" t="s">
        <v>6176</v>
      </c>
      <c r="G5746" s="1">
        <v>16</v>
      </c>
      <c r="H5746" s="1" t="s">
        <v>19</v>
      </c>
      <c r="I5746" s="1"/>
      <c r="J5746" s="1">
        <v>0.1</v>
      </c>
      <c r="K5746" s="1">
        <v>1.6</v>
      </c>
      <c r="L5746" s="42">
        <v>1</v>
      </c>
      <c r="M5746" s="232">
        <v>46309</v>
      </c>
      <c r="N5746" s="1" t="e">
        <f>VLOOKUP(B5746,MICRO!E:L,8,0)</f>
        <v>#N/A</v>
      </c>
    </row>
    <row r="5747" spans="1:14" ht="20.25" x14ac:dyDescent="0.25">
      <c r="A5747" s="1">
        <v>39</v>
      </c>
      <c r="B5747" s="159"/>
      <c r="C5747" s="1" t="s">
        <v>5925</v>
      </c>
      <c r="D5747" s="1"/>
      <c r="E5747" s="1"/>
      <c r="F5747" s="1" t="s">
        <v>6177</v>
      </c>
      <c r="G5747" s="1">
        <v>1</v>
      </c>
      <c r="H5747" s="1" t="s">
        <v>19</v>
      </c>
      <c r="I5747" s="1"/>
      <c r="J5747" s="1">
        <v>0.1</v>
      </c>
      <c r="K5747" s="1">
        <v>0.1</v>
      </c>
      <c r="L5747" s="42">
        <v>1</v>
      </c>
      <c r="M5747" s="232">
        <v>46309</v>
      </c>
      <c r="N5747" s="1" t="e">
        <f>VLOOKUP(B5747,MICRO!E:L,8,0)</f>
        <v>#N/A</v>
      </c>
    </row>
    <row r="5748" spans="1:14" ht="20.25" x14ac:dyDescent="0.25">
      <c r="A5748" s="1">
        <v>40</v>
      </c>
      <c r="B5748" s="159"/>
      <c r="C5748" s="1" t="s">
        <v>5925</v>
      </c>
      <c r="D5748" s="1"/>
      <c r="E5748" s="1"/>
      <c r="F5748" s="1" t="s">
        <v>6178</v>
      </c>
      <c r="G5748" s="1">
        <v>2</v>
      </c>
      <c r="H5748" s="1" t="s">
        <v>19</v>
      </c>
      <c r="I5748" s="1"/>
      <c r="J5748" s="1">
        <v>0.1</v>
      </c>
      <c r="K5748" s="1">
        <v>0.2</v>
      </c>
      <c r="L5748" s="42">
        <v>1</v>
      </c>
      <c r="M5748" s="232">
        <v>46309</v>
      </c>
      <c r="N5748" s="1" t="e">
        <f>VLOOKUP(B5748,MICRO!E:L,8,0)</f>
        <v>#N/A</v>
      </c>
    </row>
    <row r="5749" spans="1:14" ht="20.25" x14ac:dyDescent="0.25">
      <c r="A5749" s="1">
        <v>41</v>
      </c>
      <c r="B5749" s="159"/>
      <c r="C5749" s="1" t="s">
        <v>5925</v>
      </c>
      <c r="D5749" s="1"/>
      <c r="E5749" s="1"/>
      <c r="F5749" s="1" t="s">
        <v>6179</v>
      </c>
      <c r="G5749" s="1">
        <v>3</v>
      </c>
      <c r="H5749" s="1" t="s">
        <v>19</v>
      </c>
      <c r="I5749" s="1"/>
      <c r="J5749" s="1">
        <v>0.1</v>
      </c>
      <c r="K5749" s="1">
        <v>0.30000000000000004</v>
      </c>
      <c r="L5749" s="42">
        <v>1</v>
      </c>
      <c r="M5749" s="232">
        <v>46309</v>
      </c>
      <c r="N5749" s="1" t="e">
        <f>VLOOKUP(B5749,MICRO!E:L,8,0)</f>
        <v>#N/A</v>
      </c>
    </row>
    <row r="5750" spans="1:14" ht="20.25" x14ac:dyDescent="0.25">
      <c r="A5750" s="1">
        <v>42</v>
      </c>
      <c r="B5750" s="159"/>
      <c r="C5750" s="1" t="s">
        <v>5925</v>
      </c>
      <c r="D5750" s="1"/>
      <c r="E5750" s="1"/>
      <c r="F5750" s="1" t="s">
        <v>6180</v>
      </c>
      <c r="G5750" s="1">
        <v>2</v>
      </c>
      <c r="H5750" s="1" t="s">
        <v>19</v>
      </c>
      <c r="I5750" s="1"/>
      <c r="J5750" s="1">
        <v>0.1</v>
      </c>
      <c r="K5750" s="1">
        <v>0.2</v>
      </c>
      <c r="L5750" s="42">
        <v>1</v>
      </c>
      <c r="M5750" s="232">
        <v>46309</v>
      </c>
      <c r="N5750" s="1" t="e">
        <f>VLOOKUP(B5750,MICRO!E:L,8,0)</f>
        <v>#N/A</v>
      </c>
    </row>
    <row r="5751" spans="1:14" ht="20.25" x14ac:dyDescent="0.25">
      <c r="A5751" s="1">
        <v>43</v>
      </c>
      <c r="B5751" s="159"/>
      <c r="C5751" s="1" t="s">
        <v>5060</v>
      </c>
      <c r="D5751" s="1"/>
      <c r="E5751" s="1"/>
      <c r="F5751" s="1" t="s">
        <v>6181</v>
      </c>
      <c r="G5751" s="1">
        <v>8</v>
      </c>
      <c r="H5751" s="1" t="s">
        <v>19</v>
      </c>
      <c r="I5751" s="1"/>
      <c r="J5751" s="1">
        <v>0.1</v>
      </c>
      <c r="K5751" s="1">
        <v>0.8</v>
      </c>
      <c r="L5751" s="42">
        <v>1</v>
      </c>
      <c r="M5751" s="232">
        <v>46309</v>
      </c>
      <c r="N5751" s="1" t="e">
        <f>VLOOKUP(B5751,MICRO!E:L,8,0)</f>
        <v>#N/A</v>
      </c>
    </row>
    <row r="5752" spans="1:14" ht="20.25" x14ac:dyDescent="0.25">
      <c r="A5752" s="1">
        <v>44</v>
      </c>
      <c r="B5752" s="159"/>
      <c r="C5752" s="1" t="s">
        <v>5060</v>
      </c>
      <c r="D5752" s="1"/>
      <c r="E5752" s="1"/>
      <c r="F5752" s="1" t="s">
        <v>6182</v>
      </c>
      <c r="G5752" s="1">
        <v>8</v>
      </c>
      <c r="H5752" s="1" t="s">
        <v>19</v>
      </c>
      <c r="I5752" s="1"/>
      <c r="J5752" s="1">
        <v>0.1</v>
      </c>
      <c r="K5752" s="1">
        <v>0.8</v>
      </c>
      <c r="L5752" s="42">
        <v>1</v>
      </c>
      <c r="M5752" s="232">
        <v>46309</v>
      </c>
      <c r="N5752" s="1" t="e">
        <f>VLOOKUP(B5752,MICRO!E:L,8,0)</f>
        <v>#N/A</v>
      </c>
    </row>
    <row r="5753" spans="1:14" ht="20.25" x14ac:dyDescent="0.25">
      <c r="A5753" s="1">
        <v>45</v>
      </c>
      <c r="B5753" s="159"/>
      <c r="C5753" s="1" t="s">
        <v>5060</v>
      </c>
      <c r="D5753" s="1"/>
      <c r="E5753" s="1"/>
      <c r="F5753" s="1" t="s">
        <v>6183</v>
      </c>
      <c r="G5753" s="1">
        <v>8</v>
      </c>
      <c r="H5753" s="1" t="s">
        <v>19</v>
      </c>
      <c r="I5753" s="1"/>
      <c r="J5753" s="1">
        <v>0.1</v>
      </c>
      <c r="K5753" s="1">
        <v>0.8</v>
      </c>
      <c r="L5753" s="42">
        <v>1</v>
      </c>
      <c r="M5753" s="232">
        <v>46309</v>
      </c>
      <c r="N5753" s="1" t="e">
        <f>VLOOKUP(B5753,MICRO!E:L,8,0)</f>
        <v>#N/A</v>
      </c>
    </row>
    <row r="5754" spans="1:14" ht="20.25" x14ac:dyDescent="0.25">
      <c r="A5754" s="1">
        <v>46</v>
      </c>
      <c r="B5754" s="159"/>
      <c r="C5754" s="1" t="s">
        <v>5063</v>
      </c>
      <c r="D5754" s="1"/>
      <c r="E5754" s="1"/>
      <c r="F5754" s="1" t="s">
        <v>6184</v>
      </c>
      <c r="G5754" s="1">
        <v>16</v>
      </c>
      <c r="H5754" s="1" t="s">
        <v>19</v>
      </c>
      <c r="I5754" s="1"/>
      <c r="J5754" s="1">
        <v>0.1</v>
      </c>
      <c r="K5754" s="1">
        <v>1.6</v>
      </c>
      <c r="L5754" s="42">
        <v>1</v>
      </c>
      <c r="M5754" s="232">
        <v>46309</v>
      </c>
      <c r="N5754" s="1" t="e">
        <f>VLOOKUP(B5754,MICRO!E:L,8,0)</f>
        <v>#N/A</v>
      </c>
    </row>
    <row r="5755" spans="1:14" ht="20.25" x14ac:dyDescent="0.25">
      <c r="A5755" s="1">
        <v>47</v>
      </c>
      <c r="B5755" s="159"/>
      <c r="C5755" s="1" t="s">
        <v>5063</v>
      </c>
      <c r="D5755" s="1"/>
      <c r="E5755" s="1"/>
      <c r="F5755" s="1" t="s">
        <v>6185</v>
      </c>
      <c r="G5755" s="1">
        <v>16</v>
      </c>
      <c r="H5755" s="1" t="s">
        <v>19</v>
      </c>
      <c r="I5755" s="1"/>
      <c r="J5755" s="1">
        <v>0.1</v>
      </c>
      <c r="K5755" s="1">
        <v>1.6</v>
      </c>
      <c r="L5755" s="42">
        <v>1</v>
      </c>
      <c r="M5755" s="232">
        <v>46309</v>
      </c>
      <c r="N5755" s="1" t="e">
        <f>VLOOKUP(B5755,MICRO!E:L,8,0)</f>
        <v>#N/A</v>
      </c>
    </row>
    <row r="5756" spans="1:14" ht="20.25" x14ac:dyDescent="0.25">
      <c r="A5756" s="1">
        <v>48</v>
      </c>
      <c r="B5756" s="159"/>
      <c r="C5756" s="1" t="s">
        <v>5063</v>
      </c>
      <c r="D5756" s="1"/>
      <c r="E5756" s="1"/>
      <c r="F5756" s="1" t="s">
        <v>6186</v>
      </c>
      <c r="G5756" s="1">
        <v>16</v>
      </c>
      <c r="H5756" s="1" t="s">
        <v>19</v>
      </c>
      <c r="I5756" s="1"/>
      <c r="J5756" s="1">
        <v>0.1</v>
      </c>
      <c r="K5756" s="1">
        <v>1.6</v>
      </c>
      <c r="L5756" s="42">
        <v>1</v>
      </c>
      <c r="M5756" s="232">
        <v>46309</v>
      </c>
      <c r="N5756" s="1" t="e">
        <f>VLOOKUP(B5756,MICRO!E:L,8,0)</f>
        <v>#N/A</v>
      </c>
    </row>
    <row r="5757" spans="1:14" ht="20.25" x14ac:dyDescent="0.25">
      <c r="A5757" s="1">
        <v>49</v>
      </c>
      <c r="B5757" s="159"/>
      <c r="C5757" s="1" t="s">
        <v>5072</v>
      </c>
      <c r="D5757" s="1"/>
      <c r="E5757" s="1"/>
      <c r="F5757" s="1" t="s">
        <v>6187</v>
      </c>
      <c r="G5757" s="1">
        <v>8</v>
      </c>
      <c r="H5757" s="1" t="s">
        <v>19</v>
      </c>
      <c r="I5757" s="1"/>
      <c r="J5757" s="1">
        <v>0.1</v>
      </c>
      <c r="K5757" s="1">
        <v>0.8</v>
      </c>
      <c r="L5757" s="42">
        <v>1</v>
      </c>
      <c r="M5757" s="232">
        <v>46309</v>
      </c>
      <c r="N5757" s="1" t="e">
        <f>VLOOKUP(B5757,MICRO!E:L,8,0)</f>
        <v>#N/A</v>
      </c>
    </row>
    <row r="5758" spans="1:14" ht="20.25" x14ac:dyDescent="0.25">
      <c r="A5758" s="1">
        <v>50</v>
      </c>
      <c r="B5758" s="159"/>
      <c r="C5758" s="1" t="s">
        <v>5072</v>
      </c>
      <c r="D5758" s="1"/>
      <c r="E5758" s="1"/>
      <c r="F5758" s="1" t="s">
        <v>6188</v>
      </c>
      <c r="G5758" s="1">
        <v>8</v>
      </c>
      <c r="H5758" s="1" t="s">
        <v>19</v>
      </c>
      <c r="I5758" s="1"/>
      <c r="J5758" s="1">
        <v>0.1</v>
      </c>
      <c r="K5758" s="1">
        <v>0.8</v>
      </c>
      <c r="L5758" s="42">
        <v>1</v>
      </c>
      <c r="M5758" s="232">
        <v>46309</v>
      </c>
      <c r="N5758" s="1" t="e">
        <f>VLOOKUP(B5758,MICRO!E:L,8,0)</f>
        <v>#N/A</v>
      </c>
    </row>
    <row r="5759" spans="1:14" ht="20.25" x14ac:dyDescent="0.25">
      <c r="A5759" s="1">
        <v>51</v>
      </c>
      <c r="B5759" s="159"/>
      <c r="C5759" s="1" t="s">
        <v>5072</v>
      </c>
      <c r="D5759" s="1"/>
      <c r="E5759" s="1"/>
      <c r="F5759" s="1" t="s">
        <v>6189</v>
      </c>
      <c r="G5759" s="1">
        <v>8</v>
      </c>
      <c r="H5759" s="1" t="s">
        <v>19</v>
      </c>
      <c r="I5759" s="1"/>
      <c r="J5759" s="1">
        <v>0.1</v>
      </c>
      <c r="K5759" s="1">
        <v>0.8</v>
      </c>
      <c r="L5759" s="42">
        <v>1</v>
      </c>
      <c r="M5759" s="232">
        <v>46309</v>
      </c>
      <c r="N5759" s="1" t="e">
        <f>VLOOKUP(B5759,MICRO!E:L,8,0)</f>
        <v>#N/A</v>
      </c>
    </row>
    <row r="5760" spans="1:14" ht="20.25" x14ac:dyDescent="0.25">
      <c r="A5760" s="1">
        <v>52</v>
      </c>
      <c r="B5760" s="159"/>
      <c r="C5760" s="1" t="s">
        <v>5069</v>
      </c>
      <c r="D5760" s="1"/>
      <c r="E5760" s="1"/>
      <c r="F5760" s="1" t="s">
        <v>6190</v>
      </c>
      <c r="G5760" s="1">
        <v>8</v>
      </c>
      <c r="H5760" s="1" t="s">
        <v>19</v>
      </c>
      <c r="I5760" s="1"/>
      <c r="J5760" s="1">
        <v>0.1</v>
      </c>
      <c r="K5760" s="1">
        <v>0.8</v>
      </c>
      <c r="L5760" s="42">
        <v>1</v>
      </c>
      <c r="M5760" s="232">
        <v>46309</v>
      </c>
      <c r="N5760" s="1" t="e">
        <f>VLOOKUP(B5760,MICRO!E:L,8,0)</f>
        <v>#N/A</v>
      </c>
    </row>
    <row r="5761" spans="1:14" ht="20.25" x14ac:dyDescent="0.25">
      <c r="A5761" s="1">
        <v>53</v>
      </c>
      <c r="B5761" s="159"/>
      <c r="C5761" s="1" t="s">
        <v>5069</v>
      </c>
      <c r="D5761" s="1"/>
      <c r="E5761" s="1"/>
      <c r="F5761" s="1" t="s">
        <v>6191</v>
      </c>
      <c r="G5761" s="1">
        <v>8</v>
      </c>
      <c r="H5761" s="1" t="s">
        <v>19</v>
      </c>
      <c r="I5761" s="1"/>
      <c r="J5761" s="1">
        <v>0.1</v>
      </c>
      <c r="K5761" s="1">
        <v>0.8</v>
      </c>
      <c r="L5761" s="42">
        <v>1</v>
      </c>
      <c r="M5761" s="232">
        <v>46309</v>
      </c>
      <c r="N5761" s="1" t="e">
        <f>VLOOKUP(B5761,MICRO!E:L,8,0)</f>
        <v>#N/A</v>
      </c>
    </row>
    <row r="5762" spans="1:14" ht="20.25" x14ac:dyDescent="0.25">
      <c r="A5762" s="1">
        <v>54</v>
      </c>
      <c r="B5762" s="159"/>
      <c r="C5762" s="1" t="s">
        <v>6192</v>
      </c>
      <c r="D5762" s="1"/>
      <c r="E5762" s="1"/>
      <c r="F5762" s="1" t="s">
        <v>6193</v>
      </c>
      <c r="G5762" s="1">
        <v>8</v>
      </c>
      <c r="H5762" s="1" t="s">
        <v>19</v>
      </c>
      <c r="I5762" s="1"/>
      <c r="J5762" s="1">
        <v>0.1</v>
      </c>
      <c r="K5762" s="1">
        <v>0.8</v>
      </c>
      <c r="L5762" s="42">
        <v>1</v>
      </c>
      <c r="M5762" s="232">
        <v>46309</v>
      </c>
      <c r="N5762" s="1" t="e">
        <f>VLOOKUP(B5762,MICRO!E:L,8,0)</f>
        <v>#N/A</v>
      </c>
    </row>
    <row r="5763" spans="1:14" ht="20.25" x14ac:dyDescent="0.25">
      <c r="A5763" s="1">
        <v>55</v>
      </c>
      <c r="B5763" s="159"/>
      <c r="C5763" s="1" t="s">
        <v>5075</v>
      </c>
      <c r="D5763" s="1"/>
      <c r="E5763" s="1"/>
      <c r="F5763" s="1" t="s">
        <v>6194</v>
      </c>
      <c r="G5763" s="1">
        <v>12</v>
      </c>
      <c r="H5763" s="1" t="s">
        <v>19</v>
      </c>
      <c r="I5763" s="1"/>
      <c r="J5763" s="1">
        <v>0.1</v>
      </c>
      <c r="K5763" s="1">
        <v>1.2000000000000002</v>
      </c>
      <c r="L5763" s="42">
        <v>1</v>
      </c>
      <c r="M5763" s="232">
        <v>46309</v>
      </c>
      <c r="N5763" s="1" t="e">
        <f>VLOOKUP(B5763,MICRO!E:L,8,0)</f>
        <v>#N/A</v>
      </c>
    </row>
    <row r="5764" spans="1:14" ht="20.25" x14ac:dyDescent="0.25">
      <c r="A5764" s="1">
        <v>56</v>
      </c>
      <c r="B5764" s="159"/>
      <c r="C5764" s="1" t="s">
        <v>5075</v>
      </c>
      <c r="D5764" s="1"/>
      <c r="E5764" s="1"/>
      <c r="F5764" s="1" t="s">
        <v>6195</v>
      </c>
      <c r="G5764" s="1">
        <v>12</v>
      </c>
      <c r="H5764" s="1" t="s">
        <v>19</v>
      </c>
      <c r="I5764" s="1"/>
      <c r="J5764" s="1">
        <v>0.1</v>
      </c>
      <c r="K5764" s="1">
        <v>1.2000000000000002</v>
      </c>
      <c r="L5764" s="42">
        <v>1</v>
      </c>
      <c r="M5764" s="232">
        <v>46309</v>
      </c>
      <c r="N5764" s="1" t="e">
        <f>VLOOKUP(B5764,MICRO!E:L,8,0)</f>
        <v>#N/A</v>
      </c>
    </row>
    <row r="5765" spans="1:14" ht="20.25" x14ac:dyDescent="0.25">
      <c r="A5765" s="1">
        <v>57</v>
      </c>
      <c r="B5765" s="159"/>
      <c r="C5765" s="1" t="s">
        <v>6196</v>
      </c>
      <c r="D5765" s="1"/>
      <c r="E5765" s="1"/>
      <c r="F5765" s="1" t="s">
        <v>6197</v>
      </c>
      <c r="G5765" s="1">
        <v>12</v>
      </c>
      <c r="H5765" s="1" t="s">
        <v>19</v>
      </c>
      <c r="I5765" s="1"/>
      <c r="J5765" s="1">
        <v>0.1</v>
      </c>
      <c r="K5765" s="1">
        <v>1.2000000000000002</v>
      </c>
      <c r="L5765" s="42">
        <v>1</v>
      </c>
      <c r="M5765" s="232">
        <v>46309</v>
      </c>
      <c r="N5765" s="1" t="e">
        <f>VLOOKUP(B5765,MICRO!E:L,8,0)</f>
        <v>#N/A</v>
      </c>
    </row>
    <row r="5766" spans="1:14" ht="20.25" x14ac:dyDescent="0.25">
      <c r="A5766" s="1">
        <v>58</v>
      </c>
      <c r="B5766" s="159"/>
      <c r="C5766" s="1" t="s">
        <v>6198</v>
      </c>
      <c r="D5766" s="1"/>
      <c r="E5766" s="1"/>
      <c r="F5766" s="1" t="s">
        <v>6199</v>
      </c>
      <c r="G5766" s="1">
        <v>72</v>
      </c>
      <c r="H5766" s="1" t="s">
        <v>19</v>
      </c>
      <c r="I5766" s="1"/>
      <c r="J5766" s="1">
        <v>0.1</v>
      </c>
      <c r="K5766" s="1">
        <v>7.2</v>
      </c>
      <c r="L5766" s="42">
        <v>1</v>
      </c>
      <c r="M5766" s="232">
        <v>46309</v>
      </c>
      <c r="N5766" s="1" t="e">
        <f>VLOOKUP(B5766,MICRO!E:L,8,0)</f>
        <v>#N/A</v>
      </c>
    </row>
    <row r="5767" spans="1:14" ht="20.25" x14ac:dyDescent="0.25">
      <c r="A5767" s="1">
        <v>59</v>
      </c>
      <c r="B5767" s="159"/>
      <c r="C5767" s="1" t="s">
        <v>6198</v>
      </c>
      <c r="D5767" s="1"/>
      <c r="E5767" s="1"/>
      <c r="F5767" s="1" t="s">
        <v>6200</v>
      </c>
      <c r="G5767" s="1">
        <v>72</v>
      </c>
      <c r="H5767" s="1" t="s">
        <v>19</v>
      </c>
      <c r="I5767" s="1"/>
      <c r="J5767" s="1">
        <v>0.1</v>
      </c>
      <c r="K5767" s="1">
        <v>7.2</v>
      </c>
      <c r="L5767" s="42">
        <v>1</v>
      </c>
      <c r="M5767" s="232">
        <v>46309</v>
      </c>
      <c r="N5767" s="1" t="e">
        <f>VLOOKUP(B5767,MICRO!E:L,8,0)</f>
        <v>#N/A</v>
      </c>
    </row>
    <row r="5768" spans="1:14" ht="20.25" x14ac:dyDescent="0.25">
      <c r="A5768" s="1">
        <v>60</v>
      </c>
      <c r="B5768" s="159"/>
      <c r="C5768" s="1" t="s">
        <v>6198</v>
      </c>
      <c r="D5768" s="1"/>
      <c r="E5768" s="1"/>
      <c r="F5768" s="1" t="s">
        <v>6201</v>
      </c>
      <c r="G5768" s="1">
        <v>72</v>
      </c>
      <c r="H5768" s="1" t="s">
        <v>19</v>
      </c>
      <c r="I5768" s="1"/>
      <c r="J5768" s="1">
        <v>0.1</v>
      </c>
      <c r="K5768" s="1">
        <v>7.2</v>
      </c>
      <c r="L5768" s="42">
        <v>1</v>
      </c>
      <c r="M5768" s="232">
        <v>46309</v>
      </c>
      <c r="N5768" s="1" t="e">
        <f>VLOOKUP(B5768,MICRO!E:L,8,0)</f>
        <v>#N/A</v>
      </c>
    </row>
    <row r="5769" spans="1:14" ht="20.25" x14ac:dyDescent="0.25">
      <c r="A5769" s="1">
        <v>61</v>
      </c>
      <c r="B5769" s="159"/>
      <c r="C5769" s="1" t="s">
        <v>6198</v>
      </c>
      <c r="D5769" s="1"/>
      <c r="E5769" s="1"/>
      <c r="F5769" s="1" t="s">
        <v>6202</v>
      </c>
      <c r="G5769" s="1">
        <v>72</v>
      </c>
      <c r="H5769" s="1" t="s">
        <v>19</v>
      </c>
      <c r="I5769" s="1"/>
      <c r="J5769" s="1">
        <v>0.1</v>
      </c>
      <c r="K5769" s="1">
        <v>7.2</v>
      </c>
      <c r="L5769" s="42">
        <v>1</v>
      </c>
      <c r="M5769" s="232">
        <v>46309</v>
      </c>
      <c r="N5769" s="1" t="e">
        <f>VLOOKUP(B5769,MICRO!E:L,8,0)</f>
        <v>#N/A</v>
      </c>
    </row>
    <row r="5770" spans="1:14" ht="20.25" x14ac:dyDescent="0.25">
      <c r="A5770" s="1">
        <v>62</v>
      </c>
      <c r="B5770" s="159"/>
      <c r="C5770" s="1" t="s">
        <v>6203</v>
      </c>
      <c r="D5770" s="1"/>
      <c r="E5770" s="1"/>
      <c r="F5770" s="1" t="s">
        <v>6204</v>
      </c>
      <c r="G5770" s="1">
        <v>32</v>
      </c>
      <c r="H5770" s="1" t="s">
        <v>19</v>
      </c>
      <c r="I5770" s="1"/>
      <c r="J5770" s="1">
        <v>0.1</v>
      </c>
      <c r="K5770" s="1">
        <v>3.2</v>
      </c>
      <c r="L5770" s="42">
        <v>1</v>
      </c>
      <c r="M5770" s="232">
        <v>46309</v>
      </c>
      <c r="N5770" s="1" t="e">
        <f>VLOOKUP(B5770,MICRO!E:L,8,0)</f>
        <v>#N/A</v>
      </c>
    </row>
    <row r="5771" spans="1:14" ht="20.25" x14ac:dyDescent="0.25">
      <c r="A5771" s="1">
        <v>63</v>
      </c>
      <c r="B5771" s="159"/>
      <c r="C5771" s="1" t="s">
        <v>6203</v>
      </c>
      <c r="D5771" s="1"/>
      <c r="E5771" s="1"/>
      <c r="F5771" s="1" t="s">
        <v>6205</v>
      </c>
      <c r="G5771" s="1">
        <v>32</v>
      </c>
      <c r="H5771" s="1" t="s">
        <v>19</v>
      </c>
      <c r="I5771" s="1"/>
      <c r="J5771" s="1">
        <v>0.1</v>
      </c>
      <c r="K5771" s="1">
        <v>3.2</v>
      </c>
      <c r="L5771" s="42">
        <v>1</v>
      </c>
      <c r="M5771" s="232">
        <v>46309</v>
      </c>
      <c r="N5771" s="1" t="e">
        <f>VLOOKUP(B5771,MICRO!E:L,8,0)</f>
        <v>#N/A</v>
      </c>
    </row>
    <row r="5772" spans="1:14" ht="20.25" x14ac:dyDescent="0.25">
      <c r="A5772" s="1">
        <v>64</v>
      </c>
      <c r="B5772" s="159"/>
      <c r="C5772" s="1" t="s">
        <v>6203</v>
      </c>
      <c r="D5772" s="1"/>
      <c r="E5772" s="1"/>
      <c r="F5772" s="1" t="s">
        <v>6206</v>
      </c>
      <c r="G5772" s="1">
        <v>32</v>
      </c>
      <c r="H5772" s="1" t="s">
        <v>19</v>
      </c>
      <c r="I5772" s="1"/>
      <c r="J5772" s="1">
        <v>0.1</v>
      </c>
      <c r="K5772" s="1">
        <v>3.2</v>
      </c>
      <c r="L5772" s="42">
        <v>1</v>
      </c>
      <c r="M5772" s="232">
        <v>46309</v>
      </c>
      <c r="N5772" s="1" t="e">
        <f>VLOOKUP(B5772,MICRO!E:L,8,0)</f>
        <v>#N/A</v>
      </c>
    </row>
    <row r="5773" spans="1:14" ht="20.25" x14ac:dyDescent="0.25">
      <c r="A5773" s="1">
        <v>65</v>
      </c>
      <c r="B5773" s="159"/>
      <c r="C5773" s="1" t="s">
        <v>6203</v>
      </c>
      <c r="D5773" s="1"/>
      <c r="E5773" s="1"/>
      <c r="F5773" s="1" t="s">
        <v>6207</v>
      </c>
      <c r="G5773" s="1">
        <v>48</v>
      </c>
      <c r="H5773" s="1" t="s">
        <v>19</v>
      </c>
      <c r="I5773" s="1"/>
      <c r="J5773" s="1">
        <v>0.1</v>
      </c>
      <c r="K5773" s="1">
        <v>4.8000000000000007</v>
      </c>
      <c r="L5773" s="42">
        <v>1</v>
      </c>
      <c r="M5773" s="232">
        <v>46309</v>
      </c>
      <c r="N5773" s="1" t="e">
        <f>VLOOKUP(B5773,MICRO!E:L,8,0)</f>
        <v>#N/A</v>
      </c>
    </row>
    <row r="5774" spans="1:14" ht="20.25" x14ac:dyDescent="0.25">
      <c r="A5774" s="1">
        <v>66</v>
      </c>
      <c r="B5774" s="159"/>
      <c r="C5774" s="1" t="s">
        <v>6203</v>
      </c>
      <c r="D5774" s="1"/>
      <c r="E5774" s="1"/>
      <c r="F5774" s="1" t="s">
        <v>6208</v>
      </c>
      <c r="G5774" s="1">
        <v>48</v>
      </c>
      <c r="H5774" s="1" t="s">
        <v>19</v>
      </c>
      <c r="I5774" s="1"/>
      <c r="J5774" s="1">
        <v>0.1</v>
      </c>
      <c r="K5774" s="1">
        <v>4.8000000000000007</v>
      </c>
      <c r="L5774" s="42">
        <v>1</v>
      </c>
      <c r="M5774" s="232">
        <v>46309</v>
      </c>
      <c r="N5774" s="1" t="e">
        <f>VLOOKUP(B5774,MICRO!E:L,8,0)</f>
        <v>#N/A</v>
      </c>
    </row>
    <row r="5775" spans="1:14" ht="20.25" x14ac:dyDescent="0.25">
      <c r="A5775" s="1">
        <v>67</v>
      </c>
      <c r="B5775" s="159"/>
      <c r="C5775" s="1" t="s">
        <v>6203</v>
      </c>
      <c r="D5775" s="1"/>
      <c r="E5775" s="1"/>
      <c r="F5775" s="1" t="s">
        <v>6209</v>
      </c>
      <c r="G5775" s="1">
        <v>48</v>
      </c>
      <c r="H5775" s="1" t="s">
        <v>19</v>
      </c>
      <c r="I5775" s="1"/>
      <c r="J5775" s="1">
        <v>0.1</v>
      </c>
      <c r="K5775" s="1">
        <v>4.8000000000000007</v>
      </c>
      <c r="L5775" s="42">
        <v>1</v>
      </c>
      <c r="M5775" s="232">
        <v>46309</v>
      </c>
      <c r="N5775" s="1" t="e">
        <f>VLOOKUP(B5775,MICRO!E:L,8,0)</f>
        <v>#N/A</v>
      </c>
    </row>
    <row r="5776" spans="1:14" ht="20.25" x14ac:dyDescent="0.25">
      <c r="A5776" s="1">
        <v>68</v>
      </c>
      <c r="B5776" s="159"/>
      <c r="C5776" s="1" t="s">
        <v>6210</v>
      </c>
      <c r="D5776" s="1"/>
      <c r="E5776" s="1"/>
      <c r="F5776" s="1" t="s">
        <v>6211</v>
      </c>
      <c r="G5776" s="1">
        <v>12</v>
      </c>
      <c r="H5776" s="1" t="s">
        <v>19</v>
      </c>
      <c r="I5776" s="1"/>
      <c r="J5776" s="1">
        <v>0.1</v>
      </c>
      <c r="K5776" s="1">
        <v>1.2000000000000002</v>
      </c>
      <c r="L5776" s="42">
        <v>1</v>
      </c>
      <c r="M5776" s="232">
        <v>46309</v>
      </c>
      <c r="N5776" s="1" t="e">
        <f>VLOOKUP(B5776,MICRO!E:L,8,0)</f>
        <v>#N/A</v>
      </c>
    </row>
    <row r="5777" spans="1:14" ht="20.25" x14ac:dyDescent="0.25">
      <c r="A5777" s="1">
        <v>69</v>
      </c>
      <c r="B5777" s="159"/>
      <c r="C5777" s="1" t="s">
        <v>6212</v>
      </c>
      <c r="D5777" s="1"/>
      <c r="E5777" s="1"/>
      <c r="F5777" s="1" t="s">
        <v>6213</v>
      </c>
      <c r="G5777" s="1">
        <v>20</v>
      </c>
      <c r="H5777" s="1" t="s">
        <v>19</v>
      </c>
      <c r="I5777" s="1"/>
      <c r="J5777" s="1">
        <v>0.1</v>
      </c>
      <c r="K5777" s="1">
        <v>2</v>
      </c>
      <c r="L5777" s="42">
        <v>1</v>
      </c>
      <c r="M5777" s="232">
        <v>46309</v>
      </c>
      <c r="N5777" s="1" t="e">
        <f>VLOOKUP(B5777,MICRO!E:L,8,0)</f>
        <v>#N/A</v>
      </c>
    </row>
    <row r="5778" spans="1:14" ht="20.25" x14ac:dyDescent="0.25">
      <c r="A5778" s="1">
        <v>70</v>
      </c>
      <c r="B5778" s="159"/>
      <c r="C5778" s="1" t="s">
        <v>6212</v>
      </c>
      <c r="D5778" s="1"/>
      <c r="E5778" s="1"/>
      <c r="F5778" s="1" t="s">
        <v>6214</v>
      </c>
      <c r="G5778" s="1">
        <v>20</v>
      </c>
      <c r="H5778" s="1" t="s">
        <v>19</v>
      </c>
      <c r="I5778" s="1"/>
      <c r="J5778" s="1">
        <v>0.1</v>
      </c>
      <c r="K5778" s="1">
        <v>2</v>
      </c>
      <c r="L5778" s="42">
        <v>1</v>
      </c>
      <c r="M5778" s="232">
        <v>46309</v>
      </c>
      <c r="N5778" s="1" t="e">
        <f>VLOOKUP(B5778,MICRO!E:L,8,0)</f>
        <v>#N/A</v>
      </c>
    </row>
    <row r="5779" spans="1:14" ht="20.25" x14ac:dyDescent="0.25">
      <c r="A5779" s="1">
        <v>71</v>
      </c>
      <c r="B5779" s="159"/>
      <c r="C5779" s="1" t="s">
        <v>6210</v>
      </c>
      <c r="D5779" s="1"/>
      <c r="E5779" s="1"/>
      <c r="F5779" s="1" t="s">
        <v>6215</v>
      </c>
      <c r="G5779" s="1">
        <v>8</v>
      </c>
      <c r="H5779" s="1" t="s">
        <v>19</v>
      </c>
      <c r="I5779" s="1"/>
      <c r="J5779" s="1">
        <v>0.1</v>
      </c>
      <c r="K5779" s="1">
        <v>0.8</v>
      </c>
      <c r="L5779" s="42">
        <v>1</v>
      </c>
      <c r="M5779" s="232">
        <v>46309</v>
      </c>
      <c r="N5779" s="1" t="e">
        <f>VLOOKUP(B5779,MICRO!E:L,8,0)</f>
        <v>#N/A</v>
      </c>
    </row>
    <row r="5780" spans="1:14" ht="20.25" x14ac:dyDescent="0.25">
      <c r="A5780" s="1">
        <v>72</v>
      </c>
      <c r="B5780" s="159"/>
      <c r="C5780" s="1" t="s">
        <v>6210</v>
      </c>
      <c r="D5780" s="1"/>
      <c r="E5780" s="1"/>
      <c r="F5780" s="1" t="s">
        <v>6216</v>
      </c>
      <c r="G5780" s="1">
        <v>8</v>
      </c>
      <c r="H5780" s="1" t="s">
        <v>19</v>
      </c>
      <c r="I5780" s="1"/>
      <c r="J5780" s="1">
        <v>0.1</v>
      </c>
      <c r="K5780" s="1">
        <v>0.8</v>
      </c>
      <c r="L5780" s="42">
        <v>1</v>
      </c>
      <c r="M5780" s="232">
        <v>46309</v>
      </c>
      <c r="N5780" s="1" t="e">
        <f>VLOOKUP(B5780,MICRO!E:L,8,0)</f>
        <v>#N/A</v>
      </c>
    </row>
    <row r="5781" spans="1:14" ht="20.25" x14ac:dyDescent="0.25">
      <c r="A5781" s="1">
        <v>73</v>
      </c>
      <c r="B5781" s="159"/>
      <c r="C5781" s="1" t="s">
        <v>6210</v>
      </c>
      <c r="D5781" s="1"/>
      <c r="E5781" s="1"/>
      <c r="F5781" s="1" t="s">
        <v>6217</v>
      </c>
      <c r="G5781" s="1">
        <v>8</v>
      </c>
      <c r="H5781" s="1" t="s">
        <v>19</v>
      </c>
      <c r="I5781" s="1"/>
      <c r="J5781" s="1">
        <v>0.1</v>
      </c>
      <c r="K5781" s="1">
        <v>0.8</v>
      </c>
      <c r="L5781" s="42">
        <v>1</v>
      </c>
      <c r="M5781" s="232">
        <v>46309</v>
      </c>
      <c r="N5781" s="1" t="e">
        <f>VLOOKUP(B5781,MICRO!E:L,8,0)</f>
        <v>#N/A</v>
      </c>
    </row>
    <row r="5782" spans="1:14" ht="20.25" x14ac:dyDescent="0.25">
      <c r="A5782" s="1">
        <v>74</v>
      </c>
      <c r="B5782" s="159"/>
      <c r="C5782" s="1" t="s">
        <v>6210</v>
      </c>
      <c r="D5782" s="1"/>
      <c r="E5782" s="1"/>
      <c r="F5782" s="1" t="s">
        <v>6218</v>
      </c>
      <c r="G5782" s="1">
        <v>8</v>
      </c>
      <c r="H5782" s="1" t="s">
        <v>19</v>
      </c>
      <c r="I5782" s="1"/>
      <c r="J5782" s="1">
        <v>0.1</v>
      </c>
      <c r="K5782" s="1">
        <v>0.8</v>
      </c>
      <c r="L5782" s="42">
        <v>1</v>
      </c>
      <c r="M5782" s="232">
        <v>46309</v>
      </c>
      <c r="N5782" s="1" t="e">
        <f>VLOOKUP(B5782,MICRO!E:L,8,0)</f>
        <v>#N/A</v>
      </c>
    </row>
    <row r="5783" spans="1:14" ht="20.25" x14ac:dyDescent="0.25">
      <c r="A5783" s="1">
        <v>75</v>
      </c>
      <c r="B5783" s="159"/>
      <c r="C5783" s="1" t="s">
        <v>6210</v>
      </c>
      <c r="D5783" s="1"/>
      <c r="E5783" s="1"/>
      <c r="F5783" s="1" t="s">
        <v>6219</v>
      </c>
      <c r="G5783" s="1">
        <v>8</v>
      </c>
      <c r="H5783" s="1" t="s">
        <v>19</v>
      </c>
      <c r="I5783" s="1"/>
      <c r="J5783" s="1">
        <v>0.1</v>
      </c>
      <c r="K5783" s="1">
        <v>0.8</v>
      </c>
      <c r="L5783" s="42">
        <v>1</v>
      </c>
      <c r="M5783" s="232">
        <v>46309</v>
      </c>
      <c r="N5783" s="1" t="e">
        <f>VLOOKUP(B5783,MICRO!E:L,8,0)</f>
        <v>#N/A</v>
      </c>
    </row>
    <row r="5784" spans="1:14" ht="20.25" x14ac:dyDescent="0.25">
      <c r="A5784" s="1">
        <v>76</v>
      </c>
      <c r="B5784" s="159"/>
      <c r="C5784" s="1" t="s">
        <v>6210</v>
      </c>
      <c r="D5784" s="1"/>
      <c r="E5784" s="1"/>
      <c r="F5784" s="1" t="s">
        <v>6220</v>
      </c>
      <c r="G5784" s="1">
        <v>20</v>
      </c>
      <c r="H5784" s="1" t="s">
        <v>19</v>
      </c>
      <c r="I5784" s="1"/>
      <c r="J5784" s="1">
        <v>0.1</v>
      </c>
      <c r="K5784" s="1">
        <v>2</v>
      </c>
      <c r="L5784" s="42">
        <v>1</v>
      </c>
      <c r="M5784" s="232">
        <v>46309</v>
      </c>
      <c r="N5784" s="1" t="e">
        <f>VLOOKUP(B5784,MICRO!E:L,8,0)</f>
        <v>#N/A</v>
      </c>
    </row>
    <row r="5785" spans="1:14" ht="20.25" x14ac:dyDescent="0.25">
      <c r="A5785" s="1">
        <v>77</v>
      </c>
      <c r="B5785" s="159"/>
      <c r="C5785" s="1" t="s">
        <v>6210</v>
      </c>
      <c r="D5785" s="1"/>
      <c r="E5785" s="1"/>
      <c r="F5785" s="1" t="s">
        <v>6221</v>
      </c>
      <c r="G5785" s="1">
        <v>30</v>
      </c>
      <c r="H5785" s="1" t="s">
        <v>19</v>
      </c>
      <c r="I5785" s="1"/>
      <c r="J5785" s="1">
        <v>0.1</v>
      </c>
      <c r="K5785" s="1">
        <v>3</v>
      </c>
      <c r="L5785" s="42">
        <v>1</v>
      </c>
      <c r="M5785" s="232">
        <v>46309</v>
      </c>
      <c r="N5785" s="1" t="e">
        <f>VLOOKUP(B5785,MICRO!E:L,8,0)</f>
        <v>#N/A</v>
      </c>
    </row>
    <row r="5786" spans="1:14" ht="20.25" x14ac:dyDescent="0.25">
      <c r="A5786" s="1">
        <v>78</v>
      </c>
      <c r="B5786" s="159"/>
      <c r="C5786" s="1" t="s">
        <v>6210</v>
      </c>
      <c r="D5786" s="1"/>
      <c r="E5786" s="1"/>
      <c r="F5786" s="1" t="s">
        <v>6222</v>
      </c>
      <c r="G5786" s="1">
        <v>30</v>
      </c>
      <c r="H5786" s="1" t="s">
        <v>19</v>
      </c>
      <c r="I5786" s="1"/>
      <c r="J5786" s="1">
        <v>0.1</v>
      </c>
      <c r="K5786" s="1">
        <v>3</v>
      </c>
      <c r="L5786" s="42">
        <v>1</v>
      </c>
      <c r="M5786" s="232">
        <v>46309</v>
      </c>
      <c r="N5786" s="1" t="e">
        <f>VLOOKUP(B5786,MICRO!E:L,8,0)</f>
        <v>#N/A</v>
      </c>
    </row>
    <row r="5787" spans="1:14" ht="20.25" x14ac:dyDescent="0.25">
      <c r="A5787" s="1">
        <v>79</v>
      </c>
      <c r="B5787" s="159"/>
      <c r="C5787" s="1" t="s">
        <v>6210</v>
      </c>
      <c r="D5787" s="1"/>
      <c r="E5787" s="1"/>
      <c r="F5787" s="1" t="s">
        <v>6223</v>
      </c>
      <c r="G5787" s="1">
        <v>30</v>
      </c>
      <c r="H5787" s="1" t="s">
        <v>19</v>
      </c>
      <c r="I5787" s="1"/>
      <c r="J5787" s="1">
        <v>0.1</v>
      </c>
      <c r="K5787" s="1">
        <v>3</v>
      </c>
      <c r="L5787" s="42">
        <v>1</v>
      </c>
      <c r="M5787" s="232">
        <v>46309</v>
      </c>
      <c r="N5787" s="1" t="e">
        <f>VLOOKUP(B5787,MICRO!E:L,8,0)</f>
        <v>#N/A</v>
      </c>
    </row>
    <row r="5788" spans="1:14" ht="20.25" x14ac:dyDescent="0.25">
      <c r="A5788" s="1">
        <v>80</v>
      </c>
      <c r="B5788" s="159"/>
      <c r="C5788" s="1" t="s">
        <v>6224</v>
      </c>
      <c r="D5788" s="1"/>
      <c r="E5788" s="1"/>
      <c r="F5788" s="1" t="s">
        <v>6225</v>
      </c>
      <c r="G5788" s="1">
        <v>180</v>
      </c>
      <c r="H5788" s="1" t="s">
        <v>19</v>
      </c>
      <c r="I5788" s="1"/>
      <c r="J5788" s="1">
        <v>0.1</v>
      </c>
      <c r="K5788" s="1">
        <v>18</v>
      </c>
      <c r="L5788" s="42">
        <v>1</v>
      </c>
      <c r="M5788" s="232">
        <v>46309</v>
      </c>
      <c r="N5788" s="1" t="e">
        <f>VLOOKUP(B5788,MICRO!E:L,8,0)</f>
        <v>#N/A</v>
      </c>
    </row>
    <row r="5789" spans="1:14" ht="20.25" x14ac:dyDescent="0.25">
      <c r="A5789" s="1">
        <v>81</v>
      </c>
      <c r="B5789" s="159"/>
      <c r="C5789" s="1" t="s">
        <v>6224</v>
      </c>
      <c r="D5789" s="1"/>
      <c r="E5789" s="1"/>
      <c r="F5789" s="1" t="s">
        <v>6226</v>
      </c>
      <c r="G5789" s="1">
        <v>180</v>
      </c>
      <c r="H5789" s="1" t="s">
        <v>19</v>
      </c>
      <c r="I5789" s="1"/>
      <c r="J5789" s="1">
        <v>0.1</v>
      </c>
      <c r="K5789" s="1">
        <v>18</v>
      </c>
      <c r="L5789" s="42">
        <v>1</v>
      </c>
      <c r="M5789" s="232">
        <v>46309</v>
      </c>
      <c r="N5789" s="1" t="e">
        <f>VLOOKUP(B5789,MICRO!E:L,8,0)</f>
        <v>#N/A</v>
      </c>
    </row>
    <row r="5790" spans="1:14" ht="20.25" x14ac:dyDescent="0.25">
      <c r="A5790" s="1">
        <v>82</v>
      </c>
      <c r="B5790" s="159"/>
      <c r="C5790" s="1" t="s">
        <v>6210</v>
      </c>
      <c r="D5790" s="1"/>
      <c r="E5790" s="1"/>
      <c r="F5790" s="1" t="s">
        <v>6227</v>
      </c>
      <c r="G5790" s="1">
        <v>180</v>
      </c>
      <c r="H5790" s="1" t="s">
        <v>19</v>
      </c>
      <c r="I5790" s="1"/>
      <c r="J5790" s="1">
        <v>0.1</v>
      </c>
      <c r="K5790" s="1">
        <v>18</v>
      </c>
      <c r="L5790" s="42">
        <v>1</v>
      </c>
      <c r="M5790" s="232">
        <v>46309</v>
      </c>
      <c r="N5790" s="1" t="e">
        <f>VLOOKUP(B5790,MICRO!E:L,8,0)</f>
        <v>#N/A</v>
      </c>
    </row>
    <row r="5791" spans="1:14" ht="20.25" x14ac:dyDescent="0.25">
      <c r="A5791" s="1">
        <v>83</v>
      </c>
      <c r="B5791" s="159"/>
      <c r="C5791" s="1" t="s">
        <v>6224</v>
      </c>
      <c r="D5791" s="1"/>
      <c r="E5791" s="1"/>
      <c r="F5791" s="1" t="s">
        <v>6228</v>
      </c>
      <c r="G5791" s="1">
        <v>4</v>
      </c>
      <c r="H5791" s="1" t="s">
        <v>19</v>
      </c>
      <c r="I5791" s="1"/>
      <c r="J5791" s="1">
        <v>0.1</v>
      </c>
      <c r="K5791" s="1">
        <v>0.4</v>
      </c>
      <c r="L5791" s="42">
        <v>1</v>
      </c>
      <c r="M5791" s="232">
        <v>46309</v>
      </c>
      <c r="N5791" s="1" t="e">
        <f>VLOOKUP(B5791,MICRO!E:L,8,0)</f>
        <v>#N/A</v>
      </c>
    </row>
    <row r="5792" spans="1:14" ht="20.25" x14ac:dyDescent="0.25">
      <c r="A5792" s="1">
        <v>84</v>
      </c>
      <c r="B5792" s="159"/>
      <c r="C5792" s="1" t="s">
        <v>6224</v>
      </c>
      <c r="D5792" s="1"/>
      <c r="E5792" s="1"/>
      <c r="F5792" s="1" t="s">
        <v>6229</v>
      </c>
      <c r="G5792" s="1">
        <v>144</v>
      </c>
      <c r="H5792" s="1" t="s">
        <v>19</v>
      </c>
      <c r="I5792" s="1"/>
      <c r="J5792" s="1">
        <v>0.1</v>
      </c>
      <c r="K5792" s="1">
        <v>14.4</v>
      </c>
      <c r="L5792" s="42">
        <v>1</v>
      </c>
      <c r="M5792" s="232">
        <v>46309</v>
      </c>
      <c r="N5792" s="1" t="e">
        <f>VLOOKUP(B5792,MICRO!E:L,8,0)</f>
        <v>#N/A</v>
      </c>
    </row>
    <row r="5793" spans="1:14" ht="20.25" x14ac:dyDescent="0.25">
      <c r="A5793" s="1">
        <v>85</v>
      </c>
      <c r="B5793" s="159"/>
      <c r="C5793" s="1" t="s">
        <v>6224</v>
      </c>
      <c r="D5793" s="1"/>
      <c r="E5793" s="1"/>
      <c r="F5793" s="1" t="s">
        <v>6230</v>
      </c>
      <c r="G5793" s="1">
        <v>144</v>
      </c>
      <c r="H5793" s="1" t="s">
        <v>19</v>
      </c>
      <c r="I5793" s="1"/>
      <c r="J5793" s="1">
        <v>0.1</v>
      </c>
      <c r="K5793" s="1">
        <v>14.4</v>
      </c>
      <c r="L5793" s="42">
        <v>1</v>
      </c>
      <c r="M5793" s="232">
        <v>46309</v>
      </c>
      <c r="N5793" s="1" t="e">
        <f>VLOOKUP(B5793,MICRO!E:L,8,0)</f>
        <v>#N/A</v>
      </c>
    </row>
    <row r="5794" spans="1:14" ht="20.25" x14ac:dyDescent="0.25">
      <c r="A5794" s="1">
        <v>86</v>
      </c>
      <c r="B5794" s="159"/>
      <c r="C5794" s="1" t="s">
        <v>6224</v>
      </c>
      <c r="D5794" s="1"/>
      <c r="E5794" s="1"/>
      <c r="F5794" s="1" t="s">
        <v>6231</v>
      </c>
      <c r="G5794" s="1">
        <v>144</v>
      </c>
      <c r="H5794" s="1" t="s">
        <v>19</v>
      </c>
      <c r="I5794" s="1"/>
      <c r="J5794" s="1">
        <v>0.1</v>
      </c>
      <c r="K5794" s="1">
        <v>14.4</v>
      </c>
      <c r="L5794" s="42">
        <v>1</v>
      </c>
      <c r="M5794" s="232">
        <v>46309</v>
      </c>
      <c r="N5794" s="1" t="e">
        <f>VLOOKUP(B5794,MICRO!E:L,8,0)</f>
        <v>#N/A</v>
      </c>
    </row>
    <row r="5795" spans="1:14" ht="20.25" x14ac:dyDescent="0.25">
      <c r="A5795" s="1">
        <v>87</v>
      </c>
      <c r="B5795" s="159"/>
      <c r="C5795" s="1" t="s">
        <v>6224</v>
      </c>
      <c r="D5795" s="1"/>
      <c r="E5795" s="1"/>
      <c r="F5795" s="1" t="s">
        <v>6232</v>
      </c>
      <c r="G5795" s="1">
        <v>144</v>
      </c>
      <c r="H5795" s="1" t="s">
        <v>19</v>
      </c>
      <c r="I5795" s="1"/>
      <c r="J5795" s="1">
        <v>0.1</v>
      </c>
      <c r="K5795" s="1">
        <v>14.4</v>
      </c>
      <c r="L5795" s="42">
        <v>1</v>
      </c>
      <c r="M5795" s="232">
        <v>46309</v>
      </c>
      <c r="N5795" s="1" t="e">
        <f>VLOOKUP(B5795,MICRO!E:L,8,0)</f>
        <v>#N/A</v>
      </c>
    </row>
    <row r="5796" spans="1:14" ht="20.25" x14ac:dyDescent="0.25">
      <c r="A5796" s="1">
        <v>88</v>
      </c>
      <c r="B5796" s="159"/>
      <c r="C5796" s="1" t="s">
        <v>6233</v>
      </c>
      <c r="D5796" s="1"/>
      <c r="E5796" s="1"/>
      <c r="F5796" s="1" t="s">
        <v>6234</v>
      </c>
      <c r="G5796" s="1">
        <v>208</v>
      </c>
      <c r="H5796" s="1" t="s">
        <v>19</v>
      </c>
      <c r="I5796" s="1"/>
      <c r="J5796" s="1">
        <v>0.1</v>
      </c>
      <c r="K5796" s="1">
        <v>20.8</v>
      </c>
      <c r="L5796" s="42">
        <v>1</v>
      </c>
      <c r="M5796" s="232">
        <v>46309</v>
      </c>
      <c r="N5796" s="1" t="e">
        <f>VLOOKUP(B5796,MICRO!E:L,8,0)</f>
        <v>#N/A</v>
      </c>
    </row>
    <row r="5797" spans="1:14" ht="20.25" x14ac:dyDescent="0.25">
      <c r="A5797" s="1">
        <v>89</v>
      </c>
      <c r="B5797" s="159"/>
      <c r="C5797" s="1" t="s">
        <v>6233</v>
      </c>
      <c r="D5797" s="1"/>
      <c r="E5797" s="1"/>
      <c r="F5797" s="1" t="s">
        <v>6235</v>
      </c>
      <c r="G5797" s="1">
        <v>208</v>
      </c>
      <c r="H5797" s="1" t="s">
        <v>19</v>
      </c>
      <c r="I5797" s="1"/>
      <c r="J5797" s="1">
        <v>0.1</v>
      </c>
      <c r="K5797" s="1">
        <v>20.8</v>
      </c>
      <c r="L5797" s="42">
        <v>1</v>
      </c>
      <c r="M5797" s="232">
        <v>46309</v>
      </c>
      <c r="N5797" s="1" t="e">
        <f>VLOOKUP(B5797,MICRO!E:L,8,0)</f>
        <v>#N/A</v>
      </c>
    </row>
    <row r="5798" spans="1:14" ht="20.25" x14ac:dyDescent="0.25">
      <c r="A5798" s="1">
        <v>90</v>
      </c>
      <c r="B5798" s="159"/>
      <c r="C5798" s="1" t="s">
        <v>6224</v>
      </c>
      <c r="D5798" s="1"/>
      <c r="E5798" s="1"/>
      <c r="F5798" s="1" t="s">
        <v>6236</v>
      </c>
      <c r="G5798" s="1">
        <v>208</v>
      </c>
      <c r="H5798" s="1" t="s">
        <v>19</v>
      </c>
      <c r="I5798" s="1"/>
      <c r="J5798" s="1">
        <v>0.1</v>
      </c>
      <c r="K5798" s="1">
        <v>20.8</v>
      </c>
      <c r="L5798" s="42">
        <v>1</v>
      </c>
      <c r="M5798" s="232">
        <v>46309</v>
      </c>
      <c r="N5798" s="1" t="e">
        <f>VLOOKUP(B5798,MICRO!E:L,8,0)</f>
        <v>#N/A</v>
      </c>
    </row>
    <row r="5799" spans="1:14" ht="20.25" x14ac:dyDescent="0.25">
      <c r="A5799" s="1">
        <v>91</v>
      </c>
      <c r="B5799" s="159"/>
      <c r="C5799" s="1" t="s">
        <v>6224</v>
      </c>
      <c r="D5799" s="1"/>
      <c r="E5799" s="1"/>
      <c r="F5799" s="1" t="s">
        <v>6237</v>
      </c>
      <c r="G5799" s="1">
        <v>360</v>
      </c>
      <c r="H5799" s="1" t="s">
        <v>19</v>
      </c>
      <c r="I5799" s="1"/>
      <c r="J5799" s="1">
        <v>0.1</v>
      </c>
      <c r="K5799" s="1">
        <v>36</v>
      </c>
      <c r="L5799" s="42">
        <v>1</v>
      </c>
      <c r="M5799" s="232">
        <v>46309</v>
      </c>
      <c r="N5799" s="1" t="e">
        <f>VLOOKUP(B5799,MICRO!E:L,8,0)</f>
        <v>#N/A</v>
      </c>
    </row>
    <row r="5800" spans="1:14" ht="20.25" x14ac:dyDescent="0.25">
      <c r="A5800" s="1">
        <v>92</v>
      </c>
      <c r="B5800" s="159"/>
      <c r="C5800" s="1" t="s">
        <v>6238</v>
      </c>
      <c r="D5800" s="1"/>
      <c r="E5800" s="1"/>
      <c r="F5800" s="1" t="s">
        <v>6239</v>
      </c>
      <c r="G5800" s="1">
        <v>264</v>
      </c>
      <c r="H5800" s="1" t="s">
        <v>19</v>
      </c>
      <c r="I5800" s="1"/>
      <c r="J5800" s="1">
        <v>0.1</v>
      </c>
      <c r="K5800" s="1">
        <v>26.400000000000002</v>
      </c>
      <c r="L5800" s="42">
        <v>1</v>
      </c>
      <c r="M5800" s="232">
        <v>46309</v>
      </c>
      <c r="N5800" s="1" t="e">
        <f>VLOOKUP(B5800,MICRO!E:L,8,0)</f>
        <v>#N/A</v>
      </c>
    </row>
    <row r="5801" spans="1:14" ht="20.25" x14ac:dyDescent="0.25">
      <c r="A5801" s="1">
        <v>93</v>
      </c>
      <c r="B5801" s="159"/>
      <c r="C5801" s="1" t="s">
        <v>6238</v>
      </c>
      <c r="D5801" s="1"/>
      <c r="E5801" s="1"/>
      <c r="F5801" s="1" t="s">
        <v>6240</v>
      </c>
      <c r="G5801" s="1">
        <v>264</v>
      </c>
      <c r="H5801" s="1" t="s">
        <v>19</v>
      </c>
      <c r="I5801" s="1"/>
      <c r="J5801" s="1">
        <v>0.1</v>
      </c>
      <c r="K5801" s="1">
        <v>26.400000000000002</v>
      </c>
      <c r="L5801" s="42">
        <v>1</v>
      </c>
      <c r="M5801" s="232">
        <v>46309</v>
      </c>
      <c r="N5801" s="1" t="e">
        <f>VLOOKUP(B5801,MICRO!E:L,8,0)</f>
        <v>#N/A</v>
      </c>
    </row>
    <row r="5802" spans="1:14" ht="20.25" x14ac:dyDescent="0.25">
      <c r="A5802" s="1">
        <v>94</v>
      </c>
      <c r="B5802" s="159"/>
      <c r="C5802" s="1" t="s">
        <v>6238</v>
      </c>
      <c r="D5802" s="1"/>
      <c r="E5802" s="1"/>
      <c r="F5802" s="1" t="s">
        <v>6241</v>
      </c>
      <c r="G5802" s="1">
        <v>264</v>
      </c>
      <c r="H5802" s="1" t="s">
        <v>19</v>
      </c>
      <c r="I5802" s="1"/>
      <c r="J5802" s="1">
        <v>0.1</v>
      </c>
      <c r="K5802" s="1">
        <v>26.400000000000002</v>
      </c>
      <c r="L5802" s="42">
        <v>1</v>
      </c>
      <c r="M5802" s="232">
        <v>46309</v>
      </c>
      <c r="N5802" s="1" t="e">
        <f>VLOOKUP(B5802,MICRO!E:L,8,0)</f>
        <v>#N/A</v>
      </c>
    </row>
    <row r="5803" spans="1:14" ht="20.25" x14ac:dyDescent="0.25">
      <c r="A5803" s="1">
        <v>95</v>
      </c>
      <c r="B5803" s="159"/>
      <c r="C5803" s="1" t="s">
        <v>5544</v>
      </c>
      <c r="D5803" s="1"/>
      <c r="E5803" s="1"/>
      <c r="F5803" s="1" t="s">
        <v>6242</v>
      </c>
      <c r="G5803" s="1">
        <v>8</v>
      </c>
      <c r="H5803" s="1" t="s">
        <v>19</v>
      </c>
      <c r="I5803" s="1"/>
      <c r="J5803" s="1">
        <v>0.1</v>
      </c>
      <c r="K5803" s="1">
        <v>0.8</v>
      </c>
      <c r="L5803" s="42">
        <v>1</v>
      </c>
      <c r="M5803" s="232">
        <v>46309</v>
      </c>
      <c r="N5803" s="1" t="e">
        <f>VLOOKUP(B5803,MICRO!E:L,8,0)</f>
        <v>#N/A</v>
      </c>
    </row>
    <row r="5804" spans="1:14" ht="20.25" x14ac:dyDescent="0.25">
      <c r="A5804" s="1">
        <v>96</v>
      </c>
      <c r="B5804" s="159"/>
      <c r="C5804" s="1" t="s">
        <v>5544</v>
      </c>
      <c r="D5804" s="1"/>
      <c r="E5804" s="1"/>
      <c r="F5804" s="1" t="s">
        <v>6243</v>
      </c>
      <c r="G5804" s="1">
        <v>8</v>
      </c>
      <c r="H5804" s="1" t="s">
        <v>19</v>
      </c>
      <c r="I5804" s="1"/>
      <c r="J5804" s="1">
        <v>0.1</v>
      </c>
      <c r="K5804" s="1">
        <v>0.8</v>
      </c>
      <c r="L5804" s="42">
        <v>1</v>
      </c>
      <c r="M5804" s="232">
        <v>46309</v>
      </c>
      <c r="N5804" s="1" t="e">
        <f>VLOOKUP(B5804,MICRO!E:L,8,0)</f>
        <v>#N/A</v>
      </c>
    </row>
    <row r="5805" spans="1:14" ht="20.25" x14ac:dyDescent="0.25">
      <c r="A5805" s="1">
        <v>97</v>
      </c>
      <c r="B5805" s="159"/>
      <c r="C5805" s="1" t="s">
        <v>5544</v>
      </c>
      <c r="D5805" s="1"/>
      <c r="E5805" s="1"/>
      <c r="F5805" s="1" t="s">
        <v>6244</v>
      </c>
      <c r="G5805" s="1">
        <v>8</v>
      </c>
      <c r="H5805" s="1" t="s">
        <v>19</v>
      </c>
      <c r="I5805" s="1"/>
      <c r="J5805" s="1">
        <v>0.1</v>
      </c>
      <c r="K5805" s="1">
        <v>0.8</v>
      </c>
      <c r="L5805" s="42">
        <v>1</v>
      </c>
      <c r="M5805" s="232">
        <v>46309</v>
      </c>
      <c r="N5805" s="1" t="e">
        <f>VLOOKUP(B5805,MICRO!E:L,8,0)</f>
        <v>#N/A</v>
      </c>
    </row>
    <row r="5806" spans="1:14" ht="20.25" x14ac:dyDescent="0.25">
      <c r="A5806" s="1">
        <v>98</v>
      </c>
      <c r="B5806" s="159"/>
      <c r="C5806" s="1" t="s">
        <v>5544</v>
      </c>
      <c r="D5806" s="1"/>
      <c r="E5806" s="1"/>
      <c r="F5806" s="1" t="s">
        <v>6245</v>
      </c>
      <c r="G5806" s="1">
        <v>48</v>
      </c>
      <c r="H5806" s="1" t="s">
        <v>19</v>
      </c>
      <c r="I5806" s="1"/>
      <c r="J5806" s="1">
        <v>0.1</v>
      </c>
      <c r="K5806" s="1">
        <v>4.8000000000000007</v>
      </c>
      <c r="L5806" s="42">
        <v>1</v>
      </c>
      <c r="M5806" s="232">
        <v>46309</v>
      </c>
      <c r="N5806" s="1" t="e">
        <f>VLOOKUP(B5806,MICRO!E:L,8,0)</f>
        <v>#N/A</v>
      </c>
    </row>
    <row r="5807" spans="1:14" ht="20.25" x14ac:dyDescent="0.25">
      <c r="A5807" s="1">
        <v>99</v>
      </c>
      <c r="B5807" s="159"/>
      <c r="C5807" s="1" t="s">
        <v>5544</v>
      </c>
      <c r="D5807" s="1"/>
      <c r="E5807" s="1"/>
      <c r="F5807" s="1" t="s">
        <v>6246</v>
      </c>
      <c r="G5807" s="1">
        <v>48</v>
      </c>
      <c r="H5807" s="1" t="s">
        <v>19</v>
      </c>
      <c r="I5807" s="1"/>
      <c r="J5807" s="1">
        <v>0.1</v>
      </c>
      <c r="K5807" s="1">
        <v>4.8000000000000007</v>
      </c>
      <c r="L5807" s="42">
        <v>1</v>
      </c>
      <c r="M5807" s="232">
        <v>46309</v>
      </c>
      <c r="N5807" s="1" t="e">
        <f>VLOOKUP(B5807,MICRO!E:L,8,0)</f>
        <v>#N/A</v>
      </c>
    </row>
    <row r="5808" spans="1:14" ht="20.25" x14ac:dyDescent="0.25">
      <c r="A5808" s="1">
        <v>100</v>
      </c>
      <c r="B5808" s="159"/>
      <c r="C5808" s="1" t="s">
        <v>5544</v>
      </c>
      <c r="D5808" s="1"/>
      <c r="E5808" s="1"/>
      <c r="F5808" s="1" t="s">
        <v>6247</v>
      </c>
      <c r="G5808" s="1">
        <v>48</v>
      </c>
      <c r="H5808" s="1" t="s">
        <v>19</v>
      </c>
      <c r="I5808" s="1"/>
      <c r="J5808" s="1">
        <v>0.1</v>
      </c>
      <c r="K5808" s="1">
        <v>4.8000000000000007</v>
      </c>
      <c r="L5808" s="42">
        <v>1</v>
      </c>
      <c r="M5808" s="232">
        <v>46309</v>
      </c>
      <c r="N5808" s="1" t="e">
        <f>VLOOKUP(B5808,MICRO!E:L,8,0)</f>
        <v>#N/A</v>
      </c>
    </row>
    <row r="5809" spans="1:14" ht="20.25" x14ac:dyDescent="0.25">
      <c r="A5809" s="1">
        <v>101</v>
      </c>
      <c r="B5809" s="159"/>
      <c r="C5809" s="1" t="s">
        <v>6145</v>
      </c>
      <c r="D5809" s="1"/>
      <c r="E5809" s="1"/>
      <c r="F5809" s="1" t="s">
        <v>6248</v>
      </c>
      <c r="G5809" s="1">
        <v>120</v>
      </c>
      <c r="H5809" s="1" t="s">
        <v>19</v>
      </c>
      <c r="I5809" s="1"/>
      <c r="J5809" s="1">
        <v>0.1</v>
      </c>
      <c r="K5809" s="1">
        <v>12</v>
      </c>
      <c r="L5809" s="42">
        <v>1</v>
      </c>
      <c r="M5809" s="232">
        <v>46309</v>
      </c>
      <c r="N5809" s="1" t="e">
        <f>VLOOKUP(B5809,MICRO!E:L,8,0)</f>
        <v>#N/A</v>
      </c>
    </row>
    <row r="5810" spans="1:14" ht="20.25" x14ac:dyDescent="0.25">
      <c r="A5810" s="1">
        <v>102</v>
      </c>
      <c r="B5810" s="159"/>
      <c r="C5810" s="1" t="s">
        <v>6145</v>
      </c>
      <c r="D5810" s="1"/>
      <c r="E5810" s="1"/>
      <c r="F5810" s="1" t="s">
        <v>6249</v>
      </c>
      <c r="G5810" s="1">
        <v>242</v>
      </c>
      <c r="H5810" s="1" t="s">
        <v>19</v>
      </c>
      <c r="I5810" s="1"/>
      <c r="J5810" s="1">
        <v>0.1</v>
      </c>
      <c r="K5810" s="1">
        <v>24.200000000000003</v>
      </c>
      <c r="L5810" s="42">
        <v>1</v>
      </c>
      <c r="M5810" s="232">
        <v>46309</v>
      </c>
      <c r="N5810" s="1" t="e">
        <f>VLOOKUP(B5810,MICRO!E:L,8,0)</f>
        <v>#N/A</v>
      </c>
    </row>
    <row r="5811" spans="1:14" ht="20.25" x14ac:dyDescent="0.25">
      <c r="A5811" s="1">
        <v>103</v>
      </c>
      <c r="B5811" s="159"/>
      <c r="C5811" s="1" t="s">
        <v>6145</v>
      </c>
      <c r="D5811" s="1"/>
      <c r="E5811" s="1"/>
      <c r="F5811" s="1" t="s">
        <v>6250</v>
      </c>
      <c r="G5811" s="1">
        <v>242</v>
      </c>
      <c r="H5811" s="1" t="s">
        <v>19</v>
      </c>
      <c r="I5811" s="1"/>
      <c r="J5811" s="1">
        <v>0.1</v>
      </c>
      <c r="K5811" s="1">
        <v>24.200000000000003</v>
      </c>
      <c r="L5811" s="42">
        <v>1</v>
      </c>
      <c r="M5811" s="232">
        <v>46309</v>
      </c>
      <c r="N5811" s="1" t="e">
        <f>VLOOKUP(B5811,MICRO!E:L,8,0)</f>
        <v>#N/A</v>
      </c>
    </row>
    <row r="5812" spans="1:14" ht="20.25" x14ac:dyDescent="0.25">
      <c r="A5812" s="1">
        <v>104</v>
      </c>
      <c r="B5812" s="159"/>
      <c r="C5812" s="1" t="s">
        <v>6145</v>
      </c>
      <c r="D5812" s="1"/>
      <c r="E5812" s="1"/>
      <c r="F5812" s="1" t="s">
        <v>6251</v>
      </c>
      <c r="G5812" s="1">
        <v>122</v>
      </c>
      <c r="H5812" s="1" t="s">
        <v>19</v>
      </c>
      <c r="I5812" s="1"/>
      <c r="J5812" s="1">
        <v>0.1</v>
      </c>
      <c r="K5812" s="1">
        <v>12.200000000000001</v>
      </c>
      <c r="L5812" s="42">
        <v>1</v>
      </c>
      <c r="M5812" s="232">
        <v>46309</v>
      </c>
      <c r="N5812" s="1" t="e">
        <f>VLOOKUP(B5812,MICRO!E:L,8,0)</f>
        <v>#N/A</v>
      </c>
    </row>
    <row r="5813" spans="1:14" ht="20.25" x14ac:dyDescent="0.25">
      <c r="A5813" s="1">
        <v>105</v>
      </c>
      <c r="B5813" s="159"/>
      <c r="C5813" s="1" t="s">
        <v>5338</v>
      </c>
      <c r="D5813" s="1"/>
      <c r="E5813" s="1"/>
      <c r="F5813" s="1" t="s">
        <v>6252</v>
      </c>
      <c r="G5813" s="1">
        <v>36</v>
      </c>
      <c r="H5813" s="1" t="s">
        <v>19</v>
      </c>
      <c r="I5813" s="1"/>
      <c r="J5813" s="1">
        <v>0.1</v>
      </c>
      <c r="K5813" s="1">
        <v>3.6</v>
      </c>
      <c r="L5813" s="42">
        <v>1</v>
      </c>
      <c r="M5813" s="232">
        <v>46309</v>
      </c>
      <c r="N5813" s="1" t="e">
        <f>VLOOKUP(B5813,MICRO!E:L,8,0)</f>
        <v>#N/A</v>
      </c>
    </row>
    <row r="5814" spans="1:14" ht="20.25" x14ac:dyDescent="0.25">
      <c r="A5814" s="1">
        <v>106</v>
      </c>
      <c r="B5814" s="159"/>
      <c r="C5814" s="1" t="s">
        <v>5338</v>
      </c>
      <c r="D5814" s="1"/>
      <c r="E5814" s="1"/>
      <c r="F5814" s="1" t="s">
        <v>6253</v>
      </c>
      <c r="G5814" s="1">
        <v>36</v>
      </c>
      <c r="H5814" s="1" t="s">
        <v>19</v>
      </c>
      <c r="I5814" s="1"/>
      <c r="J5814" s="1">
        <v>0.1</v>
      </c>
      <c r="K5814" s="1">
        <v>3.6</v>
      </c>
      <c r="L5814" s="42">
        <v>1</v>
      </c>
      <c r="M5814" s="232">
        <v>46309</v>
      </c>
      <c r="N5814" s="1" t="e">
        <f>VLOOKUP(B5814,MICRO!E:L,8,0)</f>
        <v>#N/A</v>
      </c>
    </row>
    <row r="5815" spans="1:14" ht="20.25" x14ac:dyDescent="0.25">
      <c r="A5815" s="1">
        <v>107</v>
      </c>
      <c r="B5815" s="159"/>
      <c r="C5815" s="1" t="s">
        <v>5338</v>
      </c>
      <c r="D5815" s="1"/>
      <c r="E5815" s="1"/>
      <c r="F5815" s="1" t="s">
        <v>6254</v>
      </c>
      <c r="G5815" s="1">
        <v>36</v>
      </c>
      <c r="H5815" s="1" t="s">
        <v>19</v>
      </c>
      <c r="I5815" s="1"/>
      <c r="J5815" s="1">
        <v>0.1</v>
      </c>
      <c r="K5815" s="1">
        <v>3.6</v>
      </c>
      <c r="L5815" s="42">
        <v>1</v>
      </c>
      <c r="M5815" s="232">
        <v>46309</v>
      </c>
      <c r="N5815" s="1" t="e">
        <f>VLOOKUP(B5815,MICRO!E:L,8,0)</f>
        <v>#N/A</v>
      </c>
    </row>
    <row r="5816" spans="1:14" ht="20.25" x14ac:dyDescent="0.25">
      <c r="A5816" s="1">
        <v>108</v>
      </c>
      <c r="B5816" s="159"/>
      <c r="C5816" s="1" t="s">
        <v>5338</v>
      </c>
      <c r="D5816" s="1"/>
      <c r="E5816" s="1"/>
      <c r="F5816" s="1" t="s">
        <v>6255</v>
      </c>
      <c r="G5816" s="1">
        <v>38</v>
      </c>
      <c r="H5816" s="1" t="s">
        <v>19</v>
      </c>
      <c r="I5816" s="1"/>
      <c r="J5816" s="1">
        <v>0.1</v>
      </c>
      <c r="K5816" s="1">
        <v>3.8000000000000003</v>
      </c>
      <c r="L5816" s="42">
        <v>1</v>
      </c>
      <c r="M5816" s="232">
        <v>46309</v>
      </c>
      <c r="N5816" s="1" t="e">
        <f>VLOOKUP(B5816,MICRO!E:L,8,0)</f>
        <v>#N/A</v>
      </c>
    </row>
    <row r="5817" spans="1:14" ht="20.25" x14ac:dyDescent="0.25">
      <c r="A5817" s="1">
        <v>109</v>
      </c>
      <c r="B5817" s="159"/>
      <c r="C5817" s="1" t="s">
        <v>5338</v>
      </c>
      <c r="D5817" s="1"/>
      <c r="E5817" s="1"/>
      <c r="F5817" s="1" t="s">
        <v>6256</v>
      </c>
      <c r="G5817" s="1">
        <v>38</v>
      </c>
      <c r="H5817" s="1" t="s">
        <v>19</v>
      </c>
      <c r="I5817" s="1"/>
      <c r="J5817" s="1">
        <v>0.1</v>
      </c>
      <c r="K5817" s="1">
        <v>3.8000000000000003</v>
      </c>
      <c r="L5817" s="42">
        <v>1</v>
      </c>
      <c r="M5817" s="232">
        <v>46309</v>
      </c>
      <c r="N5817" s="1" t="e">
        <f>VLOOKUP(B5817,MICRO!E:L,8,0)</f>
        <v>#N/A</v>
      </c>
    </row>
    <row r="5818" spans="1:14" ht="20.25" x14ac:dyDescent="0.25">
      <c r="A5818" s="1">
        <v>110</v>
      </c>
      <c r="B5818" s="159"/>
      <c r="C5818" s="1" t="s">
        <v>5338</v>
      </c>
      <c r="D5818" s="1"/>
      <c r="E5818" s="1"/>
      <c r="F5818" s="1" t="s">
        <v>6257</v>
      </c>
      <c r="G5818" s="1">
        <v>38</v>
      </c>
      <c r="H5818" s="1" t="s">
        <v>19</v>
      </c>
      <c r="I5818" s="1"/>
      <c r="J5818" s="1">
        <v>0.1</v>
      </c>
      <c r="K5818" s="1">
        <v>3.8000000000000003</v>
      </c>
      <c r="L5818" s="42">
        <v>1</v>
      </c>
      <c r="M5818" s="232">
        <v>46309</v>
      </c>
      <c r="N5818" s="1" t="e">
        <f>VLOOKUP(B5818,MICRO!E:L,8,0)</f>
        <v>#N/A</v>
      </c>
    </row>
    <row r="5819" spans="1:14" ht="20.25" x14ac:dyDescent="0.25">
      <c r="A5819" s="1">
        <v>111</v>
      </c>
      <c r="B5819" s="159"/>
      <c r="C5819" s="1" t="s">
        <v>5356</v>
      </c>
      <c r="D5819" s="1"/>
      <c r="E5819" s="1"/>
      <c r="F5819" s="1" t="s">
        <v>6258</v>
      </c>
      <c r="G5819" s="1">
        <v>12</v>
      </c>
      <c r="H5819" s="1" t="s">
        <v>19</v>
      </c>
      <c r="I5819" s="1"/>
      <c r="J5819" s="1">
        <v>0.1</v>
      </c>
      <c r="K5819" s="1">
        <v>1.2000000000000002</v>
      </c>
      <c r="L5819" s="42">
        <v>1</v>
      </c>
      <c r="M5819" s="232">
        <v>46309</v>
      </c>
      <c r="N5819" s="1" t="e">
        <f>VLOOKUP(B5819,MICRO!E:L,8,0)</f>
        <v>#N/A</v>
      </c>
    </row>
    <row r="5820" spans="1:14" ht="20.25" x14ac:dyDescent="0.25">
      <c r="A5820" s="1">
        <v>112</v>
      </c>
      <c r="B5820" s="159"/>
      <c r="C5820" s="1" t="s">
        <v>5356</v>
      </c>
      <c r="D5820" s="1"/>
      <c r="E5820" s="1"/>
      <c r="F5820" s="1" t="s">
        <v>6259</v>
      </c>
      <c r="G5820" s="1">
        <v>12</v>
      </c>
      <c r="H5820" s="1" t="s">
        <v>19</v>
      </c>
      <c r="I5820" s="1"/>
      <c r="J5820" s="1">
        <v>0.1</v>
      </c>
      <c r="K5820" s="1">
        <v>1.2000000000000002</v>
      </c>
      <c r="L5820" s="42">
        <v>1</v>
      </c>
      <c r="M5820" s="232">
        <v>46309</v>
      </c>
      <c r="N5820" s="1" t="e">
        <f>VLOOKUP(B5820,MICRO!E:L,8,0)</f>
        <v>#N/A</v>
      </c>
    </row>
    <row r="5821" spans="1:14" ht="20.25" x14ac:dyDescent="0.25">
      <c r="A5821" s="1">
        <v>113</v>
      </c>
      <c r="B5821" s="159"/>
      <c r="C5821" s="1" t="s">
        <v>5356</v>
      </c>
      <c r="D5821" s="1"/>
      <c r="E5821" s="1"/>
      <c r="F5821" s="1" t="s">
        <v>6244</v>
      </c>
      <c r="G5821" s="1">
        <v>12</v>
      </c>
      <c r="H5821" s="1" t="s">
        <v>19</v>
      </c>
      <c r="I5821" s="1"/>
      <c r="J5821" s="1">
        <v>0.1</v>
      </c>
      <c r="K5821" s="1">
        <v>1.2000000000000002</v>
      </c>
      <c r="L5821" s="42">
        <v>1</v>
      </c>
      <c r="M5821" s="232">
        <v>46309</v>
      </c>
      <c r="N5821" s="1" t="e">
        <f>VLOOKUP(B5821,MICRO!E:L,8,0)</f>
        <v>#N/A</v>
      </c>
    </row>
    <row r="5822" spans="1:14" ht="20.25" x14ac:dyDescent="0.25">
      <c r="A5822" s="1"/>
      <c r="B5822" s="159"/>
      <c r="C5822" s="1"/>
      <c r="D5822" s="1"/>
      <c r="E5822" s="1"/>
      <c r="F5822" s="1"/>
      <c r="G5822" s="1"/>
      <c r="H5822" s="1"/>
      <c r="I5822" s="1"/>
      <c r="J5822" s="1"/>
      <c r="K5822" s="1"/>
      <c r="L5822" s="42">
        <v>1</v>
      </c>
      <c r="M5822" s="232">
        <v>46309</v>
      </c>
      <c r="N5822" s="1" t="e">
        <f>VLOOKUP(B5822,MICRO!E:L,8,0)</f>
        <v>#N/A</v>
      </c>
    </row>
    <row r="5823" spans="1:14" ht="20.25" x14ac:dyDescent="0.25">
      <c r="A5823" s="1">
        <v>114</v>
      </c>
      <c r="B5823" s="159">
        <v>4700</v>
      </c>
      <c r="C5823" s="1" t="s">
        <v>5315</v>
      </c>
      <c r="D5823" s="1" t="s">
        <v>5316</v>
      </c>
      <c r="E5823" s="1"/>
      <c r="F5823" s="1" t="s">
        <v>5319</v>
      </c>
      <c r="G5823" s="1">
        <v>1</v>
      </c>
      <c r="H5823" s="1" t="s">
        <v>19</v>
      </c>
      <c r="I5823" s="1" t="s">
        <v>4834</v>
      </c>
      <c r="J5823" s="1">
        <v>13.7</v>
      </c>
      <c r="K5823" s="1">
        <v>13.7</v>
      </c>
      <c r="L5823" s="42">
        <v>1</v>
      </c>
      <c r="M5823" s="232">
        <v>46309</v>
      </c>
      <c r="N5823" s="1" t="str">
        <f>VLOOKUP(B5823,MICRO!E:L,8,0)</f>
        <v>P-207</v>
      </c>
    </row>
    <row r="5824" spans="1:14" ht="20.25" x14ac:dyDescent="0.25">
      <c r="A5824" s="1">
        <v>115</v>
      </c>
      <c r="B5824" s="159">
        <v>4701</v>
      </c>
      <c r="C5824" s="1" t="s">
        <v>5315</v>
      </c>
      <c r="D5824" s="1" t="s">
        <v>5316</v>
      </c>
      <c r="E5824" s="1"/>
      <c r="F5824" s="1" t="s">
        <v>5320</v>
      </c>
      <c r="G5824" s="1">
        <v>12</v>
      </c>
      <c r="H5824" s="1" t="s">
        <v>19</v>
      </c>
      <c r="I5824" s="1" t="s">
        <v>4834</v>
      </c>
      <c r="J5824" s="1">
        <v>7</v>
      </c>
      <c r="K5824" s="1">
        <v>84</v>
      </c>
      <c r="L5824" s="42">
        <v>1</v>
      </c>
      <c r="M5824" s="232">
        <v>46309</v>
      </c>
      <c r="N5824" s="1" t="str">
        <f>VLOOKUP(B5824,MICRO!E:L,8,0)</f>
        <v>P-207</v>
      </c>
    </row>
    <row r="5825" spans="1:14" ht="20.25" x14ac:dyDescent="0.25">
      <c r="A5825" s="1">
        <v>116</v>
      </c>
      <c r="B5825" s="159">
        <v>4702</v>
      </c>
      <c r="C5825" s="1" t="s">
        <v>5315</v>
      </c>
      <c r="D5825" s="1" t="s">
        <v>5316</v>
      </c>
      <c r="E5825" s="1"/>
      <c r="F5825" s="1" t="s">
        <v>5321</v>
      </c>
      <c r="G5825" s="1">
        <v>12</v>
      </c>
      <c r="H5825" s="1" t="s">
        <v>19</v>
      </c>
      <c r="I5825" s="1" t="s">
        <v>4834</v>
      </c>
      <c r="J5825" s="1">
        <v>7</v>
      </c>
      <c r="K5825" s="1">
        <v>84</v>
      </c>
      <c r="L5825" s="42">
        <v>1</v>
      </c>
      <c r="M5825" s="232">
        <v>46309</v>
      </c>
      <c r="N5825" s="1" t="str">
        <f>VLOOKUP(B5825,MICRO!E:L,8,0)</f>
        <v>P-207</v>
      </c>
    </row>
    <row r="5826" spans="1:14" ht="20.25" x14ac:dyDescent="0.25">
      <c r="A5826" s="1">
        <v>117</v>
      </c>
      <c r="B5826" s="159">
        <v>4704</v>
      </c>
      <c r="C5826" s="1" t="s">
        <v>5315</v>
      </c>
      <c r="D5826" s="1" t="s">
        <v>5316</v>
      </c>
      <c r="E5826" s="1"/>
      <c r="F5826" s="1" t="s">
        <v>5325</v>
      </c>
      <c r="G5826" s="1">
        <v>12</v>
      </c>
      <c r="H5826" s="1" t="s">
        <v>19</v>
      </c>
      <c r="I5826" s="1" t="s">
        <v>4834</v>
      </c>
      <c r="J5826" s="1">
        <v>1.7</v>
      </c>
      <c r="K5826" s="1">
        <v>20.399999999999999</v>
      </c>
      <c r="L5826" s="42">
        <v>1</v>
      </c>
      <c r="M5826" s="232">
        <v>46309</v>
      </c>
      <c r="N5826" s="1" t="str">
        <f>VLOOKUP(B5826,MICRO!E:L,8,0)</f>
        <v>P-207</v>
      </c>
    </row>
    <row r="5827" spans="1:14" ht="20.25" x14ac:dyDescent="0.25">
      <c r="A5827" s="1">
        <v>118</v>
      </c>
      <c r="B5827" s="159">
        <v>4705</v>
      </c>
      <c r="C5827" s="1" t="s">
        <v>5315</v>
      </c>
      <c r="D5827" s="1" t="s">
        <v>5316</v>
      </c>
      <c r="E5827" s="1"/>
      <c r="F5827" s="1" t="s">
        <v>5324</v>
      </c>
      <c r="G5827" s="1">
        <v>24</v>
      </c>
      <c r="H5827" s="1" t="s">
        <v>19</v>
      </c>
      <c r="I5827" s="1" t="s">
        <v>4834</v>
      </c>
      <c r="J5827" s="1">
        <v>1.5</v>
      </c>
      <c r="K5827" s="1">
        <v>36</v>
      </c>
      <c r="L5827" s="42">
        <v>1</v>
      </c>
      <c r="M5827" s="232">
        <v>46309</v>
      </c>
      <c r="N5827" s="1" t="str">
        <f>VLOOKUP(B5827,MICRO!E:L,8,0)</f>
        <v>P-207</v>
      </c>
    </row>
    <row r="5828" spans="1:14" ht="20.25" x14ac:dyDescent="0.25">
      <c r="A5828" s="1">
        <v>119</v>
      </c>
      <c r="B5828" s="159">
        <v>4706</v>
      </c>
      <c r="C5828" s="1" t="s">
        <v>5315</v>
      </c>
      <c r="D5828" s="1" t="s">
        <v>5316</v>
      </c>
      <c r="E5828" s="1"/>
      <c r="F5828" s="1" t="s">
        <v>5323</v>
      </c>
      <c r="G5828" s="1">
        <v>1</v>
      </c>
      <c r="H5828" s="1" t="s">
        <v>19</v>
      </c>
      <c r="I5828" s="1" t="s">
        <v>4834</v>
      </c>
      <c r="J5828" s="1">
        <v>1.3</v>
      </c>
      <c r="K5828" s="1">
        <v>1.3</v>
      </c>
      <c r="L5828" s="42">
        <v>1</v>
      </c>
      <c r="M5828" s="232">
        <v>46309</v>
      </c>
      <c r="N5828" s="1" t="str">
        <f>VLOOKUP(B5828,MICRO!E:L,8,0)</f>
        <v>P-207</v>
      </c>
    </row>
    <row r="5829" spans="1:14" ht="20.25" x14ac:dyDescent="0.25">
      <c r="A5829" s="1">
        <v>120</v>
      </c>
      <c r="B5829" s="159">
        <v>4725</v>
      </c>
      <c r="C5829" s="1" t="s">
        <v>5351</v>
      </c>
      <c r="D5829" s="1" t="s">
        <v>5352</v>
      </c>
      <c r="E5829" s="1"/>
      <c r="F5829" s="1" t="s">
        <v>5353</v>
      </c>
      <c r="G5829" s="1">
        <v>1</v>
      </c>
      <c r="H5829" s="1" t="s">
        <v>19</v>
      </c>
      <c r="I5829" s="1" t="s">
        <v>4834</v>
      </c>
      <c r="J5829" s="1">
        <v>91</v>
      </c>
      <c r="K5829" s="1">
        <v>91</v>
      </c>
      <c r="L5829" s="42">
        <v>1</v>
      </c>
      <c r="M5829" s="232">
        <v>46309</v>
      </c>
      <c r="N5829" s="1" t="str">
        <f>VLOOKUP(B5829,MICRO!E:L,8,0)</f>
        <v>P-207</v>
      </c>
    </row>
    <row r="5830" spans="1:14" ht="20.25" x14ac:dyDescent="0.25">
      <c r="A5830" s="1">
        <v>1</v>
      </c>
      <c r="B5830" s="159">
        <v>4542</v>
      </c>
      <c r="C5830" s="1" t="s">
        <v>5072</v>
      </c>
      <c r="D5830" s="1" t="s">
        <v>5073</v>
      </c>
      <c r="E5830" s="1" t="s">
        <v>2</v>
      </c>
      <c r="F5830" s="1" t="s">
        <v>5074</v>
      </c>
      <c r="G5830" s="1">
        <v>1</v>
      </c>
      <c r="H5830" s="1" t="s">
        <v>19</v>
      </c>
      <c r="I5830" s="1" t="s">
        <v>4834</v>
      </c>
      <c r="J5830" s="1">
        <v>484.8</v>
      </c>
      <c r="K5830" s="1">
        <v>484.8</v>
      </c>
      <c r="L5830" s="42">
        <v>2</v>
      </c>
      <c r="M5830" s="232">
        <v>46309</v>
      </c>
      <c r="N5830" s="1" t="str">
        <f>VLOOKUP(B5830,MICRO!E:L,8,0)</f>
        <v>P-207</v>
      </c>
    </row>
    <row r="5831" spans="1:14" ht="20.25" x14ac:dyDescent="0.25">
      <c r="A5831" s="1">
        <v>2</v>
      </c>
      <c r="B5831" s="159">
        <v>4729</v>
      </c>
      <c r="C5831" s="1" t="s">
        <v>5356</v>
      </c>
      <c r="D5831" s="1" t="s">
        <v>5357</v>
      </c>
      <c r="E5831" s="1" t="s">
        <v>43</v>
      </c>
      <c r="F5831" s="1" t="s">
        <v>6260</v>
      </c>
      <c r="G5831" s="1">
        <v>4</v>
      </c>
      <c r="H5831" s="1" t="s">
        <v>19</v>
      </c>
      <c r="I5831" s="1" t="s">
        <v>4834</v>
      </c>
      <c r="J5831" s="1">
        <v>36.200000000000003</v>
      </c>
      <c r="K5831" s="1">
        <v>144.80000000000001</v>
      </c>
      <c r="L5831" s="42">
        <v>2</v>
      </c>
      <c r="M5831" s="232">
        <v>46309</v>
      </c>
      <c r="N5831" s="1" t="str">
        <f>VLOOKUP(B5831,MICRO!E:L,8,0)</f>
        <v>P-207</v>
      </c>
    </row>
    <row r="5832" spans="1:14" ht="20.25" x14ac:dyDescent="0.25">
      <c r="A5832" s="1">
        <v>3</v>
      </c>
      <c r="B5832" s="159">
        <v>4732</v>
      </c>
      <c r="C5832" s="1" t="s">
        <v>5358</v>
      </c>
      <c r="D5832" s="1" t="s">
        <v>5359</v>
      </c>
      <c r="E5832" s="1" t="s">
        <v>746</v>
      </c>
      <c r="F5832" s="1" t="s">
        <v>5362</v>
      </c>
      <c r="G5832" s="1">
        <v>2</v>
      </c>
      <c r="H5832" s="1" t="s">
        <v>19</v>
      </c>
      <c r="I5832" s="1" t="s">
        <v>4834</v>
      </c>
      <c r="J5832" s="1">
        <v>240.9</v>
      </c>
      <c r="K5832" s="1">
        <v>481.8</v>
      </c>
      <c r="L5832" s="42">
        <v>2</v>
      </c>
      <c r="M5832" s="232">
        <v>46309</v>
      </c>
      <c r="N5832" s="1" t="str">
        <f>VLOOKUP(B5832,MICRO!E:L,8,0)</f>
        <v>P-207</v>
      </c>
    </row>
    <row r="5833" spans="1:14" ht="20.25" x14ac:dyDescent="0.25">
      <c r="A5833" s="1">
        <v>4</v>
      </c>
      <c r="B5833" s="159">
        <v>4736</v>
      </c>
      <c r="C5833" s="1" t="s">
        <v>5364</v>
      </c>
      <c r="D5833" s="1" t="s">
        <v>5365</v>
      </c>
      <c r="E5833" s="1" t="s">
        <v>2</v>
      </c>
      <c r="F5833" s="1" t="s">
        <v>5368</v>
      </c>
      <c r="G5833" s="1">
        <v>2</v>
      </c>
      <c r="H5833" s="1" t="s">
        <v>19</v>
      </c>
      <c r="I5833" s="1" t="s">
        <v>4834</v>
      </c>
      <c r="J5833" s="1">
        <v>49.4</v>
      </c>
      <c r="K5833" s="1">
        <v>98.8</v>
      </c>
      <c r="L5833" s="42">
        <v>2</v>
      </c>
      <c r="M5833" s="232">
        <v>46309</v>
      </c>
      <c r="N5833" s="1" t="str">
        <f>VLOOKUP(B5833,MICRO!E:L,8,0)</f>
        <v>P-207</v>
      </c>
    </row>
    <row r="5834" spans="1:14" ht="20.25" x14ac:dyDescent="0.25">
      <c r="A5834" s="1">
        <v>5</v>
      </c>
      <c r="B5834" s="159">
        <v>4496</v>
      </c>
      <c r="C5834" s="1" t="s">
        <v>4975</v>
      </c>
      <c r="D5834" s="1"/>
      <c r="E5834" s="1" t="s">
        <v>2</v>
      </c>
      <c r="F5834" s="1" t="s">
        <v>5403</v>
      </c>
      <c r="G5834" s="1">
        <v>8</v>
      </c>
      <c r="H5834" s="1" t="s">
        <v>19</v>
      </c>
      <c r="I5834" s="1" t="s">
        <v>4834</v>
      </c>
      <c r="J5834" s="1">
        <v>18.399999999999999</v>
      </c>
      <c r="K5834" s="1">
        <v>147.19999999999999</v>
      </c>
      <c r="L5834" s="42">
        <v>2</v>
      </c>
      <c r="M5834" s="232">
        <v>46309</v>
      </c>
      <c r="N5834" s="1" t="str">
        <f>VLOOKUP(B5834,MICRO!E:L,8,0)</f>
        <v>P-207</v>
      </c>
    </row>
    <row r="5835" spans="1:14" ht="20.25" x14ac:dyDescent="0.25">
      <c r="A5835" s="1">
        <v>6</v>
      </c>
      <c r="B5835" s="159">
        <v>4748</v>
      </c>
      <c r="C5835" s="1" t="s">
        <v>4975</v>
      </c>
      <c r="D5835" s="1"/>
      <c r="E5835" s="1" t="s">
        <v>2</v>
      </c>
      <c r="F5835" s="1" t="s">
        <v>5404</v>
      </c>
      <c r="G5835" s="1">
        <v>16</v>
      </c>
      <c r="H5835" s="1" t="s">
        <v>19</v>
      </c>
      <c r="I5835" s="1" t="s">
        <v>4834</v>
      </c>
      <c r="J5835" s="1">
        <v>20</v>
      </c>
      <c r="K5835" s="1">
        <v>320</v>
      </c>
      <c r="L5835" s="42">
        <v>2</v>
      </c>
      <c r="M5835" s="232">
        <v>46309</v>
      </c>
      <c r="N5835" s="1" t="str">
        <f>VLOOKUP(B5835,MICRO!E:L,8,0)</f>
        <v>P-207</v>
      </c>
    </row>
    <row r="5836" spans="1:14" ht="20.25" x14ac:dyDescent="0.25">
      <c r="A5836" s="1">
        <v>7</v>
      </c>
      <c r="B5836" s="159">
        <v>4425</v>
      </c>
      <c r="C5836" s="1" t="s">
        <v>4837</v>
      </c>
      <c r="D5836" s="1"/>
      <c r="E5836" s="1"/>
      <c r="F5836" s="1" t="s">
        <v>4838</v>
      </c>
      <c r="G5836" s="1">
        <v>16</v>
      </c>
      <c r="H5836" s="1" t="s">
        <v>19</v>
      </c>
      <c r="I5836" s="1" t="s">
        <v>4834</v>
      </c>
      <c r="J5836" s="1">
        <v>3.6</v>
      </c>
      <c r="K5836" s="1">
        <v>57.6</v>
      </c>
      <c r="L5836" s="42">
        <v>2</v>
      </c>
      <c r="M5836" s="232">
        <v>46309</v>
      </c>
      <c r="N5836" s="1" t="str">
        <f>VLOOKUP(B5836,MICRO!E:L,8,0)</f>
        <v>P-207</v>
      </c>
    </row>
    <row r="5837" spans="1:14" ht="20.25" x14ac:dyDescent="0.25">
      <c r="A5837" s="1">
        <v>8</v>
      </c>
      <c r="B5837" s="159">
        <v>4422</v>
      </c>
      <c r="C5837" s="1" t="s">
        <v>4830</v>
      </c>
      <c r="D5837" s="1"/>
      <c r="E5837" s="1"/>
      <c r="F5837" s="1" t="s">
        <v>4832</v>
      </c>
      <c r="G5837" s="1">
        <v>16</v>
      </c>
      <c r="H5837" s="1" t="s">
        <v>19</v>
      </c>
      <c r="I5837" s="1" t="s">
        <v>4834</v>
      </c>
      <c r="J5837" s="1">
        <v>2.7</v>
      </c>
      <c r="K5837" s="1">
        <v>43.2</v>
      </c>
      <c r="L5837" s="42">
        <v>2</v>
      </c>
      <c r="M5837" s="232">
        <v>46309</v>
      </c>
      <c r="N5837" s="1" t="str">
        <f>VLOOKUP(B5837,MICRO!E:L,8,0)</f>
        <v>P-207</v>
      </c>
    </row>
    <row r="5838" spans="1:14" ht="20.25" x14ac:dyDescent="0.25">
      <c r="A5838" s="1">
        <v>9</v>
      </c>
      <c r="B5838" s="159">
        <v>4420</v>
      </c>
      <c r="C5838" s="1" t="s">
        <v>83</v>
      </c>
      <c r="D5838" s="1"/>
      <c r="E5838" s="1"/>
      <c r="F5838" s="1" t="s">
        <v>4827</v>
      </c>
      <c r="G5838" s="1">
        <v>2</v>
      </c>
      <c r="H5838" s="1" t="s">
        <v>19</v>
      </c>
      <c r="I5838" s="1" t="s">
        <v>4834</v>
      </c>
      <c r="J5838" s="1">
        <v>9</v>
      </c>
      <c r="K5838" s="1">
        <v>18</v>
      </c>
      <c r="L5838" s="42">
        <v>2</v>
      </c>
      <c r="M5838" s="232">
        <v>46309</v>
      </c>
      <c r="N5838" s="1" t="str">
        <f>VLOOKUP(B5838,MICRO!E:L,8,0)</f>
        <v>P-207</v>
      </c>
    </row>
    <row r="5839" spans="1:14" ht="20.25" x14ac:dyDescent="0.25">
      <c r="A5839" s="1">
        <v>10</v>
      </c>
      <c r="B5839" s="159">
        <v>4504</v>
      </c>
      <c r="C5839" s="1" t="s">
        <v>4988</v>
      </c>
      <c r="D5839" s="1"/>
      <c r="E5839" s="1"/>
      <c r="F5839" s="1" t="s">
        <v>4989</v>
      </c>
      <c r="G5839" s="1">
        <v>2</v>
      </c>
      <c r="H5839" s="1" t="s">
        <v>19</v>
      </c>
      <c r="I5839" s="1" t="s">
        <v>4834</v>
      </c>
      <c r="J5839" s="1">
        <v>3.1</v>
      </c>
      <c r="K5839" s="1">
        <v>6.2</v>
      </c>
      <c r="L5839" s="42">
        <v>2</v>
      </c>
      <c r="M5839" s="232">
        <v>46309</v>
      </c>
      <c r="N5839" s="1" t="str">
        <f>VLOOKUP(B5839,MICRO!E:L,8,0)</f>
        <v>P-207</v>
      </c>
    </row>
    <row r="5840" spans="1:14" ht="20.25" x14ac:dyDescent="0.25">
      <c r="A5840" s="1"/>
      <c r="B5840" s="159"/>
      <c r="C5840" s="1"/>
      <c r="D5840" s="1"/>
      <c r="E5840" s="1"/>
      <c r="F5840" s="1"/>
      <c r="G5840" s="1"/>
      <c r="H5840" s="1"/>
      <c r="I5840" s="1"/>
      <c r="J5840" s="1"/>
      <c r="K5840" s="1"/>
      <c r="L5840" s="42">
        <v>2</v>
      </c>
      <c r="M5840" s="232">
        <v>46309</v>
      </c>
      <c r="N5840" s="1" t="e">
        <f>VLOOKUP(B5840,MICRO!E:L,8,0)</f>
        <v>#N/A</v>
      </c>
    </row>
    <row r="5841" spans="1:14" ht="20.25" x14ac:dyDescent="0.25">
      <c r="A5841" s="1">
        <v>1</v>
      </c>
      <c r="B5841" s="159">
        <v>4785</v>
      </c>
      <c r="C5841" s="1" t="s">
        <v>5548</v>
      </c>
      <c r="D5841" s="1" t="s">
        <v>5549</v>
      </c>
      <c r="E5841" s="1" t="s">
        <v>2</v>
      </c>
      <c r="F5841" s="1" t="s">
        <v>5550</v>
      </c>
      <c r="G5841" s="1">
        <v>1</v>
      </c>
      <c r="H5841" s="1" t="s">
        <v>19</v>
      </c>
      <c r="I5841" s="1" t="s">
        <v>4834</v>
      </c>
      <c r="J5841" s="1">
        <v>675</v>
      </c>
      <c r="K5841" s="1">
        <v>675</v>
      </c>
      <c r="L5841" s="42">
        <v>2</v>
      </c>
      <c r="M5841" s="232">
        <v>46309</v>
      </c>
      <c r="N5841" s="1" t="str">
        <f>VLOOKUP(B5841,MICRO!E:L,8,0)</f>
        <v>P-207</v>
      </c>
    </row>
    <row r="5842" spans="1:14" ht="20.25" x14ac:dyDescent="0.25">
      <c r="A5842" s="1">
        <v>2</v>
      </c>
      <c r="B5842" s="159">
        <v>4735</v>
      </c>
      <c r="C5842" s="1" t="s">
        <v>5364</v>
      </c>
      <c r="D5842" s="1" t="s">
        <v>5365</v>
      </c>
      <c r="E5842" s="1" t="s">
        <v>43</v>
      </c>
      <c r="F5842" s="1" t="s">
        <v>5367</v>
      </c>
      <c r="G5842" s="1">
        <v>2</v>
      </c>
      <c r="H5842" s="1" t="s">
        <v>19</v>
      </c>
      <c r="I5842" s="1" t="s">
        <v>4834</v>
      </c>
      <c r="J5842" s="1">
        <v>92.4</v>
      </c>
      <c r="K5842" s="1">
        <v>184.8</v>
      </c>
      <c r="L5842" s="42">
        <v>2</v>
      </c>
      <c r="M5842" s="232">
        <v>46309</v>
      </c>
      <c r="N5842" s="1" t="str">
        <f>VLOOKUP(B5842,MICRO!E:L,8,0)</f>
        <v>P-207</v>
      </c>
    </row>
    <row r="5843" spans="1:14" ht="20.25" x14ac:dyDescent="0.25">
      <c r="A5843" s="1">
        <v>3</v>
      </c>
      <c r="B5843" s="159">
        <v>4730</v>
      </c>
      <c r="C5843" s="1" t="s">
        <v>5358</v>
      </c>
      <c r="D5843" s="1" t="s">
        <v>5359</v>
      </c>
      <c r="E5843" s="1" t="s">
        <v>2</v>
      </c>
      <c r="F5843" s="1" t="s">
        <v>5360</v>
      </c>
      <c r="G5843" s="1">
        <v>2</v>
      </c>
      <c r="H5843" s="1" t="s">
        <v>19</v>
      </c>
      <c r="I5843" s="1" t="s">
        <v>4834</v>
      </c>
      <c r="J5843" s="1">
        <v>36</v>
      </c>
      <c r="K5843" s="1">
        <v>72</v>
      </c>
      <c r="L5843" s="42">
        <v>2</v>
      </c>
      <c r="M5843" s="232">
        <v>46309</v>
      </c>
      <c r="N5843" s="1" t="str">
        <f>VLOOKUP(B5843,MICRO!E:L,8,0)</f>
        <v>P-207</v>
      </c>
    </row>
    <row r="5844" spans="1:14" ht="20.25" x14ac:dyDescent="0.25">
      <c r="A5844" s="1">
        <v>4</v>
      </c>
      <c r="B5844" s="159">
        <v>4729</v>
      </c>
      <c r="C5844" s="1" t="s">
        <v>5356</v>
      </c>
      <c r="D5844" s="1" t="s">
        <v>5357</v>
      </c>
      <c r="E5844" s="1" t="s">
        <v>43</v>
      </c>
      <c r="F5844" s="1" t="s">
        <v>6261</v>
      </c>
      <c r="G5844" s="1">
        <v>4</v>
      </c>
      <c r="H5844" s="1" t="s">
        <v>19</v>
      </c>
      <c r="I5844" s="1" t="s">
        <v>4834</v>
      </c>
      <c r="J5844" s="1">
        <v>36.200000000000003</v>
      </c>
      <c r="K5844" s="1">
        <v>144.80000000000001</v>
      </c>
      <c r="L5844" s="42">
        <v>2</v>
      </c>
      <c r="M5844" s="232">
        <v>46309</v>
      </c>
      <c r="N5844" s="1" t="str">
        <f>VLOOKUP(B5844,MICRO!E:L,8,0)</f>
        <v>P-207</v>
      </c>
    </row>
    <row r="5845" spans="1:14" ht="20.25" x14ac:dyDescent="0.25">
      <c r="A5845" s="1">
        <v>5</v>
      </c>
      <c r="B5845" s="159">
        <v>4496</v>
      </c>
      <c r="C5845" s="1" t="s">
        <v>4975</v>
      </c>
      <c r="D5845" s="1"/>
      <c r="E5845" s="1" t="s">
        <v>2</v>
      </c>
      <c r="F5845" s="1" t="s">
        <v>5403</v>
      </c>
      <c r="G5845" s="1">
        <v>5</v>
      </c>
      <c r="H5845" s="1" t="s">
        <v>19</v>
      </c>
      <c r="I5845" s="1" t="s">
        <v>4834</v>
      </c>
      <c r="J5845" s="1">
        <v>18.399999999999999</v>
      </c>
      <c r="K5845" s="1">
        <v>92</v>
      </c>
      <c r="L5845" s="42">
        <v>2</v>
      </c>
      <c r="M5845" s="232">
        <v>46309</v>
      </c>
      <c r="N5845" s="1" t="str">
        <f>VLOOKUP(B5845,MICRO!E:L,8,0)</f>
        <v>P-207</v>
      </c>
    </row>
    <row r="5846" spans="1:14" ht="20.25" x14ac:dyDescent="0.25">
      <c r="A5846" s="1">
        <v>6</v>
      </c>
      <c r="B5846" s="159">
        <v>4748</v>
      </c>
      <c r="C5846" s="1" t="s">
        <v>4975</v>
      </c>
      <c r="D5846" s="1"/>
      <c r="E5846" s="1"/>
      <c r="F5846" s="1" t="s">
        <v>5404</v>
      </c>
      <c r="G5846" s="1">
        <v>10</v>
      </c>
      <c r="H5846" s="1" t="s">
        <v>19</v>
      </c>
      <c r="I5846" s="1" t="s">
        <v>4834</v>
      </c>
      <c r="J5846" s="1">
        <v>20</v>
      </c>
      <c r="K5846" s="1">
        <v>200</v>
      </c>
      <c r="L5846" s="42">
        <v>2</v>
      </c>
      <c r="M5846" s="232">
        <v>46309</v>
      </c>
      <c r="N5846" s="1" t="str">
        <f>VLOOKUP(B5846,MICRO!E:L,8,0)</f>
        <v>P-207</v>
      </c>
    </row>
    <row r="5847" spans="1:14" ht="20.25" x14ac:dyDescent="0.25">
      <c r="A5847" s="1">
        <v>7</v>
      </c>
      <c r="B5847" s="159">
        <v>4425</v>
      </c>
      <c r="C5847" s="1" t="s">
        <v>4837</v>
      </c>
      <c r="D5847" s="1"/>
      <c r="E5847" s="1"/>
      <c r="F5847" s="1" t="s">
        <v>4838</v>
      </c>
      <c r="G5847" s="1">
        <v>10</v>
      </c>
      <c r="H5847" s="1" t="s">
        <v>19</v>
      </c>
      <c r="I5847" s="1" t="s">
        <v>4834</v>
      </c>
      <c r="J5847" s="1">
        <v>3.6</v>
      </c>
      <c r="K5847" s="1">
        <v>36</v>
      </c>
      <c r="L5847" s="42">
        <v>2</v>
      </c>
      <c r="M5847" s="232">
        <v>46309</v>
      </c>
      <c r="N5847" s="1" t="str">
        <f>VLOOKUP(B5847,MICRO!E:L,8,0)</f>
        <v>P-207</v>
      </c>
    </row>
    <row r="5848" spans="1:14" ht="20.25" x14ac:dyDescent="0.25">
      <c r="A5848" s="1">
        <v>8</v>
      </c>
      <c r="B5848" s="159">
        <v>4422</v>
      </c>
      <c r="C5848" s="1" t="s">
        <v>4830</v>
      </c>
      <c r="D5848" s="1"/>
      <c r="E5848" s="1"/>
      <c r="F5848" s="1" t="s">
        <v>4832</v>
      </c>
      <c r="G5848" s="1">
        <v>10</v>
      </c>
      <c r="H5848" s="1" t="s">
        <v>19</v>
      </c>
      <c r="I5848" s="1" t="s">
        <v>4834</v>
      </c>
      <c r="J5848" s="1">
        <v>3</v>
      </c>
      <c r="K5848" s="1">
        <v>30</v>
      </c>
      <c r="L5848" s="42">
        <v>2</v>
      </c>
      <c r="M5848" s="232">
        <v>46309</v>
      </c>
      <c r="N5848" s="1" t="str">
        <f>VLOOKUP(B5848,MICRO!E:L,8,0)</f>
        <v>P-207</v>
      </c>
    </row>
    <row r="5849" spans="1:14" ht="20.25" x14ac:dyDescent="0.25">
      <c r="A5849" s="1">
        <v>9</v>
      </c>
      <c r="B5849" s="159">
        <v>4420</v>
      </c>
      <c r="C5849" s="1" t="s">
        <v>83</v>
      </c>
      <c r="D5849" s="1"/>
      <c r="E5849" s="1"/>
      <c r="F5849" s="1" t="s">
        <v>4827</v>
      </c>
      <c r="G5849" s="1">
        <v>2</v>
      </c>
      <c r="H5849" s="1" t="s">
        <v>19</v>
      </c>
      <c r="I5849" s="1" t="s">
        <v>4834</v>
      </c>
      <c r="J5849" s="1">
        <v>135</v>
      </c>
      <c r="K5849" s="1">
        <v>270</v>
      </c>
      <c r="L5849" s="42">
        <v>2</v>
      </c>
      <c r="M5849" s="232">
        <v>46309</v>
      </c>
      <c r="N5849" s="1" t="str">
        <f>VLOOKUP(B5849,MICRO!E:L,8,0)</f>
        <v>P-207</v>
      </c>
    </row>
    <row r="5850" spans="1:14" ht="20.25" x14ac:dyDescent="0.25">
      <c r="A5850" s="1">
        <v>10</v>
      </c>
      <c r="B5850" s="159">
        <v>4504</v>
      </c>
      <c r="C5850" s="1" t="s">
        <v>4988</v>
      </c>
      <c r="D5850" s="1"/>
      <c r="E5850" s="1"/>
      <c r="F5850" s="1" t="s">
        <v>4989</v>
      </c>
      <c r="G5850" s="1">
        <v>2</v>
      </c>
      <c r="H5850" s="1" t="s">
        <v>19</v>
      </c>
      <c r="I5850" s="1" t="s">
        <v>4834</v>
      </c>
      <c r="J5850" s="1">
        <v>7</v>
      </c>
      <c r="K5850" s="1">
        <v>14</v>
      </c>
      <c r="L5850" s="42">
        <v>2</v>
      </c>
      <c r="M5850" s="232">
        <v>46309</v>
      </c>
      <c r="N5850" s="1" t="str">
        <f>VLOOKUP(B5850,MICRO!E:L,8,0)</f>
        <v>P-207</v>
      </c>
    </row>
    <row r="5851" spans="1:14" ht="20.25" x14ac:dyDescent="0.25">
      <c r="A5851" s="1">
        <v>11</v>
      </c>
      <c r="B5851" s="159">
        <v>4541</v>
      </c>
      <c r="C5851" s="1" t="s">
        <v>5069</v>
      </c>
      <c r="D5851" s="1" t="s">
        <v>5070</v>
      </c>
      <c r="E5851" s="1" t="s">
        <v>2</v>
      </c>
      <c r="F5851" s="1" t="s">
        <v>5071</v>
      </c>
      <c r="G5851" s="1">
        <v>1</v>
      </c>
      <c r="H5851" s="1" t="s">
        <v>19</v>
      </c>
      <c r="I5851" s="1" t="s">
        <v>4834</v>
      </c>
      <c r="J5851" s="1">
        <v>604.79999999999995</v>
      </c>
      <c r="K5851" s="1">
        <v>604.79999999999995</v>
      </c>
      <c r="L5851" s="42">
        <v>3</v>
      </c>
      <c r="M5851" s="232">
        <v>46309</v>
      </c>
      <c r="N5851" s="1" t="str">
        <f>VLOOKUP(B5851,MICRO!E:L,8,0)</f>
        <v>P-207</v>
      </c>
    </row>
    <row r="5852" spans="1:14" ht="20.25" x14ac:dyDescent="0.25">
      <c r="A5852" s="1">
        <v>12</v>
      </c>
      <c r="B5852" s="159">
        <v>4735</v>
      </c>
      <c r="C5852" s="1" t="s">
        <v>5364</v>
      </c>
      <c r="D5852" s="1" t="s">
        <v>5365</v>
      </c>
      <c r="E5852" s="1" t="s">
        <v>43</v>
      </c>
      <c r="F5852" s="1" t="s">
        <v>5367</v>
      </c>
      <c r="G5852" s="1">
        <v>2</v>
      </c>
      <c r="H5852" s="1" t="s">
        <v>19</v>
      </c>
      <c r="I5852" s="1" t="s">
        <v>4834</v>
      </c>
      <c r="J5852" s="1">
        <v>92.4</v>
      </c>
      <c r="K5852" s="1">
        <v>184.8</v>
      </c>
      <c r="L5852" s="42">
        <v>3</v>
      </c>
      <c r="M5852" s="232">
        <v>46309</v>
      </c>
      <c r="N5852" s="1" t="str">
        <f>VLOOKUP(B5852,MICRO!E:L,8,0)</f>
        <v>P-207</v>
      </c>
    </row>
    <row r="5853" spans="1:14" ht="20.25" x14ac:dyDescent="0.25">
      <c r="A5853" s="1">
        <v>13</v>
      </c>
      <c r="B5853" s="159">
        <v>4731</v>
      </c>
      <c r="C5853" s="1" t="s">
        <v>5358</v>
      </c>
      <c r="D5853" s="1" t="s">
        <v>5359</v>
      </c>
      <c r="E5853" s="1" t="s">
        <v>43</v>
      </c>
      <c r="F5853" s="1" t="s">
        <v>5361</v>
      </c>
      <c r="G5853" s="1">
        <v>2</v>
      </c>
      <c r="H5853" s="1" t="s">
        <v>19</v>
      </c>
      <c r="I5853" s="1" t="s">
        <v>4834</v>
      </c>
      <c r="J5853" s="1">
        <v>79.900000000000006</v>
      </c>
      <c r="K5853" s="1">
        <v>159.80000000000001</v>
      </c>
      <c r="L5853" s="42">
        <v>3</v>
      </c>
      <c r="M5853" s="232">
        <v>46309</v>
      </c>
      <c r="N5853" s="1" t="str">
        <f>VLOOKUP(B5853,MICRO!E:L,8,0)</f>
        <v>P-207</v>
      </c>
    </row>
    <row r="5854" spans="1:14" ht="20.25" x14ac:dyDescent="0.25">
      <c r="A5854" s="1">
        <v>14</v>
      </c>
      <c r="B5854" s="159">
        <v>4729</v>
      </c>
      <c r="C5854" s="1" t="s">
        <v>5356</v>
      </c>
      <c r="D5854" s="1" t="s">
        <v>5357</v>
      </c>
      <c r="E5854" s="1" t="s">
        <v>43</v>
      </c>
      <c r="F5854" s="1" t="s">
        <v>6262</v>
      </c>
      <c r="G5854" s="1">
        <v>4</v>
      </c>
      <c r="H5854" s="1" t="s">
        <v>19</v>
      </c>
      <c r="I5854" s="1" t="s">
        <v>4834</v>
      </c>
      <c r="J5854" s="1">
        <v>36.6</v>
      </c>
      <c r="K5854" s="1">
        <v>146.4</v>
      </c>
      <c r="L5854" s="42">
        <v>3</v>
      </c>
      <c r="M5854" s="232">
        <v>46309</v>
      </c>
      <c r="N5854" s="1" t="str">
        <f>VLOOKUP(B5854,MICRO!E:L,8,0)</f>
        <v>P-207</v>
      </c>
    </row>
    <row r="5855" spans="1:14" ht="20.25" x14ac:dyDescent="0.25">
      <c r="A5855" s="1">
        <v>15</v>
      </c>
      <c r="B5855" s="159">
        <v>4496</v>
      </c>
      <c r="C5855" s="1" t="s">
        <v>4975</v>
      </c>
      <c r="D5855" s="1"/>
      <c r="E5855" s="1" t="s">
        <v>2</v>
      </c>
      <c r="F5855" s="1" t="s">
        <v>5403</v>
      </c>
      <c r="G5855" s="1">
        <v>6</v>
      </c>
      <c r="H5855" s="1" t="s">
        <v>19</v>
      </c>
      <c r="I5855" s="1" t="s">
        <v>4834</v>
      </c>
      <c r="J5855" s="1">
        <v>18.399999999999999</v>
      </c>
      <c r="K5855" s="1">
        <v>110.39999999999999</v>
      </c>
      <c r="L5855" s="42">
        <v>3</v>
      </c>
      <c r="M5855" s="232">
        <v>46309</v>
      </c>
      <c r="N5855" s="1" t="str">
        <f>VLOOKUP(B5855,MICRO!E:L,8,0)</f>
        <v>P-207</v>
      </c>
    </row>
    <row r="5856" spans="1:14" ht="20.25" x14ac:dyDescent="0.25">
      <c r="A5856" s="1">
        <v>16</v>
      </c>
      <c r="B5856" s="159">
        <v>4748</v>
      </c>
      <c r="C5856" s="1" t="s">
        <v>4975</v>
      </c>
      <c r="D5856" s="1"/>
      <c r="E5856" s="1" t="s">
        <v>2</v>
      </c>
      <c r="F5856" s="1" t="s">
        <v>5404</v>
      </c>
      <c r="G5856" s="1">
        <v>12</v>
      </c>
      <c r="H5856" s="1" t="s">
        <v>19</v>
      </c>
      <c r="I5856" s="1" t="s">
        <v>4834</v>
      </c>
      <c r="J5856" s="1">
        <v>20</v>
      </c>
      <c r="K5856" s="1">
        <v>240</v>
      </c>
      <c r="L5856" s="42">
        <v>3</v>
      </c>
      <c r="M5856" s="232">
        <v>46309</v>
      </c>
      <c r="N5856" s="1" t="str">
        <f>VLOOKUP(B5856,MICRO!E:L,8,0)</f>
        <v>P-207</v>
      </c>
    </row>
    <row r="5857" spans="1:14" ht="20.25" x14ac:dyDescent="0.25">
      <c r="A5857" s="1">
        <v>17</v>
      </c>
      <c r="B5857" s="159">
        <v>4425</v>
      </c>
      <c r="C5857" s="1" t="s">
        <v>4837</v>
      </c>
      <c r="D5857" s="1"/>
      <c r="E5857" s="1"/>
      <c r="F5857" s="1" t="s">
        <v>4838</v>
      </c>
      <c r="G5857" s="1">
        <v>12</v>
      </c>
      <c r="H5857" s="1" t="s">
        <v>19</v>
      </c>
      <c r="I5857" s="1" t="s">
        <v>4834</v>
      </c>
      <c r="J5857" s="1">
        <v>3.6</v>
      </c>
      <c r="K5857" s="1">
        <v>43.2</v>
      </c>
      <c r="L5857" s="42">
        <v>3</v>
      </c>
      <c r="M5857" s="232">
        <v>46309</v>
      </c>
      <c r="N5857" s="1" t="str">
        <f>VLOOKUP(B5857,MICRO!E:L,8,0)</f>
        <v>P-207</v>
      </c>
    </row>
    <row r="5858" spans="1:14" ht="20.25" x14ac:dyDescent="0.25">
      <c r="A5858" s="1">
        <v>18</v>
      </c>
      <c r="B5858" s="159">
        <v>4422</v>
      </c>
      <c r="C5858" s="1" t="s">
        <v>4830</v>
      </c>
      <c r="D5858" s="1"/>
      <c r="E5858" s="1"/>
      <c r="F5858" s="1" t="s">
        <v>4832</v>
      </c>
      <c r="G5858" s="1">
        <v>12</v>
      </c>
      <c r="H5858" s="1" t="s">
        <v>19</v>
      </c>
      <c r="I5858" s="1" t="s">
        <v>4834</v>
      </c>
      <c r="J5858" s="1">
        <v>2.7</v>
      </c>
      <c r="K5858" s="1">
        <v>32.400000000000006</v>
      </c>
      <c r="L5858" s="42">
        <v>3</v>
      </c>
      <c r="M5858" s="232">
        <v>46309</v>
      </c>
      <c r="N5858" s="1" t="str">
        <f>VLOOKUP(B5858,MICRO!E:L,8,0)</f>
        <v>P-207</v>
      </c>
    </row>
    <row r="5859" spans="1:14" ht="20.25" x14ac:dyDescent="0.25">
      <c r="A5859" s="1">
        <v>19</v>
      </c>
      <c r="B5859" s="159">
        <v>4420</v>
      </c>
      <c r="C5859" s="1" t="s">
        <v>83</v>
      </c>
      <c r="D5859" s="1"/>
      <c r="E5859" s="1"/>
      <c r="F5859" s="1" t="s">
        <v>4827</v>
      </c>
      <c r="G5859" s="1">
        <v>2</v>
      </c>
      <c r="H5859" s="1" t="s">
        <v>19</v>
      </c>
      <c r="I5859" s="1" t="s">
        <v>4834</v>
      </c>
      <c r="J5859" s="1">
        <v>9</v>
      </c>
      <c r="K5859" s="1">
        <v>18</v>
      </c>
      <c r="L5859" s="42">
        <v>3</v>
      </c>
      <c r="M5859" s="232">
        <v>46309</v>
      </c>
      <c r="N5859" s="1" t="str">
        <f>VLOOKUP(B5859,MICRO!E:L,8,0)</f>
        <v>P-207</v>
      </c>
    </row>
    <row r="5860" spans="1:14" ht="20.25" x14ac:dyDescent="0.25">
      <c r="A5860" s="1">
        <v>20</v>
      </c>
      <c r="B5860" s="159">
        <v>4504</v>
      </c>
      <c r="C5860" s="1" t="s">
        <v>4988</v>
      </c>
      <c r="D5860" s="1"/>
      <c r="E5860" s="1"/>
      <c r="F5860" s="1" t="s">
        <v>4989</v>
      </c>
      <c r="G5860" s="1">
        <v>2</v>
      </c>
      <c r="H5860" s="1" t="s">
        <v>19</v>
      </c>
      <c r="I5860" s="1" t="s">
        <v>4834</v>
      </c>
      <c r="J5860" s="1">
        <v>3.1</v>
      </c>
      <c r="K5860" s="1">
        <v>6.2</v>
      </c>
      <c r="L5860" s="42">
        <v>3</v>
      </c>
      <c r="M5860" s="232">
        <v>46309</v>
      </c>
      <c r="N5860" s="1" t="str">
        <f>VLOOKUP(B5860,MICRO!E:L,8,0)</f>
        <v>P-207</v>
      </c>
    </row>
    <row r="5861" spans="1:14" ht="20.25" x14ac:dyDescent="0.25">
      <c r="A5861" s="1"/>
      <c r="B5861" s="159"/>
      <c r="C5861" s="1"/>
      <c r="D5861" s="1"/>
      <c r="E5861" s="1"/>
      <c r="F5861" s="1"/>
      <c r="G5861" s="1"/>
      <c r="H5861" s="1"/>
      <c r="I5861" s="1"/>
      <c r="J5861" s="1"/>
      <c r="K5861" s="1"/>
      <c r="L5861" s="42">
        <v>3</v>
      </c>
      <c r="M5861" s="232">
        <v>46309</v>
      </c>
      <c r="N5861" s="1" t="e">
        <f>VLOOKUP(B5861,MICRO!E:L,8,0)</f>
        <v>#N/A</v>
      </c>
    </row>
    <row r="5862" spans="1:14" ht="20.25" x14ac:dyDescent="0.25">
      <c r="A5862" s="1">
        <v>21</v>
      </c>
      <c r="B5862" s="159">
        <v>4543</v>
      </c>
      <c r="C5862" s="1" t="s">
        <v>5075</v>
      </c>
      <c r="D5862" s="1" t="s">
        <v>5076</v>
      </c>
      <c r="E5862" s="1"/>
      <c r="F5862" s="1" t="s">
        <v>5077</v>
      </c>
      <c r="G5862" s="1">
        <v>1</v>
      </c>
      <c r="H5862" s="1" t="s">
        <v>19</v>
      </c>
      <c r="I5862" s="1" t="s">
        <v>4834</v>
      </c>
      <c r="J5862" s="1">
        <v>1096.4000000000001</v>
      </c>
      <c r="K5862" s="1">
        <v>1096.4000000000001</v>
      </c>
      <c r="L5862" s="42">
        <v>3</v>
      </c>
      <c r="M5862" s="232">
        <v>46309</v>
      </c>
      <c r="N5862" s="1" t="str">
        <f>VLOOKUP(B5862,MICRO!E:L,8,0)</f>
        <v>P-207</v>
      </c>
    </row>
    <row r="5863" spans="1:14" ht="20.25" x14ac:dyDescent="0.25">
      <c r="A5863" s="1">
        <v>22</v>
      </c>
      <c r="B5863" s="159">
        <v>4729</v>
      </c>
      <c r="C5863" s="1" t="s">
        <v>5356</v>
      </c>
      <c r="D5863" s="1" t="s">
        <v>5357</v>
      </c>
      <c r="E5863" s="1"/>
      <c r="F5863" s="1" t="s">
        <v>6262</v>
      </c>
      <c r="G5863" s="1">
        <v>2</v>
      </c>
      <c r="H5863" s="1" t="s">
        <v>19</v>
      </c>
      <c r="I5863" s="1" t="s">
        <v>4834</v>
      </c>
      <c r="J5863" s="1">
        <v>36.200000000000003</v>
      </c>
      <c r="K5863" s="1">
        <v>72.400000000000006</v>
      </c>
      <c r="L5863" s="42">
        <v>3</v>
      </c>
      <c r="M5863" s="232">
        <v>46309</v>
      </c>
      <c r="N5863" s="1" t="str">
        <f>VLOOKUP(B5863,MICRO!E:L,8,0)</f>
        <v>P-207</v>
      </c>
    </row>
    <row r="5864" spans="1:14" ht="20.25" x14ac:dyDescent="0.25">
      <c r="A5864" s="1">
        <v>23</v>
      </c>
      <c r="B5864" s="159">
        <v>4733</v>
      </c>
      <c r="C5864" s="1" t="s">
        <v>5358</v>
      </c>
      <c r="D5864" s="1" t="s">
        <v>5359</v>
      </c>
      <c r="E5864" s="1"/>
      <c r="F5864" s="1" t="s">
        <v>5363</v>
      </c>
      <c r="G5864" s="1">
        <v>2</v>
      </c>
      <c r="H5864" s="1" t="s">
        <v>19</v>
      </c>
      <c r="I5864" s="1" t="s">
        <v>4834</v>
      </c>
      <c r="J5864" s="1">
        <v>90.5</v>
      </c>
      <c r="K5864" s="1">
        <v>181</v>
      </c>
      <c r="L5864" s="42">
        <v>3</v>
      </c>
      <c r="M5864" s="232">
        <v>46309</v>
      </c>
      <c r="N5864" s="1" t="str">
        <f>VLOOKUP(B5864,MICRO!E:L,8,0)</f>
        <v>P-207</v>
      </c>
    </row>
    <row r="5865" spans="1:14" ht="20.25" x14ac:dyDescent="0.25">
      <c r="A5865" s="1">
        <v>24</v>
      </c>
      <c r="B5865" s="159">
        <v>4737</v>
      </c>
      <c r="C5865" s="1" t="s">
        <v>5364</v>
      </c>
      <c r="D5865" s="1" t="s">
        <v>5365</v>
      </c>
      <c r="E5865" s="1"/>
      <c r="F5865" s="1" t="s">
        <v>5369</v>
      </c>
      <c r="G5865" s="1">
        <v>1</v>
      </c>
      <c r="H5865" s="1" t="s">
        <v>19</v>
      </c>
      <c r="I5865" s="1" t="s">
        <v>4834</v>
      </c>
      <c r="J5865" s="1">
        <v>57.6</v>
      </c>
      <c r="K5865" s="1">
        <v>57.6</v>
      </c>
      <c r="L5865" s="42">
        <v>3</v>
      </c>
      <c r="M5865" s="232">
        <v>46309</v>
      </c>
      <c r="N5865" s="1" t="str">
        <f>VLOOKUP(B5865,MICRO!E:L,8,0)</f>
        <v>P-207</v>
      </c>
    </row>
    <row r="5866" spans="1:14" ht="20.25" x14ac:dyDescent="0.25">
      <c r="A5866" s="1">
        <v>25</v>
      </c>
      <c r="B5866" s="159">
        <v>4738</v>
      </c>
      <c r="C5866" s="1" t="s">
        <v>5364</v>
      </c>
      <c r="D5866" s="1" t="s">
        <v>5365</v>
      </c>
      <c r="E5866" s="1"/>
      <c r="F5866" s="1" t="s">
        <v>5370</v>
      </c>
      <c r="G5866" s="1">
        <v>1</v>
      </c>
      <c r="H5866" s="1" t="s">
        <v>19</v>
      </c>
      <c r="I5866" s="1" t="s">
        <v>4834</v>
      </c>
      <c r="J5866" s="1">
        <v>57.6</v>
      </c>
      <c r="K5866" s="1">
        <v>57.6</v>
      </c>
      <c r="L5866" s="42">
        <v>3</v>
      </c>
      <c r="M5866" s="232">
        <v>46309</v>
      </c>
      <c r="N5866" s="1" t="str">
        <f>VLOOKUP(B5866,MICRO!E:L,8,0)</f>
        <v>P-207</v>
      </c>
    </row>
    <row r="5867" spans="1:14" ht="20.25" x14ac:dyDescent="0.25">
      <c r="A5867" s="1">
        <v>26</v>
      </c>
      <c r="B5867" s="159">
        <v>4739</v>
      </c>
      <c r="C5867" s="1" t="s">
        <v>5364</v>
      </c>
      <c r="D5867" s="1" t="s">
        <v>5365</v>
      </c>
      <c r="E5867" s="1"/>
      <c r="F5867" s="1" t="s">
        <v>5371</v>
      </c>
      <c r="G5867" s="1">
        <v>1</v>
      </c>
      <c r="H5867" s="1" t="s">
        <v>19</v>
      </c>
      <c r="I5867" s="1" t="s">
        <v>4834</v>
      </c>
      <c r="J5867" s="1">
        <v>79.5</v>
      </c>
      <c r="K5867" s="1">
        <v>79.5</v>
      </c>
      <c r="L5867" s="42">
        <v>3</v>
      </c>
      <c r="M5867" s="232">
        <v>46309</v>
      </c>
      <c r="N5867" s="1" t="str">
        <f>VLOOKUP(B5867,MICRO!E:L,8,0)</f>
        <v>P-207</v>
      </c>
    </row>
    <row r="5868" spans="1:14" ht="20.25" x14ac:dyDescent="0.25">
      <c r="A5868" s="1">
        <v>27</v>
      </c>
      <c r="B5868" s="159">
        <v>4740</v>
      </c>
      <c r="C5868" s="1" t="s">
        <v>5364</v>
      </c>
      <c r="D5868" s="1" t="s">
        <v>5365</v>
      </c>
      <c r="E5868" s="1"/>
      <c r="F5868" s="1" t="s">
        <v>5372</v>
      </c>
      <c r="G5868" s="1">
        <v>2</v>
      </c>
      <c r="H5868" s="1" t="s">
        <v>19</v>
      </c>
      <c r="I5868" s="1" t="s">
        <v>4834</v>
      </c>
      <c r="J5868" s="1">
        <v>68.400000000000006</v>
      </c>
      <c r="K5868" s="1">
        <v>136.80000000000001</v>
      </c>
      <c r="L5868" s="42">
        <v>3</v>
      </c>
      <c r="M5868" s="232">
        <v>46309</v>
      </c>
      <c r="N5868" s="1" t="str">
        <f>VLOOKUP(B5868,MICRO!E:L,8,0)</f>
        <v>P-207</v>
      </c>
    </row>
    <row r="5869" spans="1:14" ht="20.25" x14ac:dyDescent="0.25">
      <c r="A5869" s="1">
        <v>28</v>
      </c>
      <c r="B5869" s="159">
        <v>4425</v>
      </c>
      <c r="C5869" s="1" t="s">
        <v>4837</v>
      </c>
      <c r="D5869" s="1"/>
      <c r="E5869" s="1"/>
      <c r="F5869" s="1" t="s">
        <v>4838</v>
      </c>
      <c r="G5869" s="1">
        <v>4</v>
      </c>
      <c r="H5869" s="1" t="s">
        <v>19</v>
      </c>
      <c r="I5869" s="1" t="s">
        <v>4834</v>
      </c>
      <c r="J5869" s="1">
        <v>3.6</v>
      </c>
      <c r="K5869" s="1">
        <v>14.4</v>
      </c>
      <c r="L5869" s="42">
        <v>3</v>
      </c>
      <c r="M5869" s="232">
        <v>46309</v>
      </c>
      <c r="N5869" s="1" t="str">
        <f>VLOOKUP(B5869,MICRO!E:L,8,0)</f>
        <v>P-207</v>
      </c>
    </row>
    <row r="5870" spans="1:14" ht="20.25" x14ac:dyDescent="0.25">
      <c r="A5870" s="1">
        <v>29</v>
      </c>
      <c r="B5870" s="159">
        <v>4422</v>
      </c>
      <c r="C5870" s="1" t="s">
        <v>4830</v>
      </c>
      <c r="D5870" s="1"/>
      <c r="E5870" s="1"/>
      <c r="F5870" s="1" t="s">
        <v>4832</v>
      </c>
      <c r="G5870" s="1">
        <v>4</v>
      </c>
      <c r="H5870" s="1" t="s">
        <v>19</v>
      </c>
      <c r="I5870" s="1" t="s">
        <v>4834</v>
      </c>
      <c r="J5870" s="1">
        <v>2.7</v>
      </c>
      <c r="K5870" s="1">
        <v>10.8</v>
      </c>
      <c r="L5870" s="42">
        <v>3</v>
      </c>
      <c r="M5870" s="232">
        <v>46309</v>
      </c>
      <c r="N5870" s="1" t="str">
        <f>VLOOKUP(B5870,MICRO!E:L,8,0)</f>
        <v>P-207</v>
      </c>
    </row>
    <row r="5871" spans="1:14" ht="20.25" x14ac:dyDescent="0.25">
      <c r="A5871" s="1">
        <v>30</v>
      </c>
      <c r="B5871" s="159">
        <v>4420</v>
      </c>
      <c r="C5871" s="1" t="s">
        <v>83</v>
      </c>
      <c r="D5871" s="1"/>
      <c r="E5871" s="1"/>
      <c r="F5871" s="1" t="s">
        <v>4827</v>
      </c>
      <c r="G5871" s="1">
        <v>1</v>
      </c>
      <c r="H5871" s="1" t="s">
        <v>19</v>
      </c>
      <c r="I5871" s="1" t="s">
        <v>4834</v>
      </c>
      <c r="J5871" s="1">
        <v>9</v>
      </c>
      <c r="K5871" s="1">
        <v>9</v>
      </c>
      <c r="L5871" s="42">
        <v>3</v>
      </c>
      <c r="M5871" s="232">
        <v>46309</v>
      </c>
      <c r="N5871" s="1" t="str">
        <f>VLOOKUP(B5871,MICRO!E:L,8,0)</f>
        <v>P-207</v>
      </c>
    </row>
    <row r="5872" spans="1:14" ht="20.25" x14ac:dyDescent="0.25">
      <c r="A5872" s="1">
        <v>31</v>
      </c>
      <c r="B5872" s="159">
        <v>4504</v>
      </c>
      <c r="C5872" s="1" t="s">
        <v>4988</v>
      </c>
      <c r="D5872" s="1"/>
      <c r="E5872" s="1"/>
      <c r="F5872" s="1" t="s">
        <v>4989</v>
      </c>
      <c r="G5872" s="1">
        <v>1</v>
      </c>
      <c r="H5872" s="1" t="s">
        <v>19</v>
      </c>
      <c r="I5872" s="1" t="s">
        <v>4834</v>
      </c>
      <c r="J5872" s="1">
        <v>3.1</v>
      </c>
      <c r="K5872" s="1">
        <v>3.1</v>
      </c>
      <c r="L5872" s="42">
        <v>3</v>
      </c>
      <c r="M5872" s="232">
        <v>46309</v>
      </c>
      <c r="N5872" s="1" t="str">
        <f>VLOOKUP(B5872,MICRO!E:L,8,0)</f>
        <v>P-207</v>
      </c>
    </row>
    <row r="5873" spans="1:14" ht="20.25" x14ac:dyDescent="0.25">
      <c r="A5873" s="1">
        <v>32</v>
      </c>
      <c r="B5873" s="159">
        <v>4498</v>
      </c>
      <c r="C5873" s="1" t="s">
        <v>4978</v>
      </c>
      <c r="D5873" s="1"/>
      <c r="E5873" s="1"/>
      <c r="F5873" s="1" t="s">
        <v>4979</v>
      </c>
      <c r="G5873" s="1">
        <v>2</v>
      </c>
      <c r="H5873" s="1" t="s">
        <v>19</v>
      </c>
      <c r="I5873" s="1" t="s">
        <v>4834</v>
      </c>
      <c r="J5873" s="1">
        <v>32.299999999999997</v>
      </c>
      <c r="K5873" s="1">
        <v>64.599999999999994</v>
      </c>
      <c r="L5873" s="42">
        <v>3</v>
      </c>
      <c r="M5873" s="232">
        <v>46309</v>
      </c>
      <c r="N5873" s="1" t="str">
        <f>VLOOKUP(B5873,MICRO!E:L,8,0)</f>
        <v>P-207</v>
      </c>
    </row>
    <row r="5874" spans="1:14" ht="20.25" x14ac:dyDescent="0.25">
      <c r="A5874" s="1">
        <v>33</v>
      </c>
      <c r="B5874" s="159">
        <v>4499</v>
      </c>
      <c r="C5874" s="1" t="s">
        <v>4978</v>
      </c>
      <c r="D5874" s="1"/>
      <c r="E5874" s="1"/>
      <c r="F5874" s="1" t="s">
        <v>4980</v>
      </c>
      <c r="G5874" s="1">
        <v>2</v>
      </c>
      <c r="H5874" s="1" t="s">
        <v>19</v>
      </c>
      <c r="I5874" s="1" t="s">
        <v>4834</v>
      </c>
      <c r="J5874" s="1">
        <v>28.8</v>
      </c>
      <c r="K5874" s="1">
        <v>57.6</v>
      </c>
      <c r="L5874" s="42">
        <v>3</v>
      </c>
      <c r="M5874" s="232">
        <v>46309</v>
      </c>
      <c r="N5874" s="1" t="str">
        <f>VLOOKUP(B5874,MICRO!E:L,8,0)</f>
        <v>P-207</v>
      </c>
    </row>
    <row r="5875" spans="1:14" ht="20.25" x14ac:dyDescent="0.25">
      <c r="A5875" s="1">
        <v>34</v>
      </c>
      <c r="B5875" s="159">
        <v>4500</v>
      </c>
      <c r="C5875" s="1" t="s">
        <v>4978</v>
      </c>
      <c r="D5875" s="1"/>
      <c r="E5875" s="1"/>
      <c r="F5875" s="1" t="s">
        <v>4981</v>
      </c>
      <c r="G5875" s="1">
        <v>2</v>
      </c>
      <c r="H5875" s="1" t="s">
        <v>19</v>
      </c>
      <c r="I5875" s="1" t="s">
        <v>4834</v>
      </c>
      <c r="J5875" s="1">
        <v>28.8</v>
      </c>
      <c r="K5875" s="1">
        <v>57.6</v>
      </c>
      <c r="L5875" s="42">
        <v>3</v>
      </c>
      <c r="M5875" s="232">
        <v>46309</v>
      </c>
      <c r="N5875" s="1" t="str">
        <f>VLOOKUP(B5875,MICRO!E:L,8,0)</f>
        <v>P-207</v>
      </c>
    </row>
    <row r="5876" spans="1:14" ht="20.25" x14ac:dyDescent="0.25">
      <c r="A5876" s="1">
        <v>35</v>
      </c>
      <c r="B5876" s="159">
        <v>4501</v>
      </c>
      <c r="C5876" s="1" t="s">
        <v>4978</v>
      </c>
      <c r="D5876" s="1"/>
      <c r="E5876" s="1"/>
      <c r="F5876" s="1" t="s">
        <v>4982</v>
      </c>
      <c r="G5876" s="1">
        <v>4</v>
      </c>
      <c r="H5876" s="1" t="s">
        <v>19</v>
      </c>
      <c r="I5876" s="1" t="s">
        <v>4834</v>
      </c>
      <c r="J5876" s="1">
        <v>6.9</v>
      </c>
      <c r="K5876" s="1">
        <v>27.6</v>
      </c>
      <c r="L5876" s="42">
        <v>3</v>
      </c>
      <c r="M5876" s="232">
        <v>46309</v>
      </c>
      <c r="N5876" s="1" t="str">
        <f>VLOOKUP(B5876,MICRO!E:L,8,0)</f>
        <v>P-207</v>
      </c>
    </row>
    <row r="5877" spans="1:14" ht="20.25" x14ac:dyDescent="0.25">
      <c r="A5877" s="1">
        <v>1</v>
      </c>
      <c r="B5877" s="159">
        <v>4689</v>
      </c>
      <c r="C5877" s="1" t="s">
        <v>5294</v>
      </c>
      <c r="D5877" s="1" t="s">
        <v>5295</v>
      </c>
      <c r="E5877" s="1" t="s">
        <v>2</v>
      </c>
      <c r="F5877" s="1" t="s">
        <v>5296</v>
      </c>
      <c r="G5877" s="1">
        <v>1</v>
      </c>
      <c r="H5877" s="1" t="s">
        <v>19</v>
      </c>
      <c r="I5877" s="1" t="s">
        <v>4834</v>
      </c>
      <c r="J5877" s="1">
        <v>660</v>
      </c>
      <c r="K5877" s="1">
        <v>660</v>
      </c>
      <c r="L5877" s="42">
        <v>4</v>
      </c>
      <c r="M5877" s="232">
        <v>46314</v>
      </c>
      <c r="N5877" s="1" t="str">
        <f>VLOOKUP(B5877,MICRO!E:L,8,0)</f>
        <v>P-207</v>
      </c>
    </row>
    <row r="5878" spans="1:14" ht="20.25" x14ac:dyDescent="0.25">
      <c r="A5878" s="1">
        <v>2</v>
      </c>
      <c r="B5878" s="159">
        <v>4690</v>
      </c>
      <c r="C5878" s="1" t="s">
        <v>5297</v>
      </c>
      <c r="D5878" s="1" t="s">
        <v>5298</v>
      </c>
      <c r="E5878" s="1" t="s">
        <v>2</v>
      </c>
      <c r="F5878" s="1" t="s">
        <v>5299</v>
      </c>
      <c r="G5878" s="1">
        <v>1</v>
      </c>
      <c r="H5878" s="1" t="s">
        <v>19</v>
      </c>
      <c r="I5878" s="1" t="s">
        <v>4834</v>
      </c>
      <c r="J5878" s="1">
        <v>424.7</v>
      </c>
      <c r="K5878" s="1">
        <v>424.7</v>
      </c>
      <c r="L5878" s="42">
        <v>4</v>
      </c>
      <c r="M5878" s="232">
        <v>46314</v>
      </c>
      <c r="N5878" s="1" t="str">
        <f>VLOOKUP(B5878,MICRO!E:L,8,0)</f>
        <v>P-207</v>
      </c>
    </row>
    <row r="5879" spans="1:14" ht="20.25" x14ac:dyDescent="0.25">
      <c r="A5879" s="1">
        <v>3</v>
      </c>
      <c r="B5879" s="159">
        <v>4691</v>
      </c>
      <c r="C5879" s="1" t="s">
        <v>5297</v>
      </c>
      <c r="D5879" s="1" t="s">
        <v>5298</v>
      </c>
      <c r="E5879" s="1" t="s">
        <v>43</v>
      </c>
      <c r="F5879" s="1" t="s">
        <v>5300</v>
      </c>
      <c r="G5879" s="1">
        <v>1</v>
      </c>
      <c r="H5879" s="1" t="s">
        <v>19</v>
      </c>
      <c r="I5879" s="1" t="s">
        <v>4834</v>
      </c>
      <c r="J5879" s="1">
        <v>254.4</v>
      </c>
      <c r="K5879" s="1">
        <v>254.4</v>
      </c>
      <c r="L5879" s="42">
        <v>4</v>
      </c>
      <c r="M5879" s="232">
        <v>46314</v>
      </c>
      <c r="N5879" s="1" t="str">
        <f>VLOOKUP(B5879,MICRO!E:L,8,0)</f>
        <v>P-207</v>
      </c>
    </row>
    <row r="5880" spans="1:14" ht="20.25" x14ac:dyDescent="0.25">
      <c r="A5880" s="1">
        <v>4</v>
      </c>
      <c r="B5880" s="159">
        <v>4692</v>
      </c>
      <c r="C5880" s="1" t="s">
        <v>5301</v>
      </c>
      <c r="D5880" s="1" t="s">
        <v>5302</v>
      </c>
      <c r="E5880" s="1" t="s">
        <v>2</v>
      </c>
      <c r="F5880" s="1" t="s">
        <v>5303</v>
      </c>
      <c r="G5880" s="1">
        <v>1</v>
      </c>
      <c r="H5880" s="1" t="s">
        <v>19</v>
      </c>
      <c r="I5880" s="1" t="s">
        <v>4834</v>
      </c>
      <c r="J5880" s="1">
        <v>433.2</v>
      </c>
      <c r="K5880" s="1">
        <v>433.2</v>
      </c>
      <c r="L5880" s="42">
        <v>4</v>
      </c>
      <c r="M5880" s="232">
        <v>46314</v>
      </c>
      <c r="N5880" s="1" t="str">
        <f>VLOOKUP(B5880,MICRO!E:L,8,0)</f>
        <v>P-207</v>
      </c>
    </row>
    <row r="5881" spans="1:14" ht="20.25" x14ac:dyDescent="0.25">
      <c r="A5881" s="1">
        <v>11</v>
      </c>
      <c r="B5881" s="159">
        <v>4727</v>
      </c>
      <c r="C5881" s="1" t="s">
        <v>5351</v>
      </c>
      <c r="D5881" s="1" t="s">
        <v>5352</v>
      </c>
      <c r="E5881" s="1" t="s">
        <v>746</v>
      </c>
      <c r="F5881" s="1" t="s">
        <v>5355</v>
      </c>
      <c r="G5881" s="1">
        <v>18</v>
      </c>
      <c r="H5881" s="1" t="s">
        <v>19</v>
      </c>
      <c r="I5881" s="1" t="s">
        <v>4834</v>
      </c>
      <c r="J5881" s="1">
        <v>1.2</v>
      </c>
      <c r="K5881" s="1">
        <v>21.599999999999998</v>
      </c>
      <c r="L5881" s="42">
        <v>4</v>
      </c>
      <c r="M5881" s="232">
        <v>46314</v>
      </c>
      <c r="N5881" s="1" t="str">
        <f>VLOOKUP(B5881,MICRO!E:L,8,0)</f>
        <v>P-207</v>
      </c>
    </row>
    <row r="5882" spans="1:14" ht="20.25" x14ac:dyDescent="0.25">
      <c r="A5882" s="1">
        <v>12</v>
      </c>
      <c r="B5882" s="159">
        <v>4728</v>
      </c>
      <c r="C5882" s="1" t="s">
        <v>5356</v>
      </c>
      <c r="D5882" s="1" t="s">
        <v>5357</v>
      </c>
      <c r="E5882" s="1" t="s">
        <v>2</v>
      </c>
      <c r="F5882" s="1" t="s">
        <v>6376</v>
      </c>
      <c r="G5882" s="1">
        <v>2</v>
      </c>
      <c r="H5882" s="1" t="s">
        <v>19</v>
      </c>
      <c r="I5882" s="1" t="s">
        <v>4834</v>
      </c>
      <c r="J5882" s="1">
        <v>93.6</v>
      </c>
      <c r="K5882" s="1">
        <v>187.2</v>
      </c>
      <c r="L5882" s="42">
        <v>4</v>
      </c>
      <c r="M5882" s="232">
        <v>46314</v>
      </c>
      <c r="N5882" s="1" t="str">
        <f>VLOOKUP(B5882,MICRO!E:L,8,0)</f>
        <v>P-207</v>
      </c>
    </row>
    <row r="5883" spans="1:14" ht="20.25" x14ac:dyDescent="0.25">
      <c r="A5883" s="1">
        <v>13</v>
      </c>
      <c r="B5883" s="159">
        <v>4729</v>
      </c>
      <c r="C5883" s="1" t="s">
        <v>5356</v>
      </c>
      <c r="D5883" s="1" t="s">
        <v>5357</v>
      </c>
      <c r="E5883" s="1" t="s">
        <v>43</v>
      </c>
      <c r="F5883" s="1" t="s">
        <v>6262</v>
      </c>
      <c r="G5883" s="1">
        <v>1</v>
      </c>
      <c r="H5883" s="1" t="s">
        <v>19</v>
      </c>
      <c r="I5883" s="1" t="s">
        <v>4834</v>
      </c>
      <c r="J5883" s="1">
        <v>36.200000000000003</v>
      </c>
      <c r="K5883" s="1">
        <v>36.200000000000003</v>
      </c>
      <c r="L5883" s="42">
        <v>4</v>
      </c>
      <c r="M5883" s="232">
        <v>46314</v>
      </c>
      <c r="N5883" s="1" t="str">
        <f>VLOOKUP(B5883,MICRO!E:L,8,0)</f>
        <v>P-207</v>
      </c>
    </row>
    <row r="5884" spans="1:14" ht="20.25" x14ac:dyDescent="0.25">
      <c r="A5884" s="1"/>
      <c r="B5884" s="159"/>
      <c r="C5884" s="1"/>
      <c r="D5884" s="1"/>
      <c r="E5884" s="1"/>
      <c r="F5884" s="1"/>
      <c r="G5884" s="1"/>
      <c r="H5884" s="1"/>
      <c r="I5884" s="1"/>
      <c r="J5884" s="1"/>
      <c r="K5884" s="1"/>
      <c r="L5884" s="42">
        <v>4</v>
      </c>
      <c r="M5884" s="232">
        <v>46314</v>
      </c>
      <c r="N5884" s="1" t="e">
        <f>VLOOKUP(B5884,MICRO!E:L,8,0)</f>
        <v>#N/A</v>
      </c>
    </row>
    <row r="5885" spans="1:14" ht="20.25" x14ac:dyDescent="0.25">
      <c r="A5885" s="1">
        <v>1</v>
      </c>
      <c r="B5885" s="159">
        <v>4544</v>
      </c>
      <c r="C5885" s="1" t="s">
        <v>5078</v>
      </c>
      <c r="D5885" s="1" t="s">
        <v>5079</v>
      </c>
      <c r="E5885" s="1"/>
      <c r="F5885" s="1" t="s">
        <v>5080</v>
      </c>
      <c r="G5885" s="1">
        <v>1</v>
      </c>
      <c r="H5885" s="1" t="s">
        <v>19</v>
      </c>
      <c r="I5885" s="1" t="s">
        <v>4834</v>
      </c>
      <c r="J5885" s="1">
        <v>289.5</v>
      </c>
      <c r="K5885" s="1">
        <v>289.5</v>
      </c>
      <c r="L5885" s="42">
        <v>4</v>
      </c>
      <c r="M5885" s="232">
        <v>46314</v>
      </c>
      <c r="N5885" s="1" t="str">
        <f>VLOOKUP(B5885,MICRO!E:L,8,0)</f>
        <v>P-207</v>
      </c>
    </row>
    <row r="5886" spans="1:14" ht="20.25" x14ac:dyDescent="0.25">
      <c r="A5886" s="1">
        <v>2</v>
      </c>
      <c r="B5886" s="159">
        <v>4736</v>
      </c>
      <c r="C5886" s="1" t="s">
        <v>5364</v>
      </c>
      <c r="D5886" s="1" t="s">
        <v>5365</v>
      </c>
      <c r="E5886" s="1" t="s">
        <v>746</v>
      </c>
      <c r="F5886" s="1" t="s">
        <v>5368</v>
      </c>
      <c r="G5886" s="1">
        <v>2</v>
      </c>
      <c r="H5886" s="1" t="s">
        <v>19</v>
      </c>
      <c r="I5886" s="1" t="s">
        <v>4834</v>
      </c>
      <c r="J5886" s="1">
        <v>49.4</v>
      </c>
      <c r="K5886" s="1">
        <v>98.8</v>
      </c>
      <c r="L5886" s="42">
        <v>4</v>
      </c>
      <c r="M5886" s="232">
        <v>46314</v>
      </c>
      <c r="N5886" s="1" t="str">
        <f>VLOOKUP(B5886,MICRO!E:L,8,0)</f>
        <v>P-207</v>
      </c>
    </row>
    <row r="5887" spans="1:14" ht="20.25" x14ac:dyDescent="0.25">
      <c r="A5887" s="1">
        <v>3</v>
      </c>
      <c r="B5887" s="159">
        <v>4731</v>
      </c>
      <c r="C5887" s="1" t="s">
        <v>5358</v>
      </c>
      <c r="D5887" s="1" t="s">
        <v>5359</v>
      </c>
      <c r="E5887" s="1" t="s">
        <v>43</v>
      </c>
      <c r="F5887" s="1" t="s">
        <v>5361</v>
      </c>
      <c r="G5887" s="1">
        <v>2</v>
      </c>
      <c r="H5887" s="1" t="s">
        <v>19</v>
      </c>
      <c r="I5887" s="1" t="s">
        <v>4834</v>
      </c>
      <c r="J5887" s="1">
        <v>79.900000000000006</v>
      </c>
      <c r="K5887" s="1">
        <v>159.80000000000001</v>
      </c>
      <c r="L5887" s="42">
        <v>4</v>
      </c>
      <c r="M5887" s="232">
        <v>46314</v>
      </c>
      <c r="N5887" s="1" t="str">
        <f>VLOOKUP(B5887,MICRO!E:L,8,0)</f>
        <v>P-207</v>
      </c>
    </row>
    <row r="5888" spans="1:14" ht="20.25" x14ac:dyDescent="0.25">
      <c r="A5888" s="1">
        <v>4</v>
      </c>
      <c r="B5888" s="159">
        <v>4729</v>
      </c>
      <c r="C5888" s="1" t="s">
        <v>5356</v>
      </c>
      <c r="D5888" s="1" t="s">
        <v>5357</v>
      </c>
      <c r="E5888" s="1" t="s">
        <v>43</v>
      </c>
      <c r="F5888" s="1" t="s">
        <v>6262</v>
      </c>
      <c r="G5888" s="1">
        <v>2</v>
      </c>
      <c r="H5888" s="1" t="s">
        <v>19</v>
      </c>
      <c r="I5888" s="1" t="s">
        <v>4834</v>
      </c>
      <c r="J5888" s="1">
        <v>36.200000000000003</v>
      </c>
      <c r="K5888" s="1">
        <v>72.400000000000006</v>
      </c>
      <c r="L5888" s="42">
        <v>4</v>
      </c>
      <c r="M5888" s="232">
        <v>46314</v>
      </c>
      <c r="N5888" s="1" t="str">
        <f>VLOOKUP(B5888,MICRO!E:L,8,0)</f>
        <v>P-207</v>
      </c>
    </row>
    <row r="5889" spans="1:14" ht="20.25" x14ac:dyDescent="0.25">
      <c r="A5889" s="1">
        <v>5</v>
      </c>
      <c r="B5889" s="159">
        <v>4496</v>
      </c>
      <c r="C5889" s="1" t="s">
        <v>4975</v>
      </c>
      <c r="D5889" s="1"/>
      <c r="E5889" s="1"/>
      <c r="F5889" s="1" t="s">
        <v>5403</v>
      </c>
      <c r="G5889" s="1">
        <v>2</v>
      </c>
      <c r="H5889" s="1" t="s">
        <v>19</v>
      </c>
      <c r="I5889" s="1" t="s">
        <v>4834</v>
      </c>
      <c r="J5889" s="1">
        <v>18.399999999999999</v>
      </c>
      <c r="K5889" s="1">
        <v>36.799999999999997</v>
      </c>
      <c r="L5889" s="42">
        <v>4</v>
      </c>
      <c r="M5889" s="232">
        <v>46314</v>
      </c>
      <c r="N5889" s="1" t="str">
        <f>VLOOKUP(B5889,MICRO!E:L,8,0)</f>
        <v>P-207</v>
      </c>
    </row>
    <row r="5890" spans="1:14" ht="20.25" x14ac:dyDescent="0.25">
      <c r="A5890" s="1">
        <v>6</v>
      </c>
      <c r="B5890" s="159">
        <v>4748</v>
      </c>
      <c r="C5890" s="1" t="s">
        <v>4975</v>
      </c>
      <c r="D5890" s="1"/>
      <c r="E5890" s="1"/>
      <c r="F5890" s="1" t="s">
        <v>5404</v>
      </c>
      <c r="G5890" s="1">
        <v>4</v>
      </c>
      <c r="H5890" s="1" t="s">
        <v>19</v>
      </c>
      <c r="I5890" s="1" t="s">
        <v>4834</v>
      </c>
      <c r="J5890" s="1">
        <v>20</v>
      </c>
      <c r="K5890" s="1">
        <v>80</v>
      </c>
      <c r="L5890" s="42">
        <v>4</v>
      </c>
      <c r="M5890" s="232">
        <v>46314</v>
      </c>
      <c r="N5890" s="1" t="str">
        <f>VLOOKUP(B5890,MICRO!E:L,8,0)</f>
        <v>P-207</v>
      </c>
    </row>
    <row r="5891" spans="1:14" ht="20.25" x14ac:dyDescent="0.25">
      <c r="A5891" s="1">
        <v>7</v>
      </c>
      <c r="B5891" s="159">
        <v>4425</v>
      </c>
      <c r="C5891" s="1" t="s">
        <v>4837</v>
      </c>
      <c r="D5891" s="1"/>
      <c r="E5891" s="1"/>
      <c r="F5891" s="1" t="s">
        <v>4838</v>
      </c>
      <c r="G5891" s="1">
        <v>4</v>
      </c>
      <c r="H5891" s="1" t="s">
        <v>19</v>
      </c>
      <c r="I5891" s="1" t="s">
        <v>4834</v>
      </c>
      <c r="J5891" s="1">
        <v>3.6</v>
      </c>
      <c r="K5891" s="1">
        <v>14.4</v>
      </c>
      <c r="L5891" s="42">
        <v>4</v>
      </c>
      <c r="M5891" s="232">
        <v>46314</v>
      </c>
      <c r="N5891" s="1" t="str">
        <f>VLOOKUP(B5891,MICRO!E:L,8,0)</f>
        <v>P-207</v>
      </c>
    </row>
    <row r="5892" spans="1:14" ht="20.25" x14ac:dyDescent="0.25">
      <c r="A5892" s="1">
        <v>8</v>
      </c>
      <c r="B5892" s="159">
        <v>4422</v>
      </c>
      <c r="C5892" s="1" t="s">
        <v>4830</v>
      </c>
      <c r="D5892" s="1"/>
      <c r="E5892" s="1"/>
      <c r="F5892" s="1" t="s">
        <v>4832</v>
      </c>
      <c r="G5892" s="1">
        <v>4</v>
      </c>
      <c r="H5892" s="1" t="s">
        <v>19</v>
      </c>
      <c r="I5892" s="1" t="s">
        <v>4834</v>
      </c>
      <c r="J5892" s="1">
        <v>3</v>
      </c>
      <c r="K5892" s="1">
        <v>12</v>
      </c>
      <c r="L5892" s="42">
        <v>4</v>
      </c>
      <c r="M5892" s="232">
        <v>46314</v>
      </c>
      <c r="N5892" s="1" t="str">
        <f>VLOOKUP(B5892,MICRO!E:L,8,0)</f>
        <v>P-207</v>
      </c>
    </row>
    <row r="5893" spans="1:14" ht="20.25" x14ac:dyDescent="0.25">
      <c r="A5893" s="1">
        <v>9</v>
      </c>
      <c r="B5893" s="159">
        <v>4420</v>
      </c>
      <c r="C5893" s="1" t="s">
        <v>83</v>
      </c>
      <c r="D5893" s="1"/>
      <c r="E5893" s="1"/>
      <c r="F5893" s="1" t="s">
        <v>4827</v>
      </c>
      <c r="G5893" s="1">
        <v>1</v>
      </c>
      <c r="H5893" s="1" t="s">
        <v>19</v>
      </c>
      <c r="I5893" s="1" t="s">
        <v>4834</v>
      </c>
      <c r="J5893" s="1">
        <v>135</v>
      </c>
      <c r="K5893" s="1">
        <v>135</v>
      </c>
      <c r="L5893" s="42">
        <v>4</v>
      </c>
      <c r="M5893" s="232">
        <v>46314</v>
      </c>
      <c r="N5893" s="1" t="str">
        <f>VLOOKUP(B5893,MICRO!E:L,8,0)</f>
        <v>P-207</v>
      </c>
    </row>
    <row r="5894" spans="1:14" ht="20.25" x14ac:dyDescent="0.25">
      <c r="A5894" s="1">
        <v>10</v>
      </c>
      <c r="B5894" s="159">
        <v>4504</v>
      </c>
      <c r="C5894" s="1" t="s">
        <v>4988</v>
      </c>
      <c r="D5894" s="1"/>
      <c r="E5894" s="1"/>
      <c r="F5894" s="1" t="s">
        <v>4989</v>
      </c>
      <c r="G5894" s="1">
        <v>1</v>
      </c>
      <c r="H5894" s="1" t="s">
        <v>19</v>
      </c>
      <c r="I5894" s="1" t="s">
        <v>4834</v>
      </c>
      <c r="J5894" s="1">
        <v>7</v>
      </c>
      <c r="K5894" s="1">
        <v>7</v>
      </c>
      <c r="L5894" s="42">
        <v>4</v>
      </c>
      <c r="M5894" s="232">
        <v>46314</v>
      </c>
      <c r="N5894" s="1" t="str">
        <f>VLOOKUP(B5894,MICRO!E:L,8,0)</f>
        <v>P-207</v>
      </c>
    </row>
    <row r="5895" spans="1:14" ht="20.25" x14ac:dyDescent="0.25">
      <c r="A5895" s="1"/>
      <c r="B5895" s="159"/>
      <c r="C5895" s="1"/>
      <c r="D5895" s="1"/>
      <c r="E5895" s="1"/>
      <c r="F5895" s="1"/>
      <c r="G5895" s="1"/>
      <c r="H5895" s="1"/>
      <c r="I5895" s="1"/>
      <c r="J5895" s="1"/>
      <c r="K5895" s="1"/>
      <c r="L5895" s="42">
        <v>4</v>
      </c>
      <c r="M5895" s="232">
        <v>46314</v>
      </c>
      <c r="N5895" s="1" t="e">
        <f>VLOOKUP(B5895,MICRO!E:L,8,0)</f>
        <v>#N/A</v>
      </c>
    </row>
    <row r="5896" spans="1:14" ht="20.25" x14ac:dyDescent="0.25">
      <c r="A5896" s="1">
        <v>1</v>
      </c>
      <c r="B5896" s="159">
        <v>4540</v>
      </c>
      <c r="C5896" s="1" t="s">
        <v>5066</v>
      </c>
      <c r="D5896" s="1" t="s">
        <v>5067</v>
      </c>
      <c r="E5896" s="1" t="s">
        <v>2</v>
      </c>
      <c r="F5896" s="1" t="s">
        <v>5068</v>
      </c>
      <c r="G5896" s="1">
        <v>1</v>
      </c>
      <c r="H5896" s="1" t="s">
        <v>19</v>
      </c>
      <c r="I5896" s="1" t="s">
        <v>4834</v>
      </c>
      <c r="J5896" s="1">
        <v>355.4</v>
      </c>
      <c r="K5896" s="1">
        <v>355.4</v>
      </c>
      <c r="L5896" s="42">
        <v>4</v>
      </c>
      <c r="M5896" s="232">
        <v>46314</v>
      </c>
      <c r="N5896" s="1" t="str">
        <f>VLOOKUP(B5896,MICRO!E:L,8,0)</f>
        <v>P-207</v>
      </c>
    </row>
    <row r="5897" spans="1:14" ht="20.25" x14ac:dyDescent="0.25">
      <c r="A5897" s="1">
        <v>5</v>
      </c>
      <c r="B5897" s="159">
        <v>4496</v>
      </c>
      <c r="C5897" s="1" t="s">
        <v>4975</v>
      </c>
      <c r="D5897" s="1"/>
      <c r="E5897" s="1"/>
      <c r="F5897" s="1" t="s">
        <v>5403</v>
      </c>
      <c r="G5897" s="1">
        <v>3</v>
      </c>
      <c r="H5897" s="1" t="s">
        <v>19</v>
      </c>
      <c r="I5897" s="1" t="s">
        <v>4834</v>
      </c>
      <c r="J5897" s="1">
        <v>18.399999999999999</v>
      </c>
      <c r="K5897" s="1">
        <v>55.199999999999996</v>
      </c>
      <c r="L5897" s="42">
        <v>4</v>
      </c>
      <c r="M5897" s="232">
        <v>46314</v>
      </c>
      <c r="N5897" s="1" t="str">
        <f>VLOOKUP(B5897,MICRO!E:L,8,0)</f>
        <v>P-207</v>
      </c>
    </row>
    <row r="5898" spans="1:14" ht="20.25" x14ac:dyDescent="0.25">
      <c r="A5898" s="1">
        <v>6</v>
      </c>
      <c r="B5898" s="159">
        <v>4748</v>
      </c>
      <c r="C5898" s="1" t="s">
        <v>4975</v>
      </c>
      <c r="D5898" s="1"/>
      <c r="E5898" s="1"/>
      <c r="F5898" s="1" t="s">
        <v>5404</v>
      </c>
      <c r="G5898" s="1">
        <v>6</v>
      </c>
      <c r="H5898" s="1" t="s">
        <v>19</v>
      </c>
      <c r="I5898" s="1" t="s">
        <v>4834</v>
      </c>
      <c r="J5898" s="1">
        <v>20</v>
      </c>
      <c r="K5898" s="1">
        <v>120</v>
      </c>
      <c r="L5898" s="42">
        <v>4</v>
      </c>
      <c r="M5898" s="232">
        <v>46314</v>
      </c>
      <c r="N5898" s="1" t="str">
        <f>VLOOKUP(B5898,MICRO!E:L,8,0)</f>
        <v>P-207</v>
      </c>
    </row>
    <row r="5899" spans="1:14" ht="20.25" x14ac:dyDescent="0.25">
      <c r="A5899" s="1">
        <v>2</v>
      </c>
      <c r="B5899" s="159">
        <v>4425</v>
      </c>
      <c r="C5899" s="1" t="s">
        <v>4837</v>
      </c>
      <c r="D5899" s="1"/>
      <c r="E5899" s="1"/>
      <c r="F5899" s="1" t="s">
        <v>4838</v>
      </c>
      <c r="G5899" s="1">
        <v>6</v>
      </c>
      <c r="H5899" s="1" t="s">
        <v>19</v>
      </c>
      <c r="I5899" s="1" t="s">
        <v>4834</v>
      </c>
      <c r="J5899" s="1">
        <v>3.6</v>
      </c>
      <c r="K5899" s="1">
        <v>21.6</v>
      </c>
      <c r="L5899" s="42">
        <v>4</v>
      </c>
      <c r="M5899" s="232">
        <v>46314</v>
      </c>
      <c r="N5899" s="1" t="str">
        <f>VLOOKUP(B5899,MICRO!E:L,8,0)</f>
        <v>P-207</v>
      </c>
    </row>
    <row r="5900" spans="1:14" ht="20.25" x14ac:dyDescent="0.25">
      <c r="A5900" s="1">
        <v>8</v>
      </c>
      <c r="B5900" s="159">
        <v>4422</v>
      </c>
      <c r="C5900" s="1" t="s">
        <v>4830</v>
      </c>
      <c r="D5900" s="1"/>
      <c r="E5900" s="1"/>
      <c r="F5900" s="1" t="s">
        <v>4832</v>
      </c>
      <c r="G5900" s="1">
        <v>4</v>
      </c>
      <c r="H5900" s="1" t="s">
        <v>19</v>
      </c>
      <c r="I5900" s="1" t="s">
        <v>4834</v>
      </c>
      <c r="J5900" s="1">
        <v>3</v>
      </c>
      <c r="K5900" s="1">
        <v>12</v>
      </c>
      <c r="L5900" s="42">
        <v>4</v>
      </c>
      <c r="M5900" s="232">
        <v>46314</v>
      </c>
      <c r="N5900" s="1" t="str">
        <f>VLOOKUP(B5900,MICRO!E:L,8,0)</f>
        <v>P-207</v>
      </c>
    </row>
    <row r="5901" spans="1:14" ht="20.25" x14ac:dyDescent="0.25">
      <c r="A5901" s="1">
        <v>4</v>
      </c>
      <c r="B5901" s="159">
        <v>4729</v>
      </c>
      <c r="C5901" s="1" t="s">
        <v>5356</v>
      </c>
      <c r="D5901" s="1" t="s">
        <v>5357</v>
      </c>
      <c r="E5901" s="1" t="s">
        <v>43</v>
      </c>
      <c r="F5901" s="1" t="s">
        <v>6262</v>
      </c>
      <c r="G5901" s="1">
        <v>1</v>
      </c>
      <c r="H5901" s="1" t="s">
        <v>19</v>
      </c>
      <c r="I5901" s="1" t="s">
        <v>4834</v>
      </c>
      <c r="J5901" s="1">
        <v>36.200000000000003</v>
      </c>
      <c r="K5901" s="1">
        <v>36.200000000000003</v>
      </c>
      <c r="L5901" s="42">
        <v>4</v>
      </c>
      <c r="M5901" s="232">
        <v>46314</v>
      </c>
      <c r="N5901" s="1" t="str">
        <f>VLOOKUP(B5901,MICRO!E:L,8,0)</f>
        <v>P-207</v>
      </c>
    </row>
    <row r="5902" spans="1:14" ht="20.25" x14ac:dyDescent="0.25">
      <c r="A5902" s="1"/>
      <c r="B5902" s="159"/>
      <c r="C5902" s="1"/>
      <c r="D5902" s="1"/>
      <c r="E5902" s="1"/>
      <c r="F5902" s="1"/>
      <c r="G5902" s="1"/>
      <c r="H5902" s="1"/>
      <c r="I5902" s="1"/>
      <c r="J5902" s="1"/>
      <c r="K5902" s="1"/>
      <c r="L5902" s="42">
        <v>4</v>
      </c>
      <c r="M5902" s="232">
        <v>46314</v>
      </c>
      <c r="N5902" s="1" t="e">
        <f>VLOOKUP(B5902,MICRO!E:L,8,0)</f>
        <v>#N/A</v>
      </c>
    </row>
    <row r="5903" spans="1:14" ht="20.25" x14ac:dyDescent="0.25">
      <c r="A5903" s="1">
        <v>1</v>
      </c>
      <c r="B5903" s="159"/>
      <c r="C5903" s="1"/>
      <c r="D5903" s="1" t="s">
        <v>6517</v>
      </c>
      <c r="E5903" s="1"/>
      <c r="F5903" s="1" t="s">
        <v>6518</v>
      </c>
      <c r="G5903" s="1">
        <v>1</v>
      </c>
      <c r="H5903" s="1" t="s">
        <v>19</v>
      </c>
      <c r="I5903" s="1" t="s">
        <v>4834</v>
      </c>
      <c r="J5903" s="1">
        <v>20</v>
      </c>
      <c r="K5903" s="1">
        <v>20</v>
      </c>
      <c r="L5903" s="42">
        <v>4</v>
      </c>
      <c r="M5903" s="232">
        <v>46314</v>
      </c>
      <c r="N5903" s="1" t="e">
        <f>VLOOKUP(B5903,MICRO!E:L,8,0)</f>
        <v>#N/A</v>
      </c>
    </row>
    <row r="5904" spans="1:14" ht="20.25" x14ac:dyDescent="0.25">
      <c r="A5904" s="1">
        <v>2</v>
      </c>
      <c r="B5904" s="159"/>
      <c r="C5904" s="1"/>
      <c r="D5904" s="1" t="s">
        <v>6517</v>
      </c>
      <c r="E5904" s="1"/>
      <c r="F5904" s="1" t="s">
        <v>6519</v>
      </c>
      <c r="G5904" s="1">
        <v>1</v>
      </c>
      <c r="H5904" s="1" t="s">
        <v>19</v>
      </c>
      <c r="I5904" s="1" t="s">
        <v>4834</v>
      </c>
      <c r="J5904" s="1">
        <v>20</v>
      </c>
      <c r="K5904" s="1">
        <v>20</v>
      </c>
      <c r="L5904" s="42">
        <v>4</v>
      </c>
      <c r="M5904" s="232">
        <v>46314</v>
      </c>
      <c r="N5904" s="1" t="e">
        <f>VLOOKUP(B5904,MICRO!E:L,8,0)</f>
        <v>#N/A</v>
      </c>
    </row>
    <row r="5905" spans="1:14" ht="20.25" x14ac:dyDescent="0.25">
      <c r="A5905" s="1"/>
      <c r="B5905" s="159"/>
      <c r="C5905" s="1"/>
      <c r="D5905" s="1"/>
      <c r="E5905" s="1"/>
      <c r="F5905" s="1"/>
      <c r="G5905" s="1"/>
      <c r="H5905" s="1"/>
      <c r="I5905" s="1"/>
      <c r="J5905" s="1"/>
      <c r="K5905" s="1"/>
      <c r="L5905" s="42">
        <v>4</v>
      </c>
      <c r="M5905" s="232">
        <v>46314</v>
      </c>
      <c r="N5905" s="1" t="e">
        <f>VLOOKUP(B5905,MICRO!E:L,8,0)</f>
        <v>#N/A</v>
      </c>
    </row>
    <row r="5906" spans="1:14" ht="20.25" x14ac:dyDescent="0.25">
      <c r="A5906" s="1">
        <v>1</v>
      </c>
      <c r="B5906" s="159">
        <v>4726</v>
      </c>
      <c r="C5906" s="1" t="s">
        <v>5351</v>
      </c>
      <c r="D5906" s="1" t="s">
        <v>5352</v>
      </c>
      <c r="E5906" s="1" t="s">
        <v>43</v>
      </c>
      <c r="F5906" s="1" t="s">
        <v>6520</v>
      </c>
      <c r="G5906" s="1">
        <v>2</v>
      </c>
      <c r="H5906" s="1" t="s">
        <v>19</v>
      </c>
      <c r="I5906" s="1" t="s">
        <v>4834</v>
      </c>
      <c r="J5906" s="1">
        <v>13.25</v>
      </c>
      <c r="K5906" s="1">
        <v>26.5</v>
      </c>
      <c r="L5906" s="42">
        <v>4</v>
      </c>
      <c r="M5906" s="232">
        <v>46314</v>
      </c>
      <c r="N5906" s="1" t="str">
        <f>VLOOKUP(B5906,MICRO!E:L,8,0)</f>
        <v>P-207</v>
      </c>
    </row>
    <row r="5907" spans="1:14" ht="20.25" x14ac:dyDescent="0.25">
      <c r="A5907" s="1">
        <v>2</v>
      </c>
      <c r="B5907" s="159"/>
      <c r="C5907" s="1" t="s">
        <v>5925</v>
      </c>
      <c r="D5907" s="1"/>
      <c r="E5907" s="1"/>
      <c r="F5907" s="1" t="s">
        <v>6521</v>
      </c>
      <c r="G5907" s="1">
        <v>4</v>
      </c>
      <c r="H5907" s="1" t="s">
        <v>19</v>
      </c>
      <c r="I5907" s="1" t="s">
        <v>4834</v>
      </c>
      <c r="J5907" s="1">
        <v>0.5</v>
      </c>
      <c r="K5907" s="1">
        <v>2</v>
      </c>
      <c r="L5907" s="42">
        <v>4</v>
      </c>
      <c r="M5907" s="232">
        <v>46314</v>
      </c>
      <c r="N5907" s="1" t="e">
        <f>VLOOKUP(B5907,MICRO!E:L,8,0)</f>
        <v>#N/A</v>
      </c>
    </row>
    <row r="5908" spans="1:14" ht="20.25" x14ac:dyDescent="0.25">
      <c r="A5908" s="1">
        <v>3</v>
      </c>
      <c r="B5908" s="159">
        <v>4741</v>
      </c>
      <c r="C5908" s="1" t="s">
        <v>5364</v>
      </c>
      <c r="D5908" s="1" t="s">
        <v>5365</v>
      </c>
      <c r="E5908" s="1"/>
      <c r="F5908" s="1" t="s">
        <v>5373</v>
      </c>
      <c r="G5908" s="1">
        <v>2</v>
      </c>
      <c r="H5908" s="1" t="s">
        <v>19</v>
      </c>
      <c r="I5908" s="1" t="s">
        <v>4834</v>
      </c>
      <c r="J5908" s="1">
        <v>52.7</v>
      </c>
      <c r="K5908" s="1">
        <v>105.4</v>
      </c>
      <c r="L5908" s="42">
        <v>4</v>
      </c>
      <c r="M5908" s="232">
        <v>46314</v>
      </c>
      <c r="N5908" s="1" t="str">
        <f>VLOOKUP(B5908,MICRO!E:L,8,0)</f>
        <v>P-207</v>
      </c>
    </row>
    <row r="5909" spans="1:14" ht="20.25" x14ac:dyDescent="0.25">
      <c r="A5909" s="1">
        <v>1</v>
      </c>
      <c r="B5909" s="159">
        <v>4640</v>
      </c>
      <c r="C5909" s="1" t="s">
        <v>5275</v>
      </c>
      <c r="D5909" s="1" t="s">
        <v>5234</v>
      </c>
      <c r="E5909" s="1" t="s">
        <v>2</v>
      </c>
      <c r="F5909" s="1" t="s">
        <v>5235</v>
      </c>
      <c r="G5909" s="1">
        <v>1</v>
      </c>
      <c r="H5909" s="1" t="s">
        <v>5904</v>
      </c>
      <c r="I5909" s="1" t="s">
        <v>3045</v>
      </c>
      <c r="J5909" s="1">
        <v>204.2</v>
      </c>
      <c r="K5909" s="1">
        <v>204.2</v>
      </c>
      <c r="L5909" s="42">
        <v>12</v>
      </c>
      <c r="M5909" s="232">
        <v>46307</v>
      </c>
      <c r="N5909" s="1" t="str">
        <f>VLOOKUP(B5909,MICRO!E:L,8,0)</f>
        <v>P-198</v>
      </c>
    </row>
    <row r="5910" spans="1:14" ht="20.25" x14ac:dyDescent="0.25">
      <c r="A5910" s="1">
        <v>2</v>
      </c>
      <c r="B5910" s="159">
        <v>4661</v>
      </c>
      <c r="C5910" s="1" t="s">
        <v>5275</v>
      </c>
      <c r="D5910" s="1" t="s">
        <v>5234</v>
      </c>
      <c r="E5910" s="1" t="s">
        <v>43</v>
      </c>
      <c r="F5910" s="1" t="s">
        <v>5236</v>
      </c>
      <c r="G5910" s="1">
        <v>1</v>
      </c>
      <c r="H5910" s="1" t="s">
        <v>5904</v>
      </c>
      <c r="I5910" s="1" t="s">
        <v>3045</v>
      </c>
      <c r="J5910" s="1">
        <v>168.6</v>
      </c>
      <c r="K5910" s="1">
        <v>168.6</v>
      </c>
      <c r="L5910" s="42">
        <v>12</v>
      </c>
      <c r="M5910" s="232">
        <v>46307</v>
      </c>
      <c r="N5910" s="1" t="str">
        <f>VLOOKUP(B5910,MICRO!E:L,8,0)</f>
        <v>P-198</v>
      </c>
    </row>
    <row r="5911" spans="1:14" ht="20.25" x14ac:dyDescent="0.25">
      <c r="A5911" s="1">
        <v>3</v>
      </c>
      <c r="B5911" s="159">
        <v>4750</v>
      </c>
      <c r="C5911" s="1" t="s">
        <v>5275</v>
      </c>
      <c r="D5911" s="1" t="s">
        <v>5234</v>
      </c>
      <c r="E5911" s="1" t="s">
        <v>746</v>
      </c>
      <c r="F5911" s="1" t="s">
        <v>5408</v>
      </c>
      <c r="G5911" s="1">
        <v>1</v>
      </c>
      <c r="H5911" s="1" t="s">
        <v>5904</v>
      </c>
      <c r="I5911" s="1" t="s">
        <v>3045</v>
      </c>
      <c r="J5911" s="1">
        <v>36.4</v>
      </c>
      <c r="K5911" s="1">
        <v>36.4</v>
      </c>
      <c r="L5911" s="42">
        <v>12</v>
      </c>
      <c r="M5911" s="232">
        <v>46307</v>
      </c>
      <c r="N5911" s="1" t="str">
        <f>VLOOKUP(B5911,MICRO!E:L,8,0)</f>
        <v>P-198</v>
      </c>
    </row>
    <row r="5912" spans="1:14" ht="20.25" x14ac:dyDescent="0.25">
      <c r="A5912" s="1">
        <v>4</v>
      </c>
      <c r="B5912" s="159">
        <v>4585</v>
      </c>
      <c r="C5912" s="1" t="s">
        <v>5144</v>
      </c>
      <c r="D5912" s="1" t="s">
        <v>5145</v>
      </c>
      <c r="E5912" s="1" t="s">
        <v>2</v>
      </c>
      <c r="F5912" s="1" t="s">
        <v>5146</v>
      </c>
      <c r="G5912" s="1">
        <v>2</v>
      </c>
      <c r="H5912" s="1" t="s">
        <v>5904</v>
      </c>
      <c r="I5912" s="1" t="s">
        <v>3045</v>
      </c>
      <c r="J5912" s="1">
        <v>108.4</v>
      </c>
      <c r="K5912" s="1">
        <v>216.8</v>
      </c>
      <c r="L5912" s="42">
        <v>12</v>
      </c>
      <c r="M5912" s="232">
        <v>46307</v>
      </c>
      <c r="N5912" s="1" t="str">
        <f>VLOOKUP(B5912,MICRO!E:L,8,0)</f>
        <v>P-198</v>
      </c>
    </row>
    <row r="5913" spans="1:14" ht="20.25" x14ac:dyDescent="0.25">
      <c r="A5913" s="1">
        <v>5</v>
      </c>
      <c r="B5913" s="159">
        <v>4586</v>
      </c>
      <c r="C5913" s="1" t="s">
        <v>5144</v>
      </c>
      <c r="D5913" s="1" t="s">
        <v>5145</v>
      </c>
      <c r="E5913" s="1" t="s">
        <v>43</v>
      </c>
      <c r="F5913" s="1" t="s">
        <v>5147</v>
      </c>
      <c r="G5913" s="1">
        <v>2</v>
      </c>
      <c r="H5913" s="1" t="s">
        <v>5904</v>
      </c>
      <c r="I5913" s="1" t="s">
        <v>3045</v>
      </c>
      <c r="J5913" s="1">
        <v>111.41</v>
      </c>
      <c r="K5913" s="1">
        <v>222.82</v>
      </c>
      <c r="L5913" s="42">
        <v>12</v>
      </c>
      <c r="M5913" s="232">
        <v>46307</v>
      </c>
      <c r="N5913" s="1" t="str">
        <f>VLOOKUP(B5913,MICRO!E:L,8,0)</f>
        <v>P-198</v>
      </c>
    </row>
    <row r="5914" spans="1:14" ht="20.25" x14ac:dyDescent="0.25">
      <c r="A5914" s="1">
        <v>6</v>
      </c>
      <c r="B5914" s="159">
        <v>4587</v>
      </c>
      <c r="C5914" s="1" t="s">
        <v>5144</v>
      </c>
      <c r="D5914" s="1" t="s">
        <v>5145</v>
      </c>
      <c r="E5914" s="1" t="s">
        <v>746</v>
      </c>
      <c r="F5914" s="1" t="s">
        <v>5148</v>
      </c>
      <c r="G5914" s="1">
        <v>1</v>
      </c>
      <c r="H5914" s="1" t="s">
        <v>5904</v>
      </c>
      <c r="I5914" s="1" t="s">
        <v>3045</v>
      </c>
      <c r="J5914" s="1">
        <v>107.64</v>
      </c>
      <c r="K5914" s="1">
        <v>107.64</v>
      </c>
      <c r="L5914" s="42">
        <v>12</v>
      </c>
      <c r="M5914" s="232">
        <v>46307</v>
      </c>
      <c r="N5914" s="1" t="str">
        <f>VLOOKUP(B5914,MICRO!E:L,8,0)</f>
        <v>P-198</v>
      </c>
    </row>
    <row r="5915" spans="1:14" ht="20.25" x14ac:dyDescent="0.25">
      <c r="A5915" s="1">
        <v>7</v>
      </c>
      <c r="B5915" s="159">
        <v>4588</v>
      </c>
      <c r="C5915" s="1" t="s">
        <v>5144</v>
      </c>
      <c r="D5915" s="1" t="s">
        <v>5145</v>
      </c>
      <c r="E5915" s="1" t="s">
        <v>1101</v>
      </c>
      <c r="F5915" s="1" t="s">
        <v>5149</v>
      </c>
      <c r="G5915" s="1">
        <v>2</v>
      </c>
      <c r="H5915" s="1" t="s">
        <v>5904</v>
      </c>
      <c r="I5915" s="1" t="s">
        <v>3045</v>
      </c>
      <c r="J5915" s="1">
        <v>148.63999999999999</v>
      </c>
      <c r="K5915" s="1">
        <v>297.27999999999997</v>
      </c>
      <c r="L5915" s="42">
        <v>12</v>
      </c>
      <c r="M5915" s="232">
        <v>46307</v>
      </c>
      <c r="N5915" s="1" t="str">
        <f>VLOOKUP(B5915,MICRO!E:L,8,0)</f>
        <v>P-198</v>
      </c>
    </row>
    <row r="5916" spans="1:14" ht="20.25" x14ac:dyDescent="0.25">
      <c r="A5916" s="1">
        <v>8</v>
      </c>
      <c r="B5916" s="159">
        <v>4589</v>
      </c>
      <c r="C5916" s="1" t="s">
        <v>5144</v>
      </c>
      <c r="D5916" s="1" t="s">
        <v>5145</v>
      </c>
      <c r="E5916" s="1" t="s">
        <v>100</v>
      </c>
      <c r="F5916" s="1" t="s">
        <v>5150</v>
      </c>
      <c r="G5916" s="1">
        <v>1</v>
      </c>
      <c r="H5916" s="1" t="s">
        <v>5904</v>
      </c>
      <c r="I5916" s="1" t="s">
        <v>3045</v>
      </c>
      <c r="J5916" s="1">
        <v>26.04</v>
      </c>
      <c r="K5916" s="1">
        <v>26.04</v>
      </c>
      <c r="L5916" s="42">
        <v>12</v>
      </c>
      <c r="M5916" s="232">
        <v>46307</v>
      </c>
      <c r="N5916" s="1" t="str">
        <f>VLOOKUP(B5916,MICRO!E:L,8,0)</f>
        <v>P-198</v>
      </c>
    </row>
    <row r="5917" spans="1:14" ht="20.25" x14ac:dyDescent="0.25">
      <c r="A5917" s="1">
        <v>9</v>
      </c>
      <c r="B5917" s="159">
        <v>4590</v>
      </c>
      <c r="C5917" s="1" t="s">
        <v>5144</v>
      </c>
      <c r="D5917" s="1" t="s">
        <v>5145</v>
      </c>
      <c r="E5917" s="1" t="s">
        <v>173</v>
      </c>
      <c r="F5917" s="1" t="s">
        <v>5151</v>
      </c>
      <c r="G5917" s="1">
        <v>1</v>
      </c>
      <c r="H5917" s="1" t="s">
        <v>5904</v>
      </c>
      <c r="I5917" s="1" t="s">
        <v>3045</v>
      </c>
      <c r="J5917" s="1">
        <v>26.04</v>
      </c>
      <c r="K5917" s="1">
        <v>26.04</v>
      </c>
      <c r="L5917" s="42">
        <v>12</v>
      </c>
      <c r="M5917" s="232">
        <v>46307</v>
      </c>
      <c r="N5917" s="1" t="str">
        <f>VLOOKUP(B5917,MICRO!E:L,8,0)</f>
        <v>P-198</v>
      </c>
    </row>
    <row r="5918" spans="1:14" ht="20.25" x14ac:dyDescent="0.25">
      <c r="A5918" s="1">
        <v>10</v>
      </c>
      <c r="B5918" s="159">
        <v>4591</v>
      </c>
      <c r="C5918" s="1" t="s">
        <v>5144</v>
      </c>
      <c r="D5918" s="1" t="s">
        <v>5145</v>
      </c>
      <c r="E5918" s="1" t="s">
        <v>461</v>
      </c>
      <c r="F5918" s="1" t="s">
        <v>5152</v>
      </c>
      <c r="G5918" s="1">
        <v>1</v>
      </c>
      <c r="H5918" s="1" t="s">
        <v>5904</v>
      </c>
      <c r="I5918" s="1" t="s">
        <v>3045</v>
      </c>
      <c r="J5918" s="1">
        <v>26.04</v>
      </c>
      <c r="K5918" s="1">
        <v>26.04</v>
      </c>
      <c r="L5918" s="42">
        <v>12</v>
      </c>
      <c r="M5918" s="232">
        <v>46307</v>
      </c>
      <c r="N5918" s="1" t="str">
        <f>VLOOKUP(B5918,MICRO!E:L,8,0)</f>
        <v>P-198</v>
      </c>
    </row>
    <row r="5919" spans="1:14" ht="20.25" x14ac:dyDescent="0.25">
      <c r="A5919" s="1">
        <v>11</v>
      </c>
      <c r="B5919" s="159">
        <v>4592</v>
      </c>
      <c r="C5919" s="1" t="s">
        <v>5144</v>
      </c>
      <c r="D5919" s="1" t="s">
        <v>5145</v>
      </c>
      <c r="E5919" s="1" t="s">
        <v>464</v>
      </c>
      <c r="F5919" s="1" t="s">
        <v>5153</v>
      </c>
      <c r="G5919" s="1">
        <v>1</v>
      </c>
      <c r="H5919" s="1" t="s">
        <v>5904</v>
      </c>
      <c r="I5919" s="1" t="s">
        <v>3045</v>
      </c>
      <c r="J5919" s="1">
        <v>26.04</v>
      </c>
      <c r="K5919" s="1">
        <v>26.04</v>
      </c>
      <c r="L5919" s="42">
        <v>12</v>
      </c>
      <c r="M5919" s="232">
        <v>46307</v>
      </c>
      <c r="N5919" s="1" t="str">
        <f>VLOOKUP(B5919,MICRO!E:L,8,0)</f>
        <v>P-198</v>
      </c>
    </row>
    <row r="5920" spans="1:14" ht="20.25" x14ac:dyDescent="0.25">
      <c r="A5920" s="1">
        <v>12</v>
      </c>
      <c r="B5920" s="159">
        <v>4593</v>
      </c>
      <c r="C5920" s="1" t="s">
        <v>5144</v>
      </c>
      <c r="D5920" s="1" t="s">
        <v>5145</v>
      </c>
      <c r="E5920" s="1" t="s">
        <v>1102</v>
      </c>
      <c r="F5920" s="1" t="s">
        <v>5154</v>
      </c>
      <c r="G5920" s="1">
        <v>12</v>
      </c>
      <c r="H5920" s="1" t="s">
        <v>5904</v>
      </c>
      <c r="I5920" s="1" t="s">
        <v>3045</v>
      </c>
      <c r="J5920" s="1">
        <v>7.89</v>
      </c>
      <c r="K5920" s="1">
        <v>94.679999999999993</v>
      </c>
      <c r="L5920" s="42">
        <v>12</v>
      </c>
      <c r="M5920" s="232">
        <v>46307</v>
      </c>
      <c r="N5920" s="1" t="str">
        <f>VLOOKUP(B5920,MICRO!E:L,8,0)</f>
        <v>P-198</v>
      </c>
    </row>
    <row r="5921" spans="1:14" ht="20.25" x14ac:dyDescent="0.25">
      <c r="A5921" s="1">
        <v>13</v>
      </c>
      <c r="B5921" s="159">
        <v>4594</v>
      </c>
      <c r="C5921" s="1" t="s">
        <v>5144</v>
      </c>
      <c r="D5921" s="1" t="s">
        <v>5145</v>
      </c>
      <c r="E5921" s="1" t="s">
        <v>1103</v>
      </c>
      <c r="F5921" s="1" t="s">
        <v>5155</v>
      </c>
      <c r="G5921" s="1">
        <v>3</v>
      </c>
      <c r="H5921" s="1" t="s">
        <v>5904</v>
      </c>
      <c r="I5921" s="1" t="s">
        <v>3045</v>
      </c>
      <c r="J5921" s="1">
        <v>10.33</v>
      </c>
      <c r="K5921" s="1">
        <v>30.990000000000002</v>
      </c>
      <c r="L5921" s="42">
        <v>12</v>
      </c>
      <c r="M5921" s="232">
        <v>46307</v>
      </c>
      <c r="N5921" s="1" t="str">
        <f>VLOOKUP(B5921,MICRO!E:L,8,0)</f>
        <v>P-198</v>
      </c>
    </row>
    <row r="5922" spans="1:14" ht="20.25" x14ac:dyDescent="0.25">
      <c r="A5922" s="1">
        <v>14</v>
      </c>
      <c r="B5922" s="159">
        <v>4595</v>
      </c>
      <c r="C5922" s="1" t="s">
        <v>5144</v>
      </c>
      <c r="D5922" s="1" t="s">
        <v>5145</v>
      </c>
      <c r="E5922" s="1" t="s">
        <v>1104</v>
      </c>
      <c r="F5922" s="1" t="s">
        <v>5156</v>
      </c>
      <c r="G5922" s="1">
        <v>6</v>
      </c>
      <c r="H5922" s="1" t="s">
        <v>5904</v>
      </c>
      <c r="I5922" s="1" t="s">
        <v>3045</v>
      </c>
      <c r="J5922" s="1">
        <v>6.61</v>
      </c>
      <c r="K5922" s="1">
        <v>39.660000000000004</v>
      </c>
      <c r="L5922" s="42">
        <v>12</v>
      </c>
      <c r="M5922" s="232">
        <v>46307</v>
      </c>
      <c r="N5922" s="1" t="str">
        <f>VLOOKUP(B5922,MICRO!E:L,8,0)</f>
        <v>P-198</v>
      </c>
    </row>
    <row r="5923" spans="1:14" ht="20.25" x14ac:dyDescent="0.25">
      <c r="A5923" s="1">
        <v>15</v>
      </c>
      <c r="B5923" s="159">
        <v>4619</v>
      </c>
      <c r="C5923" s="1" t="s">
        <v>5202</v>
      </c>
      <c r="D5923" s="1" t="s">
        <v>5203</v>
      </c>
      <c r="E5923" s="1" t="s">
        <v>2</v>
      </c>
      <c r="F5923" s="1" t="s">
        <v>5204</v>
      </c>
      <c r="G5923" s="1">
        <v>1</v>
      </c>
      <c r="H5923" s="1" t="s">
        <v>5904</v>
      </c>
      <c r="I5923" s="1" t="s">
        <v>3045</v>
      </c>
      <c r="J5923" s="1">
        <v>186.84</v>
      </c>
      <c r="K5923" s="1">
        <v>186.84</v>
      </c>
      <c r="L5923" s="42">
        <v>12</v>
      </c>
      <c r="M5923" s="232">
        <v>46307</v>
      </c>
      <c r="N5923" s="1" t="str">
        <f>VLOOKUP(B5923,MICRO!E:L,8,0)</f>
        <v>P-198</v>
      </c>
    </row>
    <row r="5924" spans="1:14" ht="20.25" x14ac:dyDescent="0.25">
      <c r="A5924" s="1">
        <v>16</v>
      </c>
      <c r="B5924" s="159">
        <v>4617</v>
      </c>
      <c r="C5924" s="1" t="s">
        <v>5198</v>
      </c>
      <c r="D5924" s="1" t="s">
        <v>5199</v>
      </c>
      <c r="E5924" s="1" t="s">
        <v>2</v>
      </c>
      <c r="F5924" s="1" t="s">
        <v>5200</v>
      </c>
      <c r="G5924" s="1">
        <v>1</v>
      </c>
      <c r="H5924" s="1" t="s">
        <v>5904</v>
      </c>
      <c r="I5924" s="1" t="s">
        <v>3045</v>
      </c>
      <c r="J5924" s="1">
        <v>110.01</v>
      </c>
      <c r="K5924" s="1">
        <v>110.01</v>
      </c>
      <c r="L5924" s="42">
        <v>12</v>
      </c>
      <c r="M5924" s="232">
        <v>46307</v>
      </c>
      <c r="N5924" s="1" t="str">
        <f>VLOOKUP(B5924,MICRO!E:L,8,0)</f>
        <v>P-198</v>
      </c>
    </row>
    <row r="5925" spans="1:14" ht="20.25" x14ac:dyDescent="0.25">
      <c r="A5925" s="1">
        <v>17</v>
      </c>
      <c r="B5925" s="159">
        <v>4616</v>
      </c>
      <c r="C5925" s="1" t="s">
        <v>5195</v>
      </c>
      <c r="D5925" s="1" t="s">
        <v>5196</v>
      </c>
      <c r="E5925" s="1" t="s">
        <v>2</v>
      </c>
      <c r="F5925" s="1" t="s">
        <v>5197</v>
      </c>
      <c r="G5925" s="1">
        <v>2</v>
      </c>
      <c r="H5925" s="1" t="s">
        <v>5904</v>
      </c>
      <c r="I5925" s="1" t="s">
        <v>3045</v>
      </c>
      <c r="J5925" s="1">
        <v>190.64</v>
      </c>
      <c r="K5925" s="1">
        <v>381.28</v>
      </c>
      <c r="L5925" s="42">
        <v>12</v>
      </c>
      <c r="M5925" s="232">
        <v>46307</v>
      </c>
      <c r="N5925" s="1" t="str">
        <f>VLOOKUP(B5925,MICRO!E:L,8,0)</f>
        <v>P-198</v>
      </c>
    </row>
    <row r="5926" spans="1:14" ht="20.25" x14ac:dyDescent="0.25">
      <c r="A5926" s="1">
        <v>18</v>
      </c>
      <c r="B5926" s="159">
        <v>4613</v>
      </c>
      <c r="C5926" s="1" t="s">
        <v>5186</v>
      </c>
      <c r="D5926" s="1" t="s">
        <v>5187</v>
      </c>
      <c r="E5926" s="1" t="s">
        <v>2</v>
      </c>
      <c r="F5926" s="1" t="s">
        <v>5190</v>
      </c>
      <c r="G5926" s="1">
        <v>1</v>
      </c>
      <c r="H5926" s="1" t="s">
        <v>5904</v>
      </c>
      <c r="I5926" s="1" t="s">
        <v>3045</v>
      </c>
      <c r="J5926" s="1">
        <v>134.07</v>
      </c>
      <c r="K5926" s="1">
        <v>134.07</v>
      </c>
      <c r="L5926" s="42">
        <v>12</v>
      </c>
      <c r="M5926" s="232">
        <v>46307</v>
      </c>
      <c r="N5926" s="1" t="str">
        <f>VLOOKUP(B5926,MICRO!E:L,8,0)</f>
        <v>P-198</v>
      </c>
    </row>
    <row r="5927" spans="1:14" ht="20.25" x14ac:dyDescent="0.25">
      <c r="A5927" s="1">
        <v>19</v>
      </c>
      <c r="B5927" s="159">
        <v>4608</v>
      </c>
      <c r="C5927" s="1" t="s">
        <v>5179</v>
      </c>
      <c r="D5927" s="1" t="s">
        <v>5180</v>
      </c>
      <c r="E5927" s="1" t="s">
        <v>2</v>
      </c>
      <c r="F5927" s="1" t="s">
        <v>5181</v>
      </c>
      <c r="G5927" s="1">
        <v>3</v>
      </c>
      <c r="H5927" s="1" t="s">
        <v>5904</v>
      </c>
      <c r="I5927" s="1" t="s">
        <v>3045</v>
      </c>
      <c r="J5927" s="1">
        <v>92.03</v>
      </c>
      <c r="K5927" s="1">
        <v>276.09000000000003</v>
      </c>
      <c r="L5927" s="42">
        <v>12</v>
      </c>
      <c r="M5927" s="232">
        <v>46307</v>
      </c>
      <c r="N5927" s="1" t="str">
        <f>VLOOKUP(B5927,MICRO!E:L,8,0)</f>
        <v>P-198</v>
      </c>
    </row>
    <row r="5928" spans="1:14" ht="20.25" x14ac:dyDescent="0.25">
      <c r="A5928" s="1">
        <v>20</v>
      </c>
      <c r="B5928" s="159">
        <v>4609</v>
      </c>
      <c r="C5928" s="1" t="s">
        <v>5179</v>
      </c>
      <c r="D5928" s="1" t="s">
        <v>5180</v>
      </c>
      <c r="E5928" s="1" t="s">
        <v>43</v>
      </c>
      <c r="F5928" s="1" t="s">
        <v>5182</v>
      </c>
      <c r="G5928" s="1">
        <v>1</v>
      </c>
      <c r="H5928" s="1" t="s">
        <v>5904</v>
      </c>
      <c r="I5928" s="1" t="s">
        <v>3045</v>
      </c>
      <c r="J5928" s="1">
        <v>114.46</v>
      </c>
      <c r="K5928" s="1">
        <v>114.46</v>
      </c>
      <c r="L5928" s="42">
        <v>12</v>
      </c>
      <c r="M5928" s="232">
        <v>46307</v>
      </c>
      <c r="N5928" s="1" t="str">
        <f>VLOOKUP(B5928,MICRO!E:L,8,0)</f>
        <v>P-198</v>
      </c>
    </row>
    <row r="5929" spans="1:14" ht="20.25" x14ac:dyDescent="0.25">
      <c r="A5929" s="1">
        <v>21</v>
      </c>
      <c r="B5929" s="159">
        <v>4610</v>
      </c>
      <c r="C5929" s="1" t="s">
        <v>5179</v>
      </c>
      <c r="D5929" s="1" t="s">
        <v>5180</v>
      </c>
      <c r="E5929" s="1" t="s">
        <v>746</v>
      </c>
      <c r="F5929" s="1" t="s">
        <v>5183</v>
      </c>
      <c r="G5929" s="1">
        <v>1</v>
      </c>
      <c r="H5929" s="1" t="s">
        <v>5904</v>
      </c>
      <c r="I5929" s="1" t="s">
        <v>3045</v>
      </c>
      <c r="J5929" s="1">
        <v>80.17</v>
      </c>
      <c r="K5929" s="1">
        <v>80.17</v>
      </c>
      <c r="L5929" s="42">
        <v>12</v>
      </c>
      <c r="M5929" s="232">
        <v>46307</v>
      </c>
      <c r="N5929" s="1" t="str">
        <f>VLOOKUP(B5929,MICRO!E:L,8,0)</f>
        <v>P-198</v>
      </c>
    </row>
    <row r="5930" spans="1:14" ht="20.25" x14ac:dyDescent="0.25">
      <c r="A5930" s="1">
        <v>22</v>
      </c>
      <c r="B5930" s="159">
        <v>4611</v>
      </c>
      <c r="C5930" s="1" t="s">
        <v>5179</v>
      </c>
      <c r="D5930" s="1" t="s">
        <v>5180</v>
      </c>
      <c r="E5930" s="1" t="s">
        <v>1101</v>
      </c>
      <c r="F5930" s="1" t="s">
        <v>5184</v>
      </c>
      <c r="G5930" s="1">
        <v>1</v>
      </c>
      <c r="H5930" s="1" t="s">
        <v>5904</v>
      </c>
      <c r="I5930" s="1" t="s">
        <v>3045</v>
      </c>
      <c r="J5930" s="1">
        <v>113.7</v>
      </c>
      <c r="K5930" s="1">
        <v>113.7</v>
      </c>
      <c r="L5930" s="42">
        <v>12</v>
      </c>
      <c r="M5930" s="232">
        <v>46307</v>
      </c>
      <c r="N5930" s="1" t="str">
        <f>VLOOKUP(B5930,MICRO!E:L,8,0)</f>
        <v>P-198</v>
      </c>
    </row>
    <row r="5931" spans="1:14" ht="20.25" x14ac:dyDescent="0.25">
      <c r="A5931" s="1">
        <v>23</v>
      </c>
      <c r="B5931" s="159">
        <v>4612</v>
      </c>
      <c r="C5931" s="1" t="s">
        <v>5179</v>
      </c>
      <c r="D5931" s="1" t="s">
        <v>5180</v>
      </c>
      <c r="E5931" s="1" t="s">
        <v>100</v>
      </c>
      <c r="F5931" s="1" t="s">
        <v>5185</v>
      </c>
      <c r="G5931" s="1">
        <v>1</v>
      </c>
      <c r="H5931" s="1" t="s">
        <v>5904</v>
      </c>
      <c r="I5931" s="1" t="s">
        <v>3045</v>
      </c>
      <c r="J5931" s="1">
        <v>46.8</v>
      </c>
      <c r="K5931" s="1">
        <v>46.8</v>
      </c>
      <c r="L5931" s="42">
        <v>12</v>
      </c>
      <c r="M5931" s="232">
        <v>46307</v>
      </c>
      <c r="N5931" s="1" t="str">
        <f>VLOOKUP(B5931,MICRO!E:L,8,0)</f>
        <v>P-198</v>
      </c>
    </row>
    <row r="5932" spans="1:14" ht="20.25" x14ac:dyDescent="0.25">
      <c r="A5932" s="1">
        <v>24</v>
      </c>
      <c r="B5932" s="159">
        <v>4623</v>
      </c>
      <c r="C5932" s="1" t="s">
        <v>5210</v>
      </c>
      <c r="D5932" s="1" t="s">
        <v>5211</v>
      </c>
      <c r="E5932" s="1" t="s">
        <v>2</v>
      </c>
      <c r="F5932" s="1" t="s">
        <v>5212</v>
      </c>
      <c r="G5932" s="1">
        <v>2</v>
      </c>
      <c r="H5932" s="1" t="s">
        <v>5904</v>
      </c>
      <c r="I5932" s="1" t="s">
        <v>3045</v>
      </c>
      <c r="J5932" s="1">
        <v>150.6</v>
      </c>
      <c r="K5932" s="1">
        <v>301.2</v>
      </c>
      <c r="L5932" s="42">
        <v>12</v>
      </c>
      <c r="M5932" s="232">
        <v>46307</v>
      </c>
      <c r="N5932" s="1" t="str">
        <f>VLOOKUP(B5932,MICRO!E:L,8,0)</f>
        <v>P-198</v>
      </c>
    </row>
    <row r="5933" spans="1:14" ht="20.25" x14ac:dyDescent="0.25">
      <c r="A5933" s="1">
        <v>25</v>
      </c>
      <c r="B5933" s="159">
        <v>4624</v>
      </c>
      <c r="C5933" s="1" t="s">
        <v>5210</v>
      </c>
      <c r="D5933" s="1" t="s">
        <v>5211</v>
      </c>
      <c r="E5933" s="1" t="s">
        <v>43</v>
      </c>
      <c r="F5933" s="1" t="s">
        <v>5213</v>
      </c>
      <c r="G5933" s="1">
        <v>3</v>
      </c>
      <c r="H5933" s="1" t="s">
        <v>5904</v>
      </c>
      <c r="I5933" s="1" t="s">
        <v>3045</v>
      </c>
      <c r="J5933" s="1">
        <v>50.54</v>
      </c>
      <c r="K5933" s="1">
        <v>151.62</v>
      </c>
      <c r="L5933" s="42">
        <v>12</v>
      </c>
      <c r="M5933" s="232">
        <v>46307</v>
      </c>
      <c r="N5933" s="1" t="str">
        <f>VLOOKUP(B5933,MICRO!E:L,8,0)</f>
        <v>P-198</v>
      </c>
    </row>
    <row r="5934" spans="1:14" ht="20.25" x14ac:dyDescent="0.25">
      <c r="A5934" s="1">
        <v>26</v>
      </c>
      <c r="B5934" s="159">
        <v>4625</v>
      </c>
      <c r="C5934" s="1" t="s">
        <v>5210</v>
      </c>
      <c r="D5934" s="1" t="s">
        <v>5211</v>
      </c>
      <c r="E5934" s="1" t="s">
        <v>746</v>
      </c>
      <c r="F5934" s="1" t="s">
        <v>5214</v>
      </c>
      <c r="G5934" s="1">
        <v>1</v>
      </c>
      <c r="H5934" s="1" t="s">
        <v>5904</v>
      </c>
      <c r="I5934" s="1" t="s">
        <v>3045</v>
      </c>
      <c r="J5934" s="1">
        <v>116.11</v>
      </c>
      <c r="K5934" s="1">
        <v>116.11</v>
      </c>
      <c r="L5934" s="42">
        <v>12</v>
      </c>
      <c r="M5934" s="232">
        <v>46307</v>
      </c>
      <c r="N5934" s="1" t="str">
        <f>VLOOKUP(B5934,MICRO!E:L,8,0)</f>
        <v>P-198</v>
      </c>
    </row>
    <row r="5935" spans="1:14" ht="20.25" x14ac:dyDescent="0.25">
      <c r="A5935" s="1">
        <v>27</v>
      </c>
      <c r="B5935" s="159">
        <v>4663</v>
      </c>
      <c r="C5935" s="1" t="s">
        <v>5224</v>
      </c>
      <c r="D5935" s="1" t="s">
        <v>5237</v>
      </c>
      <c r="E5935" s="1" t="s">
        <v>43</v>
      </c>
      <c r="F5935" s="1" t="s">
        <v>5239</v>
      </c>
      <c r="G5935" s="1">
        <v>4</v>
      </c>
      <c r="H5935" s="1" t="s">
        <v>5904</v>
      </c>
      <c r="I5935" s="1" t="s">
        <v>3045</v>
      </c>
      <c r="J5935" s="1">
        <v>38.299999999999997</v>
      </c>
      <c r="K5935" s="1">
        <v>153.19999999999999</v>
      </c>
      <c r="L5935" s="42">
        <v>12</v>
      </c>
      <c r="M5935" s="232">
        <v>46307</v>
      </c>
      <c r="N5935" s="1" t="str">
        <f>VLOOKUP(B5935,MICRO!E:L,8,0)</f>
        <v>P-198</v>
      </c>
    </row>
    <row r="5936" spans="1:14" ht="20.25" x14ac:dyDescent="0.25">
      <c r="A5936" s="1">
        <v>28</v>
      </c>
      <c r="B5936" s="159">
        <v>4662</v>
      </c>
      <c r="C5936" s="1" t="s">
        <v>5224</v>
      </c>
      <c r="D5936" s="1" t="s">
        <v>5237</v>
      </c>
      <c r="E5936" s="1" t="s">
        <v>2</v>
      </c>
      <c r="F5936" s="1" t="s">
        <v>5238</v>
      </c>
      <c r="G5936" s="1">
        <v>4</v>
      </c>
      <c r="H5936" s="1" t="s">
        <v>5904</v>
      </c>
      <c r="I5936" s="1" t="s">
        <v>3045</v>
      </c>
      <c r="J5936" s="1">
        <v>28.1</v>
      </c>
      <c r="K5936" s="1">
        <v>112.4</v>
      </c>
      <c r="L5936" s="42">
        <v>12</v>
      </c>
      <c r="M5936" s="232">
        <v>46307</v>
      </c>
      <c r="N5936" s="1" t="str">
        <f>VLOOKUP(B5936,MICRO!E:L,8,0)</f>
        <v>P-198</v>
      </c>
    </row>
    <row r="5937" spans="1:14" ht="20.25" x14ac:dyDescent="0.25">
      <c r="A5937" s="1">
        <v>29</v>
      </c>
      <c r="B5937" s="159">
        <v>4665</v>
      </c>
      <c r="C5937" s="1" t="s">
        <v>5224</v>
      </c>
      <c r="D5937" s="1" t="s">
        <v>5237</v>
      </c>
      <c r="E5937" s="1" t="s">
        <v>1101</v>
      </c>
      <c r="F5937" s="1" t="s">
        <v>5241</v>
      </c>
      <c r="G5937" s="1">
        <v>4</v>
      </c>
      <c r="H5937" s="1" t="s">
        <v>5904</v>
      </c>
      <c r="I5937" s="1" t="s">
        <v>3045</v>
      </c>
      <c r="J5937" s="1">
        <v>28.4</v>
      </c>
      <c r="K5937" s="1">
        <v>113.6</v>
      </c>
      <c r="L5937" s="42">
        <v>12</v>
      </c>
      <c r="M5937" s="232">
        <v>46307</v>
      </c>
      <c r="N5937" s="1" t="str">
        <f>VLOOKUP(B5937,MICRO!E:L,8,0)</f>
        <v>P-198</v>
      </c>
    </row>
    <row r="5938" spans="1:14" ht="20.25" x14ac:dyDescent="0.25">
      <c r="A5938" s="1">
        <v>30</v>
      </c>
      <c r="B5938" s="159">
        <v>4664</v>
      </c>
      <c r="C5938" s="1" t="s">
        <v>5224</v>
      </c>
      <c r="D5938" s="1" t="s">
        <v>5237</v>
      </c>
      <c r="E5938" s="1" t="s">
        <v>746</v>
      </c>
      <c r="F5938" s="1" t="s">
        <v>5240</v>
      </c>
      <c r="G5938" s="1">
        <v>2</v>
      </c>
      <c r="H5938" s="1" t="s">
        <v>5904</v>
      </c>
      <c r="I5938" s="1" t="s">
        <v>3045</v>
      </c>
      <c r="J5938" s="1">
        <v>15.8</v>
      </c>
      <c r="K5938" s="1">
        <v>31.6</v>
      </c>
      <c r="L5938" s="42">
        <v>12</v>
      </c>
      <c r="M5938" s="232">
        <v>46307</v>
      </c>
      <c r="N5938" s="1" t="str">
        <f>VLOOKUP(B5938,MICRO!E:L,8,0)</f>
        <v>P-198</v>
      </c>
    </row>
    <row r="5939" spans="1:14" ht="20.25" x14ac:dyDescent="0.25">
      <c r="A5939" s="1">
        <v>31</v>
      </c>
      <c r="B5939" s="159">
        <v>4903</v>
      </c>
      <c r="C5939" s="1" t="s">
        <v>5718</v>
      </c>
      <c r="D5939" s="1" t="s">
        <v>5719</v>
      </c>
      <c r="E5939" s="1" t="s">
        <v>2</v>
      </c>
      <c r="F5939" s="1" t="s">
        <v>6522</v>
      </c>
      <c r="G5939" s="1">
        <v>2</v>
      </c>
      <c r="H5939" s="1" t="s">
        <v>5904</v>
      </c>
      <c r="I5939" s="1" t="s">
        <v>3045</v>
      </c>
      <c r="J5939" s="1">
        <v>92.9</v>
      </c>
      <c r="K5939" s="1">
        <v>185.8</v>
      </c>
      <c r="L5939" s="42">
        <v>12</v>
      </c>
      <c r="M5939" s="232">
        <v>46307</v>
      </c>
      <c r="N5939" s="1" t="str">
        <f>VLOOKUP(B5939,MICRO!E:L,8,0)</f>
        <v>P-198</v>
      </c>
    </row>
    <row r="5940" spans="1:14" ht="20.25" x14ac:dyDescent="0.25">
      <c r="A5940" s="1">
        <v>32</v>
      </c>
      <c r="B5940" s="159">
        <v>4680</v>
      </c>
      <c r="C5940" s="1" t="s">
        <v>5271</v>
      </c>
      <c r="D5940" s="1" t="s">
        <v>5272</v>
      </c>
      <c r="E5940" s="1" t="s">
        <v>2</v>
      </c>
      <c r="F5940" s="1" t="s">
        <v>5273</v>
      </c>
      <c r="G5940" s="1">
        <v>1</v>
      </c>
      <c r="H5940" s="1" t="s">
        <v>5904</v>
      </c>
      <c r="I5940" s="1" t="s">
        <v>3045</v>
      </c>
      <c r="J5940" s="1">
        <v>101.4</v>
      </c>
      <c r="K5940" s="1">
        <v>101.4</v>
      </c>
      <c r="L5940" s="42">
        <v>12</v>
      </c>
      <c r="M5940" s="232">
        <v>46307</v>
      </c>
      <c r="N5940" s="1" t="str">
        <f>VLOOKUP(B5940,MICRO!E:L,8,0)</f>
        <v>P-198</v>
      </c>
    </row>
    <row r="5941" spans="1:14" ht="20.25" x14ac:dyDescent="0.25">
      <c r="A5941" s="1">
        <v>33</v>
      </c>
      <c r="B5941" s="159">
        <v>4614</v>
      </c>
      <c r="C5941" s="1" t="s">
        <v>5188</v>
      </c>
      <c r="D5941" s="1" t="s">
        <v>5189</v>
      </c>
      <c r="E5941" s="1" t="s">
        <v>2</v>
      </c>
      <c r="F5941" s="1" t="s">
        <v>5191</v>
      </c>
      <c r="G5941" s="1">
        <v>1</v>
      </c>
      <c r="H5941" s="1" t="s">
        <v>5904</v>
      </c>
      <c r="I5941" s="1" t="s">
        <v>3045</v>
      </c>
      <c r="J5941" s="1">
        <v>149.56</v>
      </c>
      <c r="K5941" s="1">
        <v>149.56</v>
      </c>
      <c r="L5941" s="42">
        <v>12</v>
      </c>
      <c r="M5941" s="232">
        <v>46307</v>
      </c>
      <c r="N5941" s="1" t="str">
        <f>VLOOKUP(B5941,MICRO!E:L,8,0)</f>
        <v>P-198</v>
      </c>
    </row>
    <row r="5942" spans="1:14" ht="20.25" x14ac:dyDescent="0.25">
      <c r="A5942" s="1">
        <v>34</v>
      </c>
      <c r="B5942" s="159">
        <v>4751</v>
      </c>
      <c r="C5942" s="1" t="s">
        <v>5485</v>
      </c>
      <c r="D5942" s="1" t="s">
        <v>5486</v>
      </c>
      <c r="E5942" s="1" t="s">
        <v>2</v>
      </c>
      <c r="F5942" s="1" t="s">
        <v>5487</v>
      </c>
      <c r="G5942" s="1">
        <v>2</v>
      </c>
      <c r="H5942" s="1" t="s">
        <v>5904</v>
      </c>
      <c r="I5942" s="1" t="s">
        <v>3140</v>
      </c>
      <c r="J5942" s="1">
        <v>257.5</v>
      </c>
      <c r="K5942" s="1">
        <v>515</v>
      </c>
      <c r="L5942" s="42">
        <v>12</v>
      </c>
      <c r="M5942" s="232">
        <v>46307</v>
      </c>
      <c r="N5942" s="1" t="str">
        <f>VLOOKUP(B5942,MICRO!E:L,8,0)</f>
        <v>P-198</v>
      </c>
    </row>
    <row r="5943" spans="1:14" ht="20.25" x14ac:dyDescent="0.25">
      <c r="A5943" s="1">
        <v>35</v>
      </c>
      <c r="B5943" s="159">
        <v>4799</v>
      </c>
      <c r="C5943" s="1" t="s">
        <v>5485</v>
      </c>
      <c r="D5943" s="1" t="s">
        <v>5486</v>
      </c>
      <c r="E5943" s="1" t="s">
        <v>43</v>
      </c>
      <c r="F5943" s="1" t="s">
        <v>5572</v>
      </c>
      <c r="G5943" s="1">
        <v>1</v>
      </c>
      <c r="H5943" s="1" t="s">
        <v>5904</v>
      </c>
      <c r="I5943" s="1" t="s">
        <v>3140</v>
      </c>
      <c r="J5943" s="1">
        <v>1172.4000000000001</v>
      </c>
      <c r="K5943" s="1">
        <v>1172.4000000000001</v>
      </c>
      <c r="L5943" s="42">
        <v>12</v>
      </c>
      <c r="M5943" s="232">
        <v>46307</v>
      </c>
      <c r="N5943" s="1" t="str">
        <f>VLOOKUP(B5943,MICRO!E:L,8,0)</f>
        <v>P-198</v>
      </c>
    </row>
    <row r="5944" spans="1:14" ht="20.25" x14ac:dyDescent="0.25">
      <c r="A5944" s="1">
        <v>36</v>
      </c>
      <c r="B5944" s="159">
        <v>4761</v>
      </c>
      <c r="C5944" s="1" t="s">
        <v>5505</v>
      </c>
      <c r="D5944" s="1" t="s">
        <v>5506</v>
      </c>
      <c r="E5944" s="1" t="s">
        <v>2</v>
      </c>
      <c r="F5944" s="1" t="s">
        <v>5507</v>
      </c>
      <c r="G5944" s="1">
        <v>2</v>
      </c>
      <c r="H5944" s="1" t="s">
        <v>5904</v>
      </c>
      <c r="I5944" s="1" t="s">
        <v>3140</v>
      </c>
      <c r="J5944" s="1">
        <v>64.099999999999994</v>
      </c>
      <c r="K5944" s="1">
        <v>128.19999999999999</v>
      </c>
      <c r="L5944" s="42">
        <v>12</v>
      </c>
      <c r="M5944" s="232">
        <v>46307</v>
      </c>
      <c r="N5944" s="1" t="str">
        <f>VLOOKUP(B5944,MICRO!E:L,8,0)</f>
        <v>P-198</v>
      </c>
    </row>
    <row r="5945" spans="1:14" ht="20.25" x14ac:dyDescent="0.25">
      <c r="A5945" s="1">
        <v>37</v>
      </c>
      <c r="B5945" s="159">
        <v>4762</v>
      </c>
      <c r="C5945" s="1" t="s">
        <v>5505</v>
      </c>
      <c r="D5945" s="1" t="s">
        <v>5506</v>
      </c>
      <c r="E5945" s="1" t="s">
        <v>43</v>
      </c>
      <c r="F5945" s="1" t="s">
        <v>5512</v>
      </c>
      <c r="G5945" s="1">
        <v>1</v>
      </c>
      <c r="H5945" s="1" t="s">
        <v>5904</v>
      </c>
      <c r="I5945" s="1" t="s">
        <v>3140</v>
      </c>
      <c r="J5945" s="1">
        <v>83.4</v>
      </c>
      <c r="K5945" s="1">
        <v>83.4</v>
      </c>
      <c r="L5945" s="42">
        <v>12</v>
      </c>
      <c r="M5945" s="232">
        <v>46307</v>
      </c>
      <c r="N5945" s="1" t="str">
        <f>VLOOKUP(B5945,MICRO!E:L,8,0)</f>
        <v>P-198</v>
      </c>
    </row>
    <row r="5946" spans="1:14" ht="20.25" x14ac:dyDescent="0.25">
      <c r="A5946" s="1">
        <v>38</v>
      </c>
      <c r="B5946" s="159">
        <v>4763</v>
      </c>
      <c r="C5946" s="1" t="s">
        <v>5505</v>
      </c>
      <c r="D5946" s="1" t="s">
        <v>5506</v>
      </c>
      <c r="E5946" s="1" t="s">
        <v>746</v>
      </c>
      <c r="F5946" s="1" t="s">
        <v>5513</v>
      </c>
      <c r="G5946" s="1">
        <v>1</v>
      </c>
      <c r="H5946" s="1" t="s">
        <v>5904</v>
      </c>
      <c r="I5946" s="1" t="s">
        <v>3140</v>
      </c>
      <c r="J5946" s="1">
        <v>61.1</v>
      </c>
      <c r="K5946" s="1">
        <v>61.1</v>
      </c>
      <c r="L5946" s="42">
        <v>12</v>
      </c>
      <c r="M5946" s="232">
        <v>46307</v>
      </c>
      <c r="N5946" s="1" t="str">
        <f>VLOOKUP(B5946,MICRO!E:L,8,0)</f>
        <v>P-198</v>
      </c>
    </row>
    <row r="5947" spans="1:14" ht="20.25" x14ac:dyDescent="0.25">
      <c r="A5947" s="1">
        <v>39</v>
      </c>
      <c r="B5947" s="159">
        <v>4765</v>
      </c>
      <c r="C5947" s="1" t="s">
        <v>5505</v>
      </c>
      <c r="D5947" s="1" t="s">
        <v>5506</v>
      </c>
      <c r="E5947" s="1" t="s">
        <v>100</v>
      </c>
      <c r="F5947" s="1" t="s">
        <v>5515</v>
      </c>
      <c r="G5947" s="1">
        <v>1</v>
      </c>
      <c r="H5947" s="1" t="s">
        <v>5904</v>
      </c>
      <c r="I5947" s="1" t="s">
        <v>3140</v>
      </c>
      <c r="J5947" s="1">
        <v>79.2</v>
      </c>
      <c r="K5947" s="1">
        <v>79.2</v>
      </c>
      <c r="L5947" s="42">
        <v>12</v>
      </c>
      <c r="M5947" s="232">
        <v>46307</v>
      </c>
      <c r="N5947" s="1" t="str">
        <f>VLOOKUP(B5947,MICRO!E:L,8,0)</f>
        <v>P-198</v>
      </c>
    </row>
    <row r="5948" spans="1:14" ht="20.25" x14ac:dyDescent="0.25">
      <c r="A5948" s="1">
        <v>40</v>
      </c>
      <c r="B5948" s="159">
        <v>4766</v>
      </c>
      <c r="C5948" s="1" t="s">
        <v>5505</v>
      </c>
      <c r="D5948" s="1" t="s">
        <v>5506</v>
      </c>
      <c r="E5948" s="1" t="s">
        <v>173</v>
      </c>
      <c r="F5948" s="1" t="s">
        <v>5516</v>
      </c>
      <c r="G5948" s="1">
        <v>1</v>
      </c>
      <c r="H5948" s="1" t="s">
        <v>5904</v>
      </c>
      <c r="I5948" s="1" t="s">
        <v>3140</v>
      </c>
      <c r="J5948" s="1">
        <v>54.3</v>
      </c>
      <c r="K5948" s="1">
        <v>54.3</v>
      </c>
      <c r="L5948" s="42">
        <v>12</v>
      </c>
      <c r="M5948" s="232">
        <v>46307</v>
      </c>
      <c r="N5948" s="1" t="str">
        <f>VLOOKUP(B5948,MICRO!E:L,8,0)</f>
        <v>P-198</v>
      </c>
    </row>
    <row r="5949" spans="1:14" ht="20.25" x14ac:dyDescent="0.25">
      <c r="A5949" s="1">
        <v>41</v>
      </c>
      <c r="B5949" s="159"/>
      <c r="C5949" s="1" t="s">
        <v>5051</v>
      </c>
      <c r="D5949" s="1"/>
      <c r="E5949" s="1"/>
      <c r="F5949" s="1" t="s">
        <v>6523</v>
      </c>
      <c r="G5949" s="1">
        <v>24</v>
      </c>
      <c r="H5949" s="1" t="s">
        <v>5904</v>
      </c>
      <c r="I5949" s="1"/>
      <c r="J5949" s="1"/>
      <c r="K5949" s="1">
        <v>0.01</v>
      </c>
      <c r="L5949" s="42">
        <v>12</v>
      </c>
      <c r="M5949" s="232">
        <v>46307</v>
      </c>
      <c r="N5949" s="1" t="e">
        <f>VLOOKUP(B5949,MICRO!E:L,8,0)</f>
        <v>#N/A</v>
      </c>
    </row>
    <row r="5950" spans="1:14" ht="20.25" x14ac:dyDescent="0.25">
      <c r="A5950" s="1">
        <v>42</v>
      </c>
      <c r="B5950" s="159"/>
      <c r="C5950" s="1" t="s">
        <v>5051</v>
      </c>
      <c r="D5950" s="1"/>
      <c r="E5950" s="1"/>
      <c r="F5950" s="1" t="s">
        <v>6524</v>
      </c>
      <c r="G5950" s="1">
        <v>24</v>
      </c>
      <c r="H5950" s="1" t="s">
        <v>5904</v>
      </c>
      <c r="I5950" s="1"/>
      <c r="J5950" s="1"/>
      <c r="K5950" s="1">
        <v>0.01</v>
      </c>
      <c r="L5950" s="42">
        <v>12</v>
      </c>
      <c r="M5950" s="232">
        <v>46307</v>
      </c>
      <c r="N5950" s="1" t="e">
        <f>VLOOKUP(B5950,MICRO!E:L,8,0)</f>
        <v>#N/A</v>
      </c>
    </row>
    <row r="5951" spans="1:14" ht="20.25" x14ac:dyDescent="0.25">
      <c r="A5951" s="1">
        <v>43</v>
      </c>
      <c r="B5951" s="159"/>
      <c r="C5951" s="1" t="s">
        <v>5054</v>
      </c>
      <c r="D5951" s="1"/>
      <c r="E5951" s="1"/>
      <c r="F5951" s="1" t="s">
        <v>6525</v>
      </c>
      <c r="G5951" s="1">
        <v>24</v>
      </c>
      <c r="H5951" s="1" t="s">
        <v>5904</v>
      </c>
      <c r="I5951" s="1"/>
      <c r="J5951" s="1"/>
      <c r="K5951" s="1">
        <v>0.01</v>
      </c>
      <c r="L5951" s="42">
        <v>12</v>
      </c>
      <c r="M5951" s="232">
        <v>46307</v>
      </c>
      <c r="N5951" s="1" t="e">
        <f>VLOOKUP(B5951,MICRO!E:L,8,0)</f>
        <v>#N/A</v>
      </c>
    </row>
    <row r="5952" spans="1:14" ht="20.25" x14ac:dyDescent="0.25">
      <c r="A5952" s="1">
        <v>44</v>
      </c>
      <c r="B5952" s="159"/>
      <c r="C5952" s="1" t="s">
        <v>5054</v>
      </c>
      <c r="D5952" s="1"/>
      <c r="E5952" s="1"/>
      <c r="F5952" s="1" t="s">
        <v>6526</v>
      </c>
      <c r="G5952" s="1">
        <v>24</v>
      </c>
      <c r="H5952" s="1" t="s">
        <v>5904</v>
      </c>
      <c r="I5952" s="1"/>
      <c r="J5952" s="1"/>
      <c r="K5952" s="1">
        <v>0.01</v>
      </c>
      <c r="L5952" s="42">
        <v>12</v>
      </c>
      <c r="M5952" s="232">
        <v>46307</v>
      </c>
      <c r="N5952" s="1" t="e">
        <f>VLOOKUP(B5952,MICRO!E:L,8,0)</f>
        <v>#N/A</v>
      </c>
    </row>
    <row r="5953" spans="1:14" ht="20.25" x14ac:dyDescent="0.25">
      <c r="A5953" s="1">
        <v>45</v>
      </c>
      <c r="B5953" s="159"/>
      <c r="C5953" s="1" t="s">
        <v>6527</v>
      </c>
      <c r="D5953" s="1"/>
      <c r="E5953" s="1"/>
      <c r="F5953" s="1" t="s">
        <v>6528</v>
      </c>
      <c r="G5953" s="1">
        <v>80</v>
      </c>
      <c r="H5953" s="1" t="s">
        <v>5904</v>
      </c>
      <c r="I5953" s="1"/>
      <c r="J5953" s="1"/>
      <c r="K5953" s="1">
        <v>0.01</v>
      </c>
      <c r="L5953" s="42">
        <v>12</v>
      </c>
      <c r="M5953" s="232">
        <v>46307</v>
      </c>
      <c r="N5953" s="1" t="e">
        <f>VLOOKUP(B5953,MICRO!E:L,8,0)</f>
        <v>#N/A</v>
      </c>
    </row>
    <row r="5954" spans="1:14" ht="20.25" x14ac:dyDescent="0.25">
      <c r="A5954" s="1">
        <v>46</v>
      </c>
      <c r="B5954" s="159"/>
      <c r="C5954" s="1" t="s">
        <v>6527</v>
      </c>
      <c r="D5954" s="1"/>
      <c r="E5954" s="1"/>
      <c r="F5954" s="1" t="s">
        <v>6529</v>
      </c>
      <c r="G5954" s="1">
        <v>80</v>
      </c>
      <c r="H5954" s="1" t="s">
        <v>5904</v>
      </c>
      <c r="I5954" s="1"/>
      <c r="J5954" s="1"/>
      <c r="K5954" s="1">
        <v>0.01</v>
      </c>
      <c r="L5954" s="42">
        <v>12</v>
      </c>
      <c r="M5954" s="232">
        <v>46307</v>
      </c>
      <c r="N5954" s="1" t="e">
        <f>VLOOKUP(B5954,MICRO!E:L,8,0)</f>
        <v>#N/A</v>
      </c>
    </row>
    <row r="5955" spans="1:14" ht="20.25" x14ac:dyDescent="0.25">
      <c r="A5955" s="1">
        <v>47</v>
      </c>
      <c r="B5955" s="159"/>
      <c r="C5955" s="1" t="s">
        <v>6527</v>
      </c>
      <c r="D5955" s="1"/>
      <c r="E5955" s="1"/>
      <c r="F5955" s="1" t="s">
        <v>6530</v>
      </c>
      <c r="G5955" s="1">
        <v>80</v>
      </c>
      <c r="H5955" s="1" t="s">
        <v>5904</v>
      </c>
      <c r="I5955" s="1"/>
      <c r="J5955" s="1"/>
      <c r="K5955" s="1">
        <v>0.01</v>
      </c>
      <c r="L5955" s="42">
        <v>12</v>
      </c>
      <c r="M5955" s="232">
        <v>46307</v>
      </c>
      <c r="N5955" s="1" t="e">
        <f>VLOOKUP(B5955,MICRO!E:L,8,0)</f>
        <v>#N/A</v>
      </c>
    </row>
    <row r="5956" spans="1:14" ht="20.25" x14ac:dyDescent="0.25">
      <c r="A5956" s="1">
        <v>48</v>
      </c>
      <c r="B5956" s="159"/>
      <c r="C5956" s="1" t="s">
        <v>5037</v>
      </c>
      <c r="D5956" s="1"/>
      <c r="E5956" s="1"/>
      <c r="F5956" s="1" t="s">
        <v>6531</v>
      </c>
      <c r="G5956" s="1">
        <v>32</v>
      </c>
      <c r="H5956" s="1" t="s">
        <v>5904</v>
      </c>
      <c r="I5956" s="1"/>
      <c r="J5956" s="1"/>
      <c r="K5956" s="1">
        <v>0.01</v>
      </c>
      <c r="L5956" s="42">
        <v>12</v>
      </c>
      <c r="M5956" s="232">
        <v>46307</v>
      </c>
      <c r="N5956" s="1" t="e">
        <f>VLOOKUP(B5956,MICRO!E:L,8,0)</f>
        <v>#N/A</v>
      </c>
    </row>
    <row r="5957" spans="1:14" ht="20.25" x14ac:dyDescent="0.25">
      <c r="A5957" s="1">
        <v>49</v>
      </c>
      <c r="B5957" s="159"/>
      <c r="C5957" s="1" t="s">
        <v>5037</v>
      </c>
      <c r="D5957" s="1"/>
      <c r="E5957" s="1"/>
      <c r="F5957" s="1" t="s">
        <v>6532</v>
      </c>
      <c r="G5957" s="1">
        <v>32</v>
      </c>
      <c r="H5957" s="1" t="s">
        <v>5904</v>
      </c>
      <c r="I5957" s="1"/>
      <c r="J5957" s="1"/>
      <c r="K5957" s="1">
        <v>0.01</v>
      </c>
      <c r="L5957" s="42">
        <v>12</v>
      </c>
      <c r="M5957" s="232">
        <v>46307</v>
      </c>
      <c r="N5957" s="1" t="e">
        <f>VLOOKUP(B5957,MICRO!E:L,8,0)</f>
        <v>#N/A</v>
      </c>
    </row>
    <row r="5958" spans="1:14" ht="20.25" x14ac:dyDescent="0.25">
      <c r="A5958" s="1">
        <v>50</v>
      </c>
      <c r="B5958" s="159"/>
      <c r="C5958" s="1" t="s">
        <v>5037</v>
      </c>
      <c r="D5958" s="1"/>
      <c r="E5958" s="1"/>
      <c r="F5958" s="1" t="s">
        <v>6533</v>
      </c>
      <c r="G5958" s="1">
        <v>32</v>
      </c>
      <c r="H5958" s="1" t="s">
        <v>5904</v>
      </c>
      <c r="I5958" s="1"/>
      <c r="J5958" s="1"/>
      <c r="K5958" s="1">
        <v>0.01</v>
      </c>
      <c r="L5958" s="42">
        <v>12</v>
      </c>
      <c r="M5958" s="232">
        <v>46307</v>
      </c>
      <c r="N5958" s="1" t="e">
        <f>VLOOKUP(B5958,MICRO!E:L,8,0)</f>
        <v>#N/A</v>
      </c>
    </row>
    <row r="5959" spans="1:14" ht="20.25" x14ac:dyDescent="0.25">
      <c r="A5959" s="1">
        <v>51</v>
      </c>
      <c r="B5959" s="159"/>
      <c r="C5959" s="1" t="s">
        <v>6534</v>
      </c>
      <c r="D5959" s="1"/>
      <c r="E5959" s="1"/>
      <c r="F5959" s="1" t="s">
        <v>6535</v>
      </c>
      <c r="G5959" s="1">
        <v>97</v>
      </c>
      <c r="H5959" s="1" t="s">
        <v>5904</v>
      </c>
      <c r="I5959" s="1"/>
      <c r="J5959" s="1"/>
      <c r="K5959" s="1">
        <v>0.01</v>
      </c>
      <c r="L5959" s="42">
        <v>12</v>
      </c>
      <c r="M5959" s="232">
        <v>46307</v>
      </c>
      <c r="N5959" s="1" t="e">
        <f>VLOOKUP(B5959,MICRO!E:L,8,0)</f>
        <v>#N/A</v>
      </c>
    </row>
    <row r="5960" spans="1:14" ht="20.25" x14ac:dyDescent="0.25">
      <c r="A5960" s="1">
        <v>52</v>
      </c>
      <c r="B5960" s="159"/>
      <c r="C5960" s="1" t="s">
        <v>6534</v>
      </c>
      <c r="D5960" s="1"/>
      <c r="E5960" s="1"/>
      <c r="F5960" s="1" t="s">
        <v>6536</v>
      </c>
      <c r="G5960" s="1">
        <v>97</v>
      </c>
      <c r="H5960" s="1" t="s">
        <v>5904</v>
      </c>
      <c r="I5960" s="1"/>
      <c r="J5960" s="1"/>
      <c r="K5960" s="1">
        <v>0.01</v>
      </c>
      <c r="L5960" s="42">
        <v>12</v>
      </c>
      <c r="M5960" s="232">
        <v>46307</v>
      </c>
      <c r="N5960" s="1" t="e">
        <f>VLOOKUP(B5960,MICRO!E:L,8,0)</f>
        <v>#N/A</v>
      </c>
    </row>
    <row r="5961" spans="1:14" ht="20.25" x14ac:dyDescent="0.25">
      <c r="A5961" s="1">
        <v>53</v>
      </c>
      <c r="B5961" s="159"/>
      <c r="C5961" s="1" t="s">
        <v>6534</v>
      </c>
      <c r="D5961" s="1"/>
      <c r="E5961" s="1"/>
      <c r="F5961" s="1" t="s">
        <v>6537</v>
      </c>
      <c r="G5961" s="1">
        <v>97</v>
      </c>
      <c r="H5961" s="1" t="s">
        <v>5904</v>
      </c>
      <c r="I5961" s="1"/>
      <c r="J5961" s="1"/>
      <c r="K5961" s="1">
        <v>0.01</v>
      </c>
      <c r="L5961" s="42">
        <v>12</v>
      </c>
      <c r="M5961" s="232">
        <v>46307</v>
      </c>
      <c r="N5961" s="1" t="e">
        <f>VLOOKUP(B5961,MICRO!E:L,8,0)</f>
        <v>#N/A</v>
      </c>
    </row>
    <row r="5962" spans="1:14" ht="20.25" x14ac:dyDescent="0.25">
      <c r="A5962" s="1">
        <v>54</v>
      </c>
      <c r="B5962" s="159"/>
      <c r="C5962" s="1" t="s">
        <v>6538</v>
      </c>
      <c r="D5962" s="1"/>
      <c r="E5962" s="1"/>
      <c r="F5962" s="1" t="s">
        <v>6539</v>
      </c>
      <c r="G5962" s="1">
        <v>240</v>
      </c>
      <c r="H5962" s="1" t="s">
        <v>5904</v>
      </c>
      <c r="I5962" s="1"/>
      <c r="J5962" s="1"/>
      <c r="K5962" s="1">
        <v>0.01</v>
      </c>
      <c r="L5962" s="42">
        <v>12</v>
      </c>
      <c r="M5962" s="232">
        <v>46307</v>
      </c>
      <c r="N5962" s="1" t="e">
        <f>VLOOKUP(B5962,MICRO!E:L,8,0)</f>
        <v>#N/A</v>
      </c>
    </row>
    <row r="5963" spans="1:14" ht="20.25" x14ac:dyDescent="0.25">
      <c r="A5963" s="1">
        <v>55</v>
      </c>
      <c r="B5963" s="159"/>
      <c r="C5963" s="1" t="s">
        <v>6538</v>
      </c>
      <c r="D5963" s="1"/>
      <c r="E5963" s="1"/>
      <c r="F5963" s="1" t="s">
        <v>6540</v>
      </c>
      <c r="G5963" s="1">
        <v>240</v>
      </c>
      <c r="H5963" s="1" t="s">
        <v>5904</v>
      </c>
      <c r="I5963" s="1"/>
      <c r="J5963" s="1"/>
      <c r="K5963" s="1">
        <v>0.01</v>
      </c>
      <c r="L5963" s="42">
        <v>12</v>
      </c>
      <c r="M5963" s="232">
        <v>46307</v>
      </c>
      <c r="N5963" s="1" t="e">
        <f>VLOOKUP(B5963,MICRO!E:L,8,0)</f>
        <v>#N/A</v>
      </c>
    </row>
    <row r="5964" spans="1:14" ht="20.25" x14ac:dyDescent="0.25">
      <c r="A5964" s="1">
        <v>56</v>
      </c>
      <c r="B5964" s="159"/>
      <c r="C5964" s="1" t="s">
        <v>6538</v>
      </c>
      <c r="D5964" s="1"/>
      <c r="E5964" s="1"/>
      <c r="F5964" s="1" t="s">
        <v>6541</v>
      </c>
      <c r="G5964" s="1">
        <v>240</v>
      </c>
      <c r="H5964" s="1" t="s">
        <v>5904</v>
      </c>
      <c r="I5964" s="1"/>
      <c r="J5964" s="1"/>
      <c r="K5964" s="1">
        <v>0.01</v>
      </c>
      <c r="L5964" s="42">
        <v>12</v>
      </c>
      <c r="M5964" s="232">
        <v>46307</v>
      </c>
      <c r="N5964" s="1" t="e">
        <f>VLOOKUP(B5964,MICRO!E:L,8,0)</f>
        <v>#N/A</v>
      </c>
    </row>
    <row r="5965" spans="1:14" ht="20.25" x14ac:dyDescent="0.25">
      <c r="A5965" s="1">
        <v>57</v>
      </c>
      <c r="B5965" s="159"/>
      <c r="C5965" s="1" t="s">
        <v>5275</v>
      </c>
      <c r="D5965" s="1"/>
      <c r="E5965" s="1"/>
      <c r="F5965" s="1" t="s">
        <v>6542</v>
      </c>
      <c r="G5965" s="1">
        <v>8</v>
      </c>
      <c r="H5965" s="1" t="s">
        <v>5904</v>
      </c>
      <c r="I5965" s="1"/>
      <c r="J5965" s="1"/>
      <c r="K5965" s="1">
        <v>0.01</v>
      </c>
      <c r="L5965" s="42">
        <v>12</v>
      </c>
      <c r="M5965" s="232">
        <v>46307</v>
      </c>
      <c r="N5965" s="1" t="e">
        <f>VLOOKUP(B5965,MICRO!E:L,8,0)</f>
        <v>#N/A</v>
      </c>
    </row>
    <row r="5966" spans="1:14" ht="20.25" x14ac:dyDescent="0.25">
      <c r="A5966" s="1">
        <v>58</v>
      </c>
      <c r="B5966" s="159"/>
      <c r="C5966" s="1" t="s">
        <v>5275</v>
      </c>
      <c r="D5966" s="1"/>
      <c r="E5966" s="1"/>
      <c r="F5966" s="1" t="s">
        <v>6543</v>
      </c>
      <c r="G5966" s="1">
        <v>8</v>
      </c>
      <c r="H5966" s="1" t="s">
        <v>5904</v>
      </c>
      <c r="I5966" s="1"/>
      <c r="J5966" s="1"/>
      <c r="K5966" s="1">
        <v>0.01</v>
      </c>
      <c r="L5966" s="42">
        <v>12</v>
      </c>
      <c r="M5966" s="232">
        <v>46307</v>
      </c>
      <c r="N5966" s="1" t="e">
        <f>VLOOKUP(B5966,MICRO!E:L,8,0)</f>
        <v>#N/A</v>
      </c>
    </row>
    <row r="5967" spans="1:14" ht="20.25" x14ac:dyDescent="0.25">
      <c r="A5967" s="1">
        <v>59</v>
      </c>
      <c r="B5967" s="159"/>
      <c r="C5967" s="1" t="s">
        <v>5275</v>
      </c>
      <c r="D5967" s="1"/>
      <c r="E5967" s="1"/>
      <c r="F5967" s="1" t="s">
        <v>6544</v>
      </c>
      <c r="G5967" s="1">
        <v>4</v>
      </c>
      <c r="H5967" s="1" t="s">
        <v>5904</v>
      </c>
      <c r="I5967" s="1"/>
      <c r="J5967" s="1"/>
      <c r="K5967" s="1">
        <v>0.01</v>
      </c>
      <c r="L5967" s="42">
        <v>12</v>
      </c>
      <c r="M5967" s="232">
        <v>46307</v>
      </c>
      <c r="N5967" s="1" t="e">
        <f>VLOOKUP(B5967,MICRO!E:L,8,0)</f>
        <v>#N/A</v>
      </c>
    </row>
    <row r="5968" spans="1:14" ht="20.25" x14ac:dyDescent="0.25">
      <c r="A5968" s="1">
        <v>60</v>
      </c>
      <c r="B5968" s="159"/>
      <c r="C5968" s="1" t="s">
        <v>5275</v>
      </c>
      <c r="D5968" s="1"/>
      <c r="E5968" s="1"/>
      <c r="F5968" s="1" t="s">
        <v>6545</v>
      </c>
      <c r="G5968" s="1">
        <v>8</v>
      </c>
      <c r="H5968" s="1" t="s">
        <v>5904</v>
      </c>
      <c r="I5968" s="1"/>
      <c r="J5968" s="1"/>
      <c r="K5968" s="1">
        <v>0.01</v>
      </c>
      <c r="L5968" s="42">
        <v>12</v>
      </c>
      <c r="M5968" s="232">
        <v>46307</v>
      </c>
      <c r="N5968" s="1" t="e">
        <f>VLOOKUP(B5968,MICRO!E:L,8,0)</f>
        <v>#N/A</v>
      </c>
    </row>
    <row r="5969" spans="1:14" ht="20.25" x14ac:dyDescent="0.25">
      <c r="A5969" s="1">
        <v>61</v>
      </c>
      <c r="B5969" s="159"/>
      <c r="C5969" s="1" t="s">
        <v>5407</v>
      </c>
      <c r="D5969" s="1"/>
      <c r="E5969" s="1"/>
      <c r="F5969" s="1" t="s">
        <v>6546</v>
      </c>
      <c r="G5969" s="1">
        <v>8</v>
      </c>
      <c r="H5969" s="1" t="s">
        <v>5904</v>
      </c>
      <c r="I5969" s="1"/>
      <c r="J5969" s="1"/>
      <c r="K5969" s="1">
        <v>0.01</v>
      </c>
      <c r="L5969" s="42">
        <v>12</v>
      </c>
      <c r="M5969" s="232">
        <v>46307</v>
      </c>
      <c r="N5969" s="1" t="e">
        <f>VLOOKUP(B5969,MICRO!E:L,8,0)</f>
        <v>#N/A</v>
      </c>
    </row>
    <row r="5970" spans="1:14" ht="20.25" x14ac:dyDescent="0.25">
      <c r="A5970" s="1">
        <v>62</v>
      </c>
      <c r="B5970" s="159"/>
      <c r="C5970" s="1" t="s">
        <v>5407</v>
      </c>
      <c r="D5970" s="1"/>
      <c r="E5970" s="1"/>
      <c r="F5970" s="1" t="s">
        <v>6547</v>
      </c>
      <c r="G5970" s="1">
        <v>8</v>
      </c>
      <c r="H5970" s="1" t="s">
        <v>5904</v>
      </c>
      <c r="I5970" s="1"/>
      <c r="J5970" s="1"/>
      <c r="K5970" s="1">
        <v>0.01</v>
      </c>
      <c r="L5970" s="42">
        <v>12</v>
      </c>
      <c r="M5970" s="232">
        <v>46307</v>
      </c>
      <c r="N5970" s="1" t="e">
        <f>VLOOKUP(B5970,MICRO!E:L,8,0)</f>
        <v>#N/A</v>
      </c>
    </row>
    <row r="5971" spans="1:14" ht="20.25" x14ac:dyDescent="0.25">
      <c r="A5971" s="1">
        <v>63</v>
      </c>
      <c r="B5971" s="159"/>
      <c r="C5971" s="1" t="s">
        <v>6548</v>
      </c>
      <c r="D5971" s="1"/>
      <c r="E5971" s="1"/>
      <c r="F5971" s="1" t="s">
        <v>6549</v>
      </c>
      <c r="G5971" s="1">
        <v>4</v>
      </c>
      <c r="H5971" s="1" t="s">
        <v>5904</v>
      </c>
      <c r="I5971" s="1"/>
      <c r="J5971" s="1"/>
      <c r="K5971" s="1">
        <v>0.01</v>
      </c>
      <c r="L5971" s="42">
        <v>12</v>
      </c>
      <c r="M5971" s="232">
        <v>46307</v>
      </c>
      <c r="N5971" s="1" t="e">
        <f>VLOOKUP(B5971,MICRO!E:L,8,0)</f>
        <v>#N/A</v>
      </c>
    </row>
    <row r="5972" spans="1:14" ht="20.25" x14ac:dyDescent="0.25">
      <c r="A5972" s="1">
        <v>64</v>
      </c>
      <c r="B5972" s="159"/>
      <c r="C5972" s="1" t="s">
        <v>5407</v>
      </c>
      <c r="D5972" s="1"/>
      <c r="E5972" s="1"/>
      <c r="F5972" s="1" t="s">
        <v>6550</v>
      </c>
      <c r="G5972" s="1">
        <v>16</v>
      </c>
      <c r="H5972" s="1" t="s">
        <v>5904</v>
      </c>
      <c r="I5972" s="1"/>
      <c r="J5972" s="1"/>
      <c r="K5972" s="1">
        <v>0.01</v>
      </c>
      <c r="L5972" s="42">
        <v>12</v>
      </c>
      <c r="M5972" s="232">
        <v>46307</v>
      </c>
      <c r="N5972" s="1" t="e">
        <f>VLOOKUP(B5972,MICRO!E:L,8,0)</f>
        <v>#N/A</v>
      </c>
    </row>
    <row r="5973" spans="1:14" ht="20.25" x14ac:dyDescent="0.25">
      <c r="A5973" s="1">
        <v>65</v>
      </c>
      <c r="B5973" s="159"/>
      <c r="C5973" s="1" t="s">
        <v>5407</v>
      </c>
      <c r="D5973" s="1"/>
      <c r="E5973" s="1"/>
      <c r="F5973" s="1" t="s">
        <v>6551</v>
      </c>
      <c r="G5973" s="1">
        <v>32</v>
      </c>
      <c r="H5973" s="1" t="s">
        <v>5904</v>
      </c>
      <c r="I5973" s="1"/>
      <c r="J5973" s="1"/>
      <c r="K5973" s="1">
        <v>0.01</v>
      </c>
      <c r="L5973" s="42">
        <v>12</v>
      </c>
      <c r="M5973" s="232">
        <v>46307</v>
      </c>
      <c r="N5973" s="1" t="e">
        <f>VLOOKUP(B5973,MICRO!E:L,8,0)</f>
        <v>#N/A</v>
      </c>
    </row>
    <row r="5974" spans="1:14" ht="20.25" x14ac:dyDescent="0.25">
      <c r="A5974" s="1">
        <v>66</v>
      </c>
      <c r="B5974" s="159"/>
      <c r="C5974" s="1" t="s">
        <v>6552</v>
      </c>
      <c r="D5974" s="1"/>
      <c r="E5974" s="1"/>
      <c r="F5974" s="1" t="s">
        <v>6553</v>
      </c>
      <c r="G5974" s="1">
        <v>36</v>
      </c>
      <c r="H5974" s="1" t="s">
        <v>5904</v>
      </c>
      <c r="I5974" s="1"/>
      <c r="J5974" s="1"/>
      <c r="K5974" s="1">
        <v>0.01</v>
      </c>
      <c r="L5974" s="42">
        <v>12</v>
      </c>
      <c r="M5974" s="232">
        <v>46307</v>
      </c>
      <c r="N5974" s="1" t="e">
        <f>VLOOKUP(B5974,MICRO!E:L,8,0)</f>
        <v>#N/A</v>
      </c>
    </row>
    <row r="5975" spans="1:14" ht="20.25" x14ac:dyDescent="0.25">
      <c r="A5975" s="1">
        <v>67</v>
      </c>
      <c r="B5975" s="159"/>
      <c r="C5975" s="1" t="s">
        <v>6552</v>
      </c>
      <c r="D5975" s="1"/>
      <c r="E5975" s="1"/>
      <c r="F5975" s="1" t="s">
        <v>6554</v>
      </c>
      <c r="G5975" s="1">
        <v>36</v>
      </c>
      <c r="H5975" s="1" t="s">
        <v>5904</v>
      </c>
      <c r="I5975" s="1"/>
      <c r="J5975" s="1"/>
      <c r="K5975" s="1">
        <v>0.01</v>
      </c>
      <c r="L5975" s="42">
        <v>12</v>
      </c>
      <c r="M5975" s="232">
        <v>46307</v>
      </c>
      <c r="N5975" s="1" t="e">
        <f>VLOOKUP(B5975,MICRO!E:L,8,0)</f>
        <v>#N/A</v>
      </c>
    </row>
    <row r="5976" spans="1:14" ht="20.25" x14ac:dyDescent="0.25">
      <c r="A5976" s="1">
        <v>68</v>
      </c>
      <c r="B5976" s="159"/>
      <c r="C5976" s="1" t="s">
        <v>6552</v>
      </c>
      <c r="D5976" s="1"/>
      <c r="E5976" s="1"/>
      <c r="F5976" s="1" t="s">
        <v>6555</v>
      </c>
      <c r="G5976" s="1">
        <v>92</v>
      </c>
      <c r="H5976" s="1" t="s">
        <v>5904</v>
      </c>
      <c r="I5976" s="1"/>
      <c r="J5976" s="1"/>
      <c r="K5976" s="1">
        <v>0.01</v>
      </c>
      <c r="L5976" s="42">
        <v>12</v>
      </c>
      <c r="M5976" s="232">
        <v>46307</v>
      </c>
      <c r="N5976" s="1" t="e">
        <f>VLOOKUP(B5976,MICRO!E:L,8,0)</f>
        <v>#N/A</v>
      </c>
    </row>
    <row r="5977" spans="1:14" ht="20.25" x14ac:dyDescent="0.25">
      <c r="A5977" s="1">
        <v>69</v>
      </c>
      <c r="B5977" s="159"/>
      <c r="C5977" s="1" t="s">
        <v>6552</v>
      </c>
      <c r="D5977" s="1"/>
      <c r="E5977" s="1"/>
      <c r="F5977" s="1" t="s">
        <v>6556</v>
      </c>
      <c r="G5977" s="1">
        <v>92</v>
      </c>
      <c r="H5977" s="1" t="s">
        <v>5904</v>
      </c>
      <c r="I5977" s="1"/>
      <c r="J5977" s="1"/>
      <c r="K5977" s="1">
        <v>0.01</v>
      </c>
      <c r="L5977" s="42">
        <v>12</v>
      </c>
      <c r="M5977" s="232">
        <v>46307</v>
      </c>
      <c r="N5977" s="1" t="e">
        <f>VLOOKUP(B5977,MICRO!E:L,8,0)</f>
        <v>#N/A</v>
      </c>
    </row>
    <row r="5978" spans="1:14" ht="20.25" x14ac:dyDescent="0.25">
      <c r="A5978" s="1">
        <v>70</v>
      </c>
      <c r="B5978" s="159"/>
      <c r="C5978" s="1" t="s">
        <v>6552</v>
      </c>
      <c r="D5978" s="1"/>
      <c r="E5978" s="1"/>
      <c r="F5978" s="1" t="s">
        <v>6557</v>
      </c>
      <c r="G5978" s="1">
        <v>164</v>
      </c>
      <c r="H5978" s="1" t="s">
        <v>5904</v>
      </c>
      <c r="I5978" s="1"/>
      <c r="J5978" s="1"/>
      <c r="K5978" s="1">
        <v>0.01</v>
      </c>
      <c r="L5978" s="42">
        <v>12</v>
      </c>
      <c r="M5978" s="232">
        <v>46307</v>
      </c>
      <c r="N5978" s="1" t="e">
        <f>VLOOKUP(B5978,MICRO!E:L,8,0)</f>
        <v>#N/A</v>
      </c>
    </row>
    <row r="5979" spans="1:14" ht="20.25" x14ac:dyDescent="0.25">
      <c r="A5979" s="1">
        <v>71</v>
      </c>
      <c r="B5979" s="159"/>
      <c r="C5979" s="1" t="s">
        <v>6552</v>
      </c>
      <c r="D5979" s="1"/>
      <c r="E5979" s="1"/>
      <c r="F5979" s="1" t="s">
        <v>6558</v>
      </c>
      <c r="G5979" s="1">
        <v>164</v>
      </c>
      <c r="H5979" s="1" t="s">
        <v>5904</v>
      </c>
      <c r="I5979" s="1"/>
      <c r="J5979" s="1"/>
      <c r="K5979" s="1">
        <v>0.01</v>
      </c>
      <c r="L5979" s="42">
        <v>12</v>
      </c>
      <c r="M5979" s="232">
        <v>46307</v>
      </c>
      <c r="N5979" s="1" t="e">
        <f>VLOOKUP(B5979,MICRO!E:L,8,0)</f>
        <v>#N/A</v>
      </c>
    </row>
    <row r="5980" spans="1:14" ht="20.25" x14ac:dyDescent="0.25">
      <c r="A5980" s="1">
        <v>72</v>
      </c>
      <c r="B5980" s="159"/>
      <c r="C5980" s="1" t="s">
        <v>6552</v>
      </c>
      <c r="D5980" s="1"/>
      <c r="E5980" s="1"/>
      <c r="F5980" s="1" t="s">
        <v>6559</v>
      </c>
      <c r="G5980" s="1">
        <v>164</v>
      </c>
      <c r="H5980" s="1" t="s">
        <v>5904</v>
      </c>
      <c r="I5980" s="1"/>
      <c r="J5980" s="1"/>
      <c r="K5980" s="1">
        <v>0.01</v>
      </c>
      <c r="L5980" s="42">
        <v>12</v>
      </c>
      <c r="M5980" s="232">
        <v>46307</v>
      </c>
      <c r="N5980" s="1" t="e">
        <f>VLOOKUP(B5980,MICRO!E:L,8,0)</f>
        <v>#N/A</v>
      </c>
    </row>
    <row r="5981" spans="1:14" ht="20.25" x14ac:dyDescent="0.25">
      <c r="A5981" s="1">
        <v>73</v>
      </c>
      <c r="B5981" s="159"/>
      <c r="C5981" s="1" t="s">
        <v>6552</v>
      </c>
      <c r="D5981" s="1"/>
      <c r="E5981" s="1"/>
      <c r="F5981" s="1" t="s">
        <v>6560</v>
      </c>
      <c r="G5981" s="1">
        <v>16</v>
      </c>
      <c r="H5981" s="1" t="s">
        <v>5904</v>
      </c>
      <c r="I5981" s="1"/>
      <c r="J5981" s="1"/>
      <c r="K5981" s="1">
        <v>0.01</v>
      </c>
      <c r="L5981" s="42">
        <v>12</v>
      </c>
      <c r="M5981" s="232">
        <v>46307</v>
      </c>
      <c r="N5981" s="1" t="e">
        <f>VLOOKUP(B5981,MICRO!E:L,8,0)</f>
        <v>#N/A</v>
      </c>
    </row>
    <row r="5982" spans="1:14" ht="20.25" x14ac:dyDescent="0.25">
      <c r="A5982" s="1">
        <v>74</v>
      </c>
      <c r="B5982" s="159"/>
      <c r="C5982" s="1" t="s">
        <v>6561</v>
      </c>
      <c r="D5982" s="1"/>
      <c r="E5982" s="1"/>
      <c r="F5982" s="1" t="s">
        <v>6562</v>
      </c>
      <c r="G5982" s="1">
        <v>16</v>
      </c>
      <c r="H5982" s="1" t="s">
        <v>5904</v>
      </c>
      <c r="I5982" s="1"/>
      <c r="J5982" s="1"/>
      <c r="K5982" s="1">
        <v>0.01</v>
      </c>
      <c r="L5982" s="42">
        <v>12</v>
      </c>
      <c r="M5982" s="232">
        <v>46307</v>
      </c>
      <c r="N5982" s="1" t="e">
        <f>VLOOKUP(B5982,MICRO!E:L,8,0)</f>
        <v>#N/A</v>
      </c>
    </row>
    <row r="5983" spans="1:14" ht="20.25" x14ac:dyDescent="0.25">
      <c r="A5983" s="1">
        <v>75</v>
      </c>
      <c r="B5983" s="159"/>
      <c r="C5983" s="1" t="s">
        <v>6561</v>
      </c>
      <c r="D5983" s="1"/>
      <c r="E5983" s="1"/>
      <c r="F5983" s="1" t="s">
        <v>6563</v>
      </c>
      <c r="G5983" s="1">
        <v>48</v>
      </c>
      <c r="H5983" s="1" t="s">
        <v>5904</v>
      </c>
      <c r="I5983" s="1"/>
      <c r="J5983" s="1"/>
      <c r="K5983" s="1">
        <v>0.01</v>
      </c>
      <c r="L5983" s="42">
        <v>12</v>
      </c>
      <c r="M5983" s="232">
        <v>46307</v>
      </c>
      <c r="N5983" s="1" t="e">
        <f>VLOOKUP(B5983,MICRO!E:L,8,0)</f>
        <v>#N/A</v>
      </c>
    </row>
    <row r="5984" spans="1:14" ht="20.25" x14ac:dyDescent="0.25">
      <c r="A5984" s="1">
        <v>76</v>
      </c>
      <c r="B5984" s="159"/>
      <c r="C5984" s="1" t="s">
        <v>6561</v>
      </c>
      <c r="D5984" s="1"/>
      <c r="E5984" s="1"/>
      <c r="F5984" s="1" t="s">
        <v>6564</v>
      </c>
      <c r="G5984" s="1">
        <v>48</v>
      </c>
      <c r="H5984" s="1" t="s">
        <v>5904</v>
      </c>
      <c r="I5984" s="1"/>
      <c r="J5984" s="1"/>
      <c r="K5984" s="1">
        <v>0.01</v>
      </c>
      <c r="L5984" s="42">
        <v>12</v>
      </c>
      <c r="M5984" s="232">
        <v>46307</v>
      </c>
      <c r="N5984" s="1" t="e">
        <f>VLOOKUP(B5984,MICRO!E:L,8,0)</f>
        <v>#N/A</v>
      </c>
    </row>
    <row r="5985" spans="1:14" ht="20.25" x14ac:dyDescent="0.25">
      <c r="A5985" s="1">
        <v>77</v>
      </c>
      <c r="B5985" s="159"/>
      <c r="C5985" s="1" t="s">
        <v>6561</v>
      </c>
      <c r="D5985" s="1"/>
      <c r="E5985" s="1"/>
      <c r="F5985" s="1" t="s">
        <v>6555</v>
      </c>
      <c r="G5985" s="1">
        <v>30</v>
      </c>
      <c r="H5985" s="1" t="s">
        <v>5904</v>
      </c>
      <c r="I5985" s="1"/>
      <c r="J5985" s="1"/>
      <c r="K5985" s="1">
        <v>0.01</v>
      </c>
      <c r="L5985" s="42">
        <v>12</v>
      </c>
      <c r="M5985" s="232">
        <v>46307</v>
      </c>
      <c r="N5985" s="1" t="e">
        <f>VLOOKUP(B5985,MICRO!E:L,8,0)</f>
        <v>#N/A</v>
      </c>
    </row>
    <row r="5986" spans="1:14" ht="20.25" x14ac:dyDescent="0.25">
      <c r="A5986" s="1">
        <v>78</v>
      </c>
      <c r="B5986" s="159"/>
      <c r="C5986" s="1" t="s">
        <v>6565</v>
      </c>
      <c r="D5986" s="1"/>
      <c r="E5986" s="1"/>
      <c r="F5986" s="1" t="s">
        <v>6566</v>
      </c>
      <c r="G5986" s="1">
        <v>12</v>
      </c>
      <c r="H5986" s="1" t="s">
        <v>5904</v>
      </c>
      <c r="I5986" s="1"/>
      <c r="J5986" s="1"/>
      <c r="K5986" s="1">
        <v>0.01</v>
      </c>
      <c r="L5986" s="42">
        <v>12</v>
      </c>
      <c r="M5986" s="232">
        <v>46307</v>
      </c>
      <c r="N5986" s="1" t="e">
        <f>VLOOKUP(B5986,MICRO!E:L,8,0)</f>
        <v>#N/A</v>
      </c>
    </row>
    <row r="5987" spans="1:14" ht="20.25" x14ac:dyDescent="0.25">
      <c r="A5987" s="1">
        <v>79</v>
      </c>
      <c r="B5987" s="159"/>
      <c r="C5987" s="1" t="s">
        <v>6565</v>
      </c>
      <c r="D5987" s="1"/>
      <c r="E5987" s="1"/>
      <c r="F5987" s="1" t="s">
        <v>6567</v>
      </c>
      <c r="G5987" s="1">
        <v>12</v>
      </c>
      <c r="H5987" s="1" t="s">
        <v>5904</v>
      </c>
      <c r="I5987" s="1"/>
      <c r="J5987" s="1"/>
      <c r="K5987" s="1">
        <v>0.01</v>
      </c>
      <c r="L5987" s="42">
        <v>12</v>
      </c>
      <c r="M5987" s="232">
        <v>46307</v>
      </c>
      <c r="N5987" s="1" t="e">
        <f>VLOOKUP(B5987,MICRO!E:L,8,0)</f>
        <v>#N/A</v>
      </c>
    </row>
    <row r="5988" spans="1:14" ht="20.25" x14ac:dyDescent="0.25">
      <c r="A5988" s="1">
        <v>80</v>
      </c>
      <c r="B5988" s="159"/>
      <c r="C5988" s="1" t="s">
        <v>6565</v>
      </c>
      <c r="D5988" s="1"/>
      <c r="E5988" s="1"/>
      <c r="F5988" s="1" t="s">
        <v>6568</v>
      </c>
      <c r="G5988" s="1">
        <v>36</v>
      </c>
      <c r="H5988" s="1" t="s">
        <v>5904</v>
      </c>
      <c r="I5988" s="1"/>
      <c r="J5988" s="1"/>
      <c r="K5988" s="1">
        <v>0.01</v>
      </c>
      <c r="L5988" s="42">
        <v>12</v>
      </c>
      <c r="M5988" s="232">
        <v>46307</v>
      </c>
      <c r="N5988" s="1" t="e">
        <f>VLOOKUP(B5988,MICRO!E:L,8,0)</f>
        <v>#N/A</v>
      </c>
    </row>
    <row r="5989" spans="1:14" ht="20.25" x14ac:dyDescent="0.25">
      <c r="A5989" s="1">
        <v>81</v>
      </c>
      <c r="B5989" s="159"/>
      <c r="C5989" s="1" t="s">
        <v>6565</v>
      </c>
      <c r="D5989" s="1"/>
      <c r="E5989" s="1"/>
      <c r="F5989" s="1" t="s">
        <v>6569</v>
      </c>
      <c r="G5989" s="1">
        <v>36</v>
      </c>
      <c r="H5989" s="1" t="s">
        <v>5904</v>
      </c>
      <c r="I5989" s="1"/>
      <c r="J5989" s="1"/>
      <c r="K5989" s="1">
        <v>0.01</v>
      </c>
      <c r="L5989" s="42">
        <v>12</v>
      </c>
      <c r="M5989" s="232">
        <v>46307</v>
      </c>
      <c r="N5989" s="1" t="e">
        <f>VLOOKUP(B5989,MICRO!E:L,8,0)</f>
        <v>#N/A</v>
      </c>
    </row>
    <row r="5990" spans="1:14" ht="20.25" x14ac:dyDescent="0.25">
      <c r="A5990" s="1">
        <v>82</v>
      </c>
      <c r="B5990" s="159"/>
      <c r="C5990" s="1" t="s">
        <v>6565</v>
      </c>
      <c r="D5990" s="1"/>
      <c r="E5990" s="1"/>
      <c r="F5990" s="1" t="s">
        <v>6570</v>
      </c>
      <c r="G5990" s="1">
        <v>38</v>
      </c>
      <c r="H5990" s="1" t="s">
        <v>5904</v>
      </c>
      <c r="I5990" s="1"/>
      <c r="J5990" s="1"/>
      <c r="K5990" s="1">
        <v>0.01</v>
      </c>
      <c r="L5990" s="42">
        <v>12</v>
      </c>
      <c r="M5990" s="232">
        <v>46307</v>
      </c>
      <c r="N5990" s="1" t="e">
        <f>VLOOKUP(B5990,MICRO!E:L,8,0)</f>
        <v>#N/A</v>
      </c>
    </row>
    <row r="5991" spans="1:14" ht="20.25" x14ac:dyDescent="0.25">
      <c r="A5991" s="1">
        <v>83</v>
      </c>
      <c r="B5991" s="159"/>
      <c r="C5991" s="1" t="s">
        <v>6565</v>
      </c>
      <c r="D5991" s="1"/>
      <c r="E5991" s="1"/>
      <c r="F5991" s="1" t="s">
        <v>6571</v>
      </c>
      <c r="G5991" s="1">
        <v>28</v>
      </c>
      <c r="H5991" s="1" t="s">
        <v>5904</v>
      </c>
      <c r="I5991" s="1"/>
      <c r="J5991" s="1"/>
      <c r="K5991" s="1">
        <v>0.01</v>
      </c>
      <c r="L5991" s="42">
        <v>12</v>
      </c>
      <c r="M5991" s="232">
        <v>46307</v>
      </c>
      <c r="N5991" s="1" t="e">
        <f>VLOOKUP(B5991,MICRO!E:L,8,0)</f>
        <v>#N/A</v>
      </c>
    </row>
    <row r="5992" spans="1:14" ht="20.25" x14ac:dyDescent="0.25">
      <c r="A5992" s="1">
        <v>84</v>
      </c>
      <c r="B5992" s="159"/>
      <c r="C5992" s="1" t="s">
        <v>6572</v>
      </c>
      <c r="D5992" s="1"/>
      <c r="E5992" s="1"/>
      <c r="F5992" s="1" t="s">
        <v>6573</v>
      </c>
      <c r="G5992" s="1">
        <v>76</v>
      </c>
      <c r="H5992" s="1" t="s">
        <v>5904</v>
      </c>
      <c r="I5992" s="1"/>
      <c r="J5992" s="1"/>
      <c r="K5992" s="1">
        <v>0.01</v>
      </c>
      <c r="L5992" s="42">
        <v>12</v>
      </c>
      <c r="M5992" s="232">
        <v>46307</v>
      </c>
      <c r="N5992" s="1" t="e">
        <f>VLOOKUP(B5992,MICRO!E:L,8,0)</f>
        <v>#N/A</v>
      </c>
    </row>
    <row r="5993" spans="1:14" ht="20.25" x14ac:dyDescent="0.25">
      <c r="A5993" s="1">
        <v>85</v>
      </c>
      <c r="B5993" s="159"/>
      <c r="C5993" s="1" t="s">
        <v>6572</v>
      </c>
      <c r="D5993" s="1"/>
      <c r="E5993" s="1"/>
      <c r="F5993" s="1" t="s">
        <v>6574</v>
      </c>
      <c r="G5993" s="1">
        <v>76</v>
      </c>
      <c r="H5993" s="1" t="s">
        <v>5904</v>
      </c>
      <c r="I5993" s="1"/>
      <c r="J5993" s="1"/>
      <c r="K5993" s="1">
        <v>0.01</v>
      </c>
      <c r="L5993" s="42">
        <v>12</v>
      </c>
      <c r="M5993" s="232">
        <v>46307</v>
      </c>
      <c r="N5993" s="1" t="e">
        <f>VLOOKUP(B5993,MICRO!E:L,8,0)</f>
        <v>#N/A</v>
      </c>
    </row>
    <row r="5994" spans="1:14" ht="20.25" x14ac:dyDescent="0.25">
      <c r="A5994" s="1">
        <v>86</v>
      </c>
      <c r="B5994" s="159"/>
      <c r="C5994" s="1" t="s">
        <v>6572</v>
      </c>
      <c r="D5994" s="1"/>
      <c r="E5994" s="1"/>
      <c r="F5994" s="1" t="s">
        <v>6575</v>
      </c>
      <c r="G5994" s="1">
        <v>152</v>
      </c>
      <c r="H5994" s="1" t="s">
        <v>5904</v>
      </c>
      <c r="I5994" s="1"/>
      <c r="J5994" s="1"/>
      <c r="K5994" s="1">
        <v>0.01</v>
      </c>
      <c r="L5994" s="42">
        <v>12</v>
      </c>
      <c r="M5994" s="232">
        <v>46307</v>
      </c>
      <c r="N5994" s="1" t="e">
        <f>VLOOKUP(B5994,MICRO!E:L,8,0)</f>
        <v>#N/A</v>
      </c>
    </row>
    <row r="5995" spans="1:14" ht="20.25" x14ac:dyDescent="0.25">
      <c r="A5995" s="1">
        <v>87</v>
      </c>
      <c r="B5995" s="159"/>
      <c r="C5995" s="1" t="s">
        <v>6572</v>
      </c>
      <c r="D5995" s="1"/>
      <c r="E5995" s="1"/>
      <c r="F5995" s="1" t="s">
        <v>6576</v>
      </c>
      <c r="G5995" s="1">
        <v>152</v>
      </c>
      <c r="H5995" s="1" t="s">
        <v>5904</v>
      </c>
      <c r="I5995" s="1"/>
      <c r="J5995" s="1"/>
      <c r="K5995" s="1">
        <v>0.01</v>
      </c>
      <c r="L5995" s="42">
        <v>12</v>
      </c>
      <c r="M5995" s="232">
        <v>46307</v>
      </c>
      <c r="N5995" s="1" t="e">
        <f>VLOOKUP(B5995,MICRO!E:L,8,0)</f>
        <v>#N/A</v>
      </c>
    </row>
    <row r="5996" spans="1:14" ht="20.25" x14ac:dyDescent="0.25">
      <c r="A5996" s="1">
        <v>88</v>
      </c>
      <c r="B5996" s="159"/>
      <c r="C5996" s="1" t="s">
        <v>6577</v>
      </c>
      <c r="D5996" s="1"/>
      <c r="E5996" s="1"/>
      <c r="F5996" s="1" t="s">
        <v>6578</v>
      </c>
      <c r="G5996" s="1">
        <v>36</v>
      </c>
      <c r="H5996" s="1" t="s">
        <v>5904</v>
      </c>
      <c r="I5996" s="1"/>
      <c r="J5996" s="1"/>
      <c r="K5996" s="1">
        <v>0.01</v>
      </c>
      <c r="L5996" s="42">
        <v>12</v>
      </c>
      <c r="M5996" s="232">
        <v>46307</v>
      </c>
      <c r="N5996" s="1" t="e">
        <f>VLOOKUP(B5996,MICRO!E:L,8,0)</f>
        <v>#N/A</v>
      </c>
    </row>
    <row r="5997" spans="1:14" ht="20.25" x14ac:dyDescent="0.25">
      <c r="A5997" s="1">
        <v>89</v>
      </c>
      <c r="B5997" s="159"/>
      <c r="C5997" s="1" t="s">
        <v>6577</v>
      </c>
      <c r="D5997" s="1"/>
      <c r="E5997" s="1"/>
      <c r="F5997" s="1" t="s">
        <v>6579</v>
      </c>
      <c r="G5997" s="1">
        <v>36</v>
      </c>
      <c r="H5997" s="1" t="s">
        <v>5904</v>
      </c>
      <c r="I5997" s="1"/>
      <c r="J5997" s="1"/>
      <c r="K5997" s="1">
        <v>0.01</v>
      </c>
      <c r="L5997" s="42">
        <v>12</v>
      </c>
      <c r="M5997" s="232">
        <v>46307</v>
      </c>
      <c r="N5997" s="1" t="e">
        <f>VLOOKUP(B5997,MICRO!E:L,8,0)</f>
        <v>#N/A</v>
      </c>
    </row>
    <row r="5998" spans="1:14" ht="20.25" x14ac:dyDescent="0.25">
      <c r="A5998" s="1">
        <v>90</v>
      </c>
      <c r="B5998" s="159"/>
      <c r="C5998" s="1" t="s">
        <v>6577</v>
      </c>
      <c r="D5998" s="1"/>
      <c r="E5998" s="1"/>
      <c r="F5998" s="1" t="s">
        <v>6580</v>
      </c>
      <c r="G5998" s="1">
        <v>80</v>
      </c>
      <c r="H5998" s="1" t="s">
        <v>5904</v>
      </c>
      <c r="I5998" s="1"/>
      <c r="J5998" s="1"/>
      <c r="K5998" s="1">
        <v>0.01</v>
      </c>
      <c r="L5998" s="42">
        <v>12</v>
      </c>
      <c r="M5998" s="232">
        <v>46307</v>
      </c>
      <c r="N5998" s="1" t="e">
        <f>VLOOKUP(B5998,MICRO!E:L,8,0)</f>
        <v>#N/A</v>
      </c>
    </row>
    <row r="5999" spans="1:14" ht="20.25" x14ac:dyDescent="0.25">
      <c r="A5999" s="1">
        <v>91</v>
      </c>
      <c r="B5999" s="159"/>
      <c r="C5999" s="1" t="s">
        <v>6577</v>
      </c>
      <c r="D5999" s="1"/>
      <c r="E5999" s="1"/>
      <c r="F5999" s="1" t="s">
        <v>6581</v>
      </c>
      <c r="G5999" s="1">
        <v>80</v>
      </c>
      <c r="H5999" s="1" t="s">
        <v>5904</v>
      </c>
      <c r="I5999" s="1"/>
      <c r="J5999" s="1"/>
      <c r="K5999" s="1">
        <v>0.01</v>
      </c>
      <c r="L5999" s="42">
        <v>12</v>
      </c>
      <c r="M5999" s="232">
        <v>46307</v>
      </c>
      <c r="N5999" s="1" t="e">
        <f>VLOOKUP(B5999,MICRO!E:L,8,0)</f>
        <v>#N/A</v>
      </c>
    </row>
    <row r="6000" spans="1:14" ht="20.25" x14ac:dyDescent="0.25">
      <c r="A6000" s="1">
        <v>92</v>
      </c>
      <c r="B6000" s="159"/>
      <c r="C6000" s="1" t="s">
        <v>5054</v>
      </c>
      <c r="D6000" s="1"/>
      <c r="E6000" s="1"/>
      <c r="F6000" s="1" t="s">
        <v>6582</v>
      </c>
      <c r="G6000" s="1">
        <v>4</v>
      </c>
      <c r="H6000" s="1" t="s">
        <v>5904</v>
      </c>
      <c r="I6000" s="1"/>
      <c r="J6000" s="1"/>
      <c r="K6000" s="1">
        <v>0.01</v>
      </c>
      <c r="L6000" s="42">
        <v>12</v>
      </c>
      <c r="M6000" s="232">
        <v>46307</v>
      </c>
      <c r="N6000" s="1" t="e">
        <f>VLOOKUP(B6000,MICRO!E:L,8,0)</f>
        <v>#N/A</v>
      </c>
    </row>
    <row r="6001" spans="1:14" ht="20.25" x14ac:dyDescent="0.25">
      <c r="A6001" s="1">
        <v>93</v>
      </c>
      <c r="B6001" s="159"/>
      <c r="C6001" s="1" t="s">
        <v>5054</v>
      </c>
      <c r="D6001" s="1"/>
      <c r="E6001" s="1"/>
      <c r="F6001" s="1" t="s">
        <v>6583</v>
      </c>
      <c r="G6001" s="1">
        <v>4</v>
      </c>
      <c r="H6001" s="1" t="s">
        <v>5904</v>
      </c>
      <c r="I6001" s="1"/>
      <c r="J6001" s="1"/>
      <c r="K6001" s="1">
        <v>0.01</v>
      </c>
      <c r="L6001" s="42">
        <v>12</v>
      </c>
      <c r="M6001" s="232">
        <v>46307</v>
      </c>
      <c r="N6001" s="1" t="e">
        <f>VLOOKUP(B6001,MICRO!E:L,8,0)</f>
        <v>#N/A</v>
      </c>
    </row>
    <row r="6002" spans="1:14" ht="20.25" x14ac:dyDescent="0.25">
      <c r="A6002" s="1">
        <v>94</v>
      </c>
      <c r="B6002" s="159"/>
      <c r="C6002" s="1" t="s">
        <v>5037</v>
      </c>
      <c r="D6002" s="1"/>
      <c r="E6002" s="1"/>
      <c r="F6002" s="1" t="s">
        <v>6584</v>
      </c>
      <c r="G6002" s="1">
        <v>4</v>
      </c>
      <c r="H6002" s="1" t="s">
        <v>5904</v>
      </c>
      <c r="I6002" s="1"/>
      <c r="J6002" s="1"/>
      <c r="K6002" s="1">
        <v>0.01</v>
      </c>
      <c r="L6002" s="42">
        <v>12</v>
      </c>
      <c r="M6002" s="232">
        <v>46307</v>
      </c>
      <c r="N6002" s="1" t="e">
        <f>VLOOKUP(B6002,MICRO!E:L,8,0)</f>
        <v>#N/A</v>
      </c>
    </row>
    <row r="6003" spans="1:14" ht="20.25" x14ac:dyDescent="0.25">
      <c r="A6003" s="1">
        <v>95</v>
      </c>
      <c r="B6003" s="159"/>
      <c r="C6003" s="1" t="s">
        <v>5037</v>
      </c>
      <c r="D6003" s="1"/>
      <c r="E6003" s="1"/>
      <c r="F6003" s="1" t="s">
        <v>6585</v>
      </c>
      <c r="G6003" s="1">
        <v>4</v>
      </c>
      <c r="H6003" s="1" t="s">
        <v>5904</v>
      </c>
      <c r="I6003" s="1"/>
      <c r="J6003" s="1"/>
      <c r="K6003" s="1">
        <v>0.01</v>
      </c>
      <c r="L6003" s="42">
        <v>12</v>
      </c>
      <c r="M6003" s="232">
        <v>46307</v>
      </c>
      <c r="N6003" s="1" t="e">
        <f>VLOOKUP(B6003,MICRO!E:L,8,0)</f>
        <v>#N/A</v>
      </c>
    </row>
    <row r="6004" spans="1:14" ht="20.25" x14ac:dyDescent="0.25">
      <c r="A6004" s="1">
        <v>96</v>
      </c>
      <c r="B6004" s="159"/>
      <c r="C6004" s="1" t="s">
        <v>5041</v>
      </c>
      <c r="D6004" s="1"/>
      <c r="E6004" s="1"/>
      <c r="F6004" s="1" t="s">
        <v>6584</v>
      </c>
      <c r="G6004" s="1">
        <v>8</v>
      </c>
      <c r="H6004" s="1" t="s">
        <v>5904</v>
      </c>
      <c r="I6004" s="1"/>
      <c r="J6004" s="1"/>
      <c r="K6004" s="1">
        <v>0.01</v>
      </c>
      <c r="L6004" s="42">
        <v>12</v>
      </c>
      <c r="M6004" s="232">
        <v>46307</v>
      </c>
      <c r="N6004" s="1" t="e">
        <f>VLOOKUP(B6004,MICRO!E:L,8,0)</f>
        <v>#N/A</v>
      </c>
    </row>
    <row r="6005" spans="1:14" ht="20.25" x14ac:dyDescent="0.25">
      <c r="A6005" s="1">
        <v>97</v>
      </c>
      <c r="B6005" s="159"/>
      <c r="C6005" s="1" t="s">
        <v>5041</v>
      </c>
      <c r="D6005" s="1"/>
      <c r="E6005" s="1"/>
      <c r="F6005" s="1" t="s">
        <v>6586</v>
      </c>
      <c r="G6005" s="1">
        <v>8</v>
      </c>
      <c r="H6005" s="1" t="s">
        <v>5904</v>
      </c>
      <c r="I6005" s="1"/>
      <c r="J6005" s="1"/>
      <c r="K6005" s="1">
        <v>0.01</v>
      </c>
      <c r="L6005" s="42">
        <v>12</v>
      </c>
      <c r="M6005" s="232">
        <v>46307</v>
      </c>
      <c r="N6005" s="1" t="e">
        <f>VLOOKUP(B6005,MICRO!E:L,8,0)</f>
        <v>#N/A</v>
      </c>
    </row>
    <row r="6006" spans="1:14" ht="20.25" x14ac:dyDescent="0.25">
      <c r="A6006" s="1">
        <v>98</v>
      </c>
      <c r="B6006" s="159"/>
      <c r="C6006" s="1" t="s">
        <v>5044</v>
      </c>
      <c r="D6006" s="1"/>
      <c r="E6006" s="1"/>
      <c r="F6006" s="1" t="s">
        <v>6584</v>
      </c>
      <c r="G6006" s="1">
        <v>8</v>
      </c>
      <c r="H6006" s="1" t="s">
        <v>5904</v>
      </c>
      <c r="I6006" s="1"/>
      <c r="J6006" s="1"/>
      <c r="K6006" s="1">
        <v>0.01</v>
      </c>
      <c r="L6006" s="42">
        <v>12</v>
      </c>
      <c r="M6006" s="232">
        <v>46307</v>
      </c>
      <c r="N6006" s="1" t="e">
        <f>VLOOKUP(B6006,MICRO!E:L,8,0)</f>
        <v>#N/A</v>
      </c>
    </row>
    <row r="6007" spans="1:14" ht="20.25" x14ac:dyDescent="0.25">
      <c r="A6007" s="1">
        <v>99</v>
      </c>
      <c r="B6007" s="159"/>
      <c r="C6007" s="1" t="s">
        <v>5044</v>
      </c>
      <c r="D6007" s="1"/>
      <c r="E6007" s="1"/>
      <c r="F6007" s="1" t="s">
        <v>6587</v>
      </c>
      <c r="G6007" s="1">
        <v>8</v>
      </c>
      <c r="H6007" s="1" t="s">
        <v>5904</v>
      </c>
      <c r="I6007" s="1"/>
      <c r="J6007" s="1"/>
      <c r="K6007" s="1">
        <v>0.01</v>
      </c>
      <c r="L6007" s="42">
        <v>12</v>
      </c>
      <c r="M6007" s="232">
        <v>46307</v>
      </c>
      <c r="N6007" s="1" t="e">
        <f>VLOOKUP(B6007,MICRO!E:L,8,0)</f>
        <v>#N/A</v>
      </c>
    </row>
    <row r="6008" spans="1:14" ht="20.25" x14ac:dyDescent="0.25">
      <c r="A6008" s="1">
        <v>100</v>
      </c>
      <c r="B6008" s="159"/>
      <c r="C6008" s="1" t="s">
        <v>5047</v>
      </c>
      <c r="D6008" s="1"/>
      <c r="E6008" s="1"/>
      <c r="F6008" s="1" t="s">
        <v>6584</v>
      </c>
      <c r="G6008" s="1">
        <v>16</v>
      </c>
      <c r="H6008" s="1" t="s">
        <v>5904</v>
      </c>
      <c r="I6008" s="1"/>
      <c r="J6008" s="1"/>
      <c r="K6008" s="1">
        <v>0.01</v>
      </c>
      <c r="L6008" s="42">
        <v>12</v>
      </c>
      <c r="M6008" s="232">
        <v>46307</v>
      </c>
      <c r="N6008" s="1" t="e">
        <f>VLOOKUP(B6008,MICRO!E:L,8,0)</f>
        <v>#N/A</v>
      </c>
    </row>
    <row r="6009" spans="1:14" ht="20.25" x14ac:dyDescent="0.25">
      <c r="A6009" s="1">
        <v>101</v>
      </c>
      <c r="B6009" s="159"/>
      <c r="C6009" s="1" t="s">
        <v>5047</v>
      </c>
      <c r="D6009" s="1"/>
      <c r="E6009" s="1"/>
      <c r="F6009" s="1" t="s">
        <v>6588</v>
      </c>
      <c r="G6009" s="1">
        <v>16</v>
      </c>
      <c r="H6009" s="1" t="s">
        <v>5904</v>
      </c>
      <c r="I6009" s="1"/>
      <c r="J6009" s="1"/>
      <c r="K6009" s="1">
        <v>0.01</v>
      </c>
      <c r="L6009" s="42">
        <v>12</v>
      </c>
      <c r="M6009" s="232">
        <v>46307</v>
      </c>
      <c r="N6009" s="1" t="e">
        <f>VLOOKUP(B6009,MICRO!E:L,8,0)</f>
        <v>#N/A</v>
      </c>
    </row>
    <row r="6010" spans="1:14" ht="20.25" x14ac:dyDescent="0.25">
      <c r="A6010" s="1">
        <v>102</v>
      </c>
      <c r="B6010" s="159"/>
      <c r="C6010" s="1" t="s">
        <v>5084</v>
      </c>
      <c r="D6010" s="1"/>
      <c r="E6010" s="1"/>
      <c r="F6010" s="1" t="s">
        <v>6589</v>
      </c>
      <c r="G6010" s="1">
        <v>13</v>
      </c>
      <c r="H6010" s="1" t="s">
        <v>5904</v>
      </c>
      <c r="I6010" s="1"/>
      <c r="J6010" s="1"/>
      <c r="K6010" s="1">
        <v>0.01</v>
      </c>
      <c r="L6010" s="42">
        <v>12</v>
      </c>
      <c r="M6010" s="232">
        <v>46307</v>
      </c>
      <c r="N6010" s="1" t="e">
        <f>VLOOKUP(B6010,MICRO!E:L,8,0)</f>
        <v>#N/A</v>
      </c>
    </row>
    <row r="6011" spans="1:14" ht="20.25" x14ac:dyDescent="0.25">
      <c r="A6011" s="1">
        <v>103</v>
      </c>
      <c r="B6011" s="159"/>
      <c r="C6011" s="1" t="s">
        <v>5084</v>
      </c>
      <c r="D6011" s="1"/>
      <c r="E6011" s="1"/>
      <c r="F6011" s="1" t="s">
        <v>6590</v>
      </c>
      <c r="G6011" s="1">
        <v>13</v>
      </c>
      <c r="H6011" s="1" t="s">
        <v>5904</v>
      </c>
      <c r="I6011" s="1"/>
      <c r="J6011" s="1"/>
      <c r="K6011" s="1">
        <v>0.01</v>
      </c>
      <c r="L6011" s="42">
        <v>12</v>
      </c>
      <c r="M6011" s="232">
        <v>46307</v>
      </c>
      <c r="N6011" s="1" t="e">
        <f>VLOOKUP(B6011,MICRO!E:L,8,0)</f>
        <v>#N/A</v>
      </c>
    </row>
    <row r="6012" spans="1:14" ht="20.25" x14ac:dyDescent="0.25">
      <c r="A6012" s="1">
        <v>104</v>
      </c>
      <c r="B6012" s="159"/>
      <c r="C6012" s="1" t="s">
        <v>5097</v>
      </c>
      <c r="D6012" s="1"/>
      <c r="E6012" s="1"/>
      <c r="F6012" s="1" t="s">
        <v>6591</v>
      </c>
      <c r="G6012" s="1">
        <v>1</v>
      </c>
      <c r="H6012" s="1" t="s">
        <v>5904</v>
      </c>
      <c r="I6012" s="1"/>
      <c r="J6012" s="1"/>
      <c r="K6012" s="1">
        <v>0.01</v>
      </c>
      <c r="L6012" s="42">
        <v>12</v>
      </c>
      <c r="M6012" s="232">
        <v>46307</v>
      </c>
      <c r="N6012" s="1" t="e">
        <f>VLOOKUP(B6012,MICRO!E:L,8,0)</f>
        <v>#N/A</v>
      </c>
    </row>
    <row r="6013" spans="1:14" ht="20.25" x14ac:dyDescent="0.25">
      <c r="A6013" s="1">
        <v>105</v>
      </c>
      <c r="B6013" s="159"/>
      <c r="C6013" s="1" t="s">
        <v>5097</v>
      </c>
      <c r="D6013" s="1"/>
      <c r="E6013" s="1"/>
      <c r="F6013" s="1" t="s">
        <v>6592</v>
      </c>
      <c r="G6013" s="1">
        <v>2</v>
      </c>
      <c r="H6013" s="1" t="s">
        <v>5904</v>
      </c>
      <c r="I6013" s="1"/>
      <c r="J6013" s="1"/>
      <c r="K6013" s="1">
        <v>0.01</v>
      </c>
      <c r="L6013" s="42">
        <v>12</v>
      </c>
      <c r="M6013" s="232">
        <v>46307</v>
      </c>
      <c r="N6013" s="1" t="e">
        <f>VLOOKUP(B6013,MICRO!E:L,8,0)</f>
        <v>#N/A</v>
      </c>
    </row>
    <row r="6014" spans="1:14" ht="20.25" x14ac:dyDescent="0.25">
      <c r="A6014" s="1">
        <v>106</v>
      </c>
      <c r="B6014" s="159"/>
      <c r="C6014" s="1" t="s">
        <v>5097</v>
      </c>
      <c r="D6014" s="1"/>
      <c r="E6014" s="1"/>
      <c r="F6014" s="1" t="s">
        <v>6593</v>
      </c>
      <c r="G6014" s="1">
        <v>3</v>
      </c>
      <c r="H6014" s="1" t="s">
        <v>5904</v>
      </c>
      <c r="I6014" s="1"/>
      <c r="J6014" s="1"/>
      <c r="K6014" s="1">
        <v>0.01</v>
      </c>
      <c r="L6014" s="42">
        <v>12</v>
      </c>
      <c r="M6014" s="232">
        <v>46307</v>
      </c>
      <c r="N6014" s="1" t="e">
        <f>VLOOKUP(B6014,MICRO!E:L,8,0)</f>
        <v>#N/A</v>
      </c>
    </row>
    <row r="6015" spans="1:14" ht="20.25" x14ac:dyDescent="0.25">
      <c r="A6015" s="1">
        <v>107</v>
      </c>
      <c r="B6015" s="159"/>
      <c r="C6015" s="1" t="s">
        <v>5097</v>
      </c>
      <c r="D6015" s="1"/>
      <c r="E6015" s="1"/>
      <c r="F6015" s="1" t="s">
        <v>6594</v>
      </c>
      <c r="G6015" s="1">
        <v>2</v>
      </c>
      <c r="H6015" s="1" t="s">
        <v>5904</v>
      </c>
      <c r="I6015" s="1"/>
      <c r="J6015" s="1"/>
      <c r="K6015" s="1">
        <v>0.01</v>
      </c>
      <c r="L6015" s="42">
        <v>12</v>
      </c>
      <c r="M6015" s="232">
        <v>46307</v>
      </c>
      <c r="N6015" s="1" t="e">
        <f>VLOOKUP(B6015,MICRO!E:L,8,0)</f>
        <v>#N/A</v>
      </c>
    </row>
    <row r="6016" spans="1:14" ht="20.25" x14ac:dyDescent="0.25">
      <c r="A6016" s="1">
        <v>108</v>
      </c>
      <c r="B6016" s="159"/>
      <c r="C6016" s="1" t="s">
        <v>6595</v>
      </c>
      <c r="D6016" s="1"/>
      <c r="E6016" s="1"/>
      <c r="F6016" s="1" t="s">
        <v>6596</v>
      </c>
      <c r="G6016" s="1">
        <v>48</v>
      </c>
      <c r="H6016" s="1" t="s">
        <v>5904</v>
      </c>
      <c r="I6016" s="1"/>
      <c r="J6016" s="1"/>
      <c r="K6016" s="1">
        <v>0.01</v>
      </c>
      <c r="L6016" s="42">
        <v>12</v>
      </c>
      <c r="M6016" s="232">
        <v>46307</v>
      </c>
      <c r="N6016" s="1" t="e">
        <f>VLOOKUP(B6016,MICRO!E:L,8,0)</f>
        <v>#N/A</v>
      </c>
    </row>
    <row r="6017" spans="1:14" ht="20.25" x14ac:dyDescent="0.25">
      <c r="A6017" s="1">
        <v>109</v>
      </c>
      <c r="B6017" s="159"/>
      <c r="C6017" s="1" t="s">
        <v>4943</v>
      </c>
      <c r="D6017" s="1"/>
      <c r="E6017" s="1"/>
      <c r="F6017" s="1" t="s">
        <v>6597</v>
      </c>
      <c r="G6017" s="1">
        <v>8</v>
      </c>
      <c r="H6017" s="1" t="s">
        <v>5904</v>
      </c>
      <c r="I6017" s="1"/>
      <c r="J6017" s="1"/>
      <c r="K6017" s="1">
        <v>0.01</v>
      </c>
      <c r="L6017" s="42">
        <v>12</v>
      </c>
      <c r="M6017" s="232">
        <v>46307</v>
      </c>
      <c r="N6017" s="1" t="e">
        <f>VLOOKUP(B6017,MICRO!E:L,8,0)</f>
        <v>#N/A</v>
      </c>
    </row>
    <row r="6018" spans="1:14" ht="20.25" x14ac:dyDescent="0.25">
      <c r="A6018" s="1">
        <v>110</v>
      </c>
      <c r="B6018" s="159"/>
      <c r="C6018" s="1" t="s">
        <v>4943</v>
      </c>
      <c r="D6018" s="1"/>
      <c r="E6018" s="1"/>
      <c r="F6018" s="1" t="s">
        <v>6598</v>
      </c>
      <c r="G6018" s="1">
        <v>4</v>
      </c>
      <c r="H6018" s="1" t="s">
        <v>5904</v>
      </c>
      <c r="I6018" s="1"/>
      <c r="J6018" s="1"/>
      <c r="K6018" s="1">
        <v>0.01</v>
      </c>
      <c r="L6018" s="42">
        <v>12</v>
      </c>
      <c r="M6018" s="232">
        <v>46307</v>
      </c>
      <c r="N6018" s="1" t="e">
        <f>VLOOKUP(B6018,MICRO!E:L,8,0)</f>
        <v>#N/A</v>
      </c>
    </row>
    <row r="6019" spans="1:14" ht="20.25" x14ac:dyDescent="0.25">
      <c r="A6019" s="1">
        <v>111</v>
      </c>
      <c r="B6019" s="159"/>
      <c r="C6019" s="1" t="s">
        <v>4943</v>
      </c>
      <c r="D6019" s="1"/>
      <c r="E6019" s="1"/>
      <c r="F6019" s="1" t="s">
        <v>6599</v>
      </c>
      <c r="G6019" s="1">
        <v>2</v>
      </c>
      <c r="H6019" s="1" t="s">
        <v>5904</v>
      </c>
      <c r="I6019" s="1"/>
      <c r="J6019" s="1"/>
      <c r="K6019" s="1">
        <v>0.01</v>
      </c>
      <c r="L6019" s="42">
        <v>12</v>
      </c>
      <c r="M6019" s="232">
        <v>46307</v>
      </c>
      <c r="N6019" s="1" t="e">
        <f>VLOOKUP(B6019,MICRO!E:L,8,0)</f>
        <v>#N/A</v>
      </c>
    </row>
    <row r="6020" spans="1:14" ht="20.25" x14ac:dyDescent="0.25">
      <c r="A6020" s="1">
        <v>112</v>
      </c>
      <c r="B6020" s="159"/>
      <c r="C6020" s="1" t="s">
        <v>4943</v>
      </c>
      <c r="D6020" s="1"/>
      <c r="E6020" s="1"/>
      <c r="F6020" s="1" t="s">
        <v>6600</v>
      </c>
      <c r="G6020" s="1">
        <v>2</v>
      </c>
      <c r="H6020" s="1" t="s">
        <v>5904</v>
      </c>
      <c r="I6020" s="1"/>
      <c r="J6020" s="1"/>
      <c r="K6020" s="1">
        <v>0.01</v>
      </c>
      <c r="L6020" s="42">
        <v>12</v>
      </c>
      <c r="M6020" s="232">
        <v>46307</v>
      </c>
      <c r="N6020" s="1" t="e">
        <f>VLOOKUP(B6020,MICRO!E:L,8,0)</f>
        <v>#N/A</v>
      </c>
    </row>
    <row r="6021" spans="1:14" ht="20.25" x14ac:dyDescent="0.25">
      <c r="A6021" s="1">
        <v>113</v>
      </c>
      <c r="B6021" s="159"/>
      <c r="C6021" s="1" t="s">
        <v>4935</v>
      </c>
      <c r="D6021" s="1"/>
      <c r="E6021" s="1"/>
      <c r="F6021" s="1" t="s">
        <v>6601</v>
      </c>
      <c r="G6021" s="1">
        <v>4</v>
      </c>
      <c r="H6021" s="1" t="s">
        <v>5904</v>
      </c>
      <c r="I6021" s="1"/>
      <c r="J6021" s="1"/>
      <c r="K6021" s="1">
        <v>0.01</v>
      </c>
      <c r="L6021" s="42">
        <v>12</v>
      </c>
      <c r="M6021" s="232">
        <v>46307</v>
      </c>
      <c r="N6021" s="1" t="e">
        <f>VLOOKUP(B6021,MICRO!E:L,8,0)</f>
        <v>#N/A</v>
      </c>
    </row>
    <row r="6022" spans="1:14" ht="20.25" x14ac:dyDescent="0.25">
      <c r="A6022" s="1">
        <v>114</v>
      </c>
      <c r="B6022" s="159"/>
      <c r="C6022" s="1" t="s">
        <v>4962</v>
      </c>
      <c r="D6022" s="1"/>
      <c r="E6022" s="1"/>
      <c r="F6022" s="1" t="s">
        <v>6602</v>
      </c>
      <c r="G6022" s="1">
        <v>32</v>
      </c>
      <c r="H6022" s="1" t="s">
        <v>5904</v>
      </c>
      <c r="I6022" s="1"/>
      <c r="J6022" s="1"/>
      <c r="K6022" s="1">
        <v>0.01</v>
      </c>
      <c r="L6022" s="42">
        <v>12</v>
      </c>
      <c r="M6022" s="232">
        <v>46307</v>
      </c>
      <c r="N6022" s="1" t="e">
        <f>VLOOKUP(B6022,MICRO!E:L,8,0)</f>
        <v>#N/A</v>
      </c>
    </row>
    <row r="6023" spans="1:14" ht="20.25" x14ac:dyDescent="0.25">
      <c r="A6023" s="1">
        <v>115</v>
      </c>
      <c r="B6023" s="159"/>
      <c r="C6023" s="1" t="s">
        <v>4995</v>
      </c>
      <c r="D6023" s="1"/>
      <c r="E6023" s="1"/>
      <c r="F6023" s="1" t="s">
        <v>6603</v>
      </c>
      <c r="G6023" s="1">
        <v>16</v>
      </c>
      <c r="H6023" s="1" t="s">
        <v>5904</v>
      </c>
      <c r="I6023" s="1"/>
      <c r="J6023" s="1"/>
      <c r="K6023" s="1">
        <v>0.01</v>
      </c>
      <c r="L6023" s="42">
        <v>12</v>
      </c>
      <c r="M6023" s="232">
        <v>46307</v>
      </c>
      <c r="N6023" s="1" t="e">
        <f>VLOOKUP(B6023,MICRO!E:L,8,0)</f>
        <v>#N/A</v>
      </c>
    </row>
    <row r="6024" spans="1:14" ht="20.25" x14ac:dyDescent="0.25">
      <c r="A6024" s="1">
        <v>116</v>
      </c>
      <c r="B6024" s="159"/>
      <c r="C6024" s="1" t="s">
        <v>4998</v>
      </c>
      <c r="D6024" s="1"/>
      <c r="E6024" s="1"/>
      <c r="F6024" s="1" t="s">
        <v>6604</v>
      </c>
      <c r="G6024" s="1">
        <v>4</v>
      </c>
      <c r="H6024" s="1" t="s">
        <v>5904</v>
      </c>
      <c r="I6024" s="1"/>
      <c r="J6024" s="1"/>
      <c r="K6024" s="1">
        <v>0.01</v>
      </c>
      <c r="L6024" s="42">
        <v>12</v>
      </c>
      <c r="M6024" s="232">
        <v>46307</v>
      </c>
      <c r="N6024" s="1" t="e">
        <f>VLOOKUP(B6024,MICRO!E:L,8,0)</f>
        <v>#N/A</v>
      </c>
    </row>
    <row r="6025" spans="1:14" ht="20.25" x14ac:dyDescent="0.25">
      <c r="A6025" s="1">
        <v>117</v>
      </c>
      <c r="B6025" s="159"/>
      <c r="C6025" s="1" t="s">
        <v>5009</v>
      </c>
      <c r="D6025" s="1"/>
      <c r="E6025" s="1"/>
      <c r="F6025" s="1" t="s">
        <v>6605</v>
      </c>
      <c r="G6025" s="1">
        <v>4</v>
      </c>
      <c r="H6025" s="1" t="s">
        <v>5904</v>
      </c>
      <c r="I6025" s="1"/>
      <c r="J6025" s="1"/>
      <c r="K6025" s="1">
        <v>0.01</v>
      </c>
      <c r="L6025" s="42">
        <v>12</v>
      </c>
      <c r="M6025" s="232">
        <v>46307</v>
      </c>
      <c r="N6025" s="1" t="e">
        <f>VLOOKUP(B6025,MICRO!E:L,8,0)</f>
        <v>#N/A</v>
      </c>
    </row>
    <row r="6026" spans="1:14" ht="20.25" x14ac:dyDescent="0.25">
      <c r="A6026" s="1">
        <v>118</v>
      </c>
      <c r="B6026" s="159"/>
      <c r="C6026" s="1" t="s">
        <v>5009</v>
      </c>
      <c r="D6026" s="1"/>
      <c r="E6026" s="1"/>
      <c r="F6026" s="1" t="s">
        <v>6606</v>
      </c>
      <c r="G6026" s="1">
        <v>4</v>
      </c>
      <c r="H6026" s="1" t="s">
        <v>5904</v>
      </c>
      <c r="I6026" s="1"/>
      <c r="J6026" s="1"/>
      <c r="K6026" s="1">
        <v>0.01</v>
      </c>
      <c r="L6026" s="42">
        <v>12</v>
      </c>
      <c r="M6026" s="232">
        <v>46307</v>
      </c>
      <c r="N6026" s="1" t="e">
        <f>VLOOKUP(B6026,MICRO!E:L,8,0)</f>
        <v>#N/A</v>
      </c>
    </row>
    <row r="6027" spans="1:14" ht="20.25" x14ac:dyDescent="0.25">
      <c r="A6027" s="1">
        <v>119</v>
      </c>
      <c r="B6027" s="159"/>
      <c r="C6027" s="1" t="s">
        <v>6607</v>
      </c>
      <c r="D6027" s="1"/>
      <c r="E6027" s="1"/>
      <c r="F6027" s="1" t="s">
        <v>6608</v>
      </c>
      <c r="G6027" s="1">
        <v>82</v>
      </c>
      <c r="H6027" s="1" t="s">
        <v>5904</v>
      </c>
      <c r="I6027" s="1"/>
      <c r="J6027" s="1"/>
      <c r="K6027" s="1">
        <v>0.01</v>
      </c>
      <c r="L6027" s="42">
        <v>12</v>
      </c>
      <c r="M6027" s="232">
        <v>46307</v>
      </c>
      <c r="N6027" s="1" t="e">
        <f>VLOOKUP(B6027,MICRO!E:L,8,0)</f>
        <v>#N/A</v>
      </c>
    </row>
    <row r="6028" spans="1:14" ht="20.25" x14ac:dyDescent="0.25">
      <c r="A6028" s="1">
        <v>120</v>
      </c>
      <c r="B6028" s="159"/>
      <c r="C6028" s="1" t="s">
        <v>6607</v>
      </c>
      <c r="D6028" s="1"/>
      <c r="E6028" s="1"/>
      <c r="F6028" s="1" t="s">
        <v>6609</v>
      </c>
      <c r="G6028" s="1">
        <v>82</v>
      </c>
      <c r="H6028" s="1" t="s">
        <v>5904</v>
      </c>
      <c r="I6028" s="1"/>
      <c r="J6028" s="1"/>
      <c r="K6028" s="1">
        <v>0.01</v>
      </c>
      <c r="L6028" s="42">
        <v>12</v>
      </c>
      <c r="M6028" s="232">
        <v>46307</v>
      </c>
      <c r="N6028" s="1" t="e">
        <f>VLOOKUP(B6028,MICRO!E:L,8,0)</f>
        <v>#N/A</v>
      </c>
    </row>
    <row r="6029" spans="1:14" ht="20.25" x14ac:dyDescent="0.25">
      <c r="A6029" s="1">
        <v>121</v>
      </c>
      <c r="B6029" s="159"/>
      <c r="C6029" s="1" t="s">
        <v>5488</v>
      </c>
      <c r="D6029" s="1"/>
      <c r="E6029" s="1"/>
      <c r="F6029" s="1" t="s">
        <v>6610</v>
      </c>
      <c r="G6029" s="1">
        <v>12</v>
      </c>
      <c r="H6029" s="1" t="s">
        <v>5904</v>
      </c>
      <c r="I6029" s="1"/>
      <c r="J6029" s="1"/>
      <c r="K6029" s="1">
        <v>0.01</v>
      </c>
      <c r="L6029" s="42">
        <v>12</v>
      </c>
      <c r="M6029" s="232">
        <v>46307</v>
      </c>
      <c r="N6029" s="1" t="e">
        <f>VLOOKUP(B6029,MICRO!E:L,8,0)</f>
        <v>#N/A</v>
      </c>
    </row>
    <row r="6030" spans="1:14" ht="20.25" x14ac:dyDescent="0.25">
      <c r="A6030" s="1">
        <v>122</v>
      </c>
      <c r="B6030" s="159"/>
      <c r="C6030" s="1" t="s">
        <v>5488</v>
      </c>
      <c r="D6030" s="1"/>
      <c r="E6030" s="1"/>
      <c r="F6030" s="1" t="s">
        <v>6611</v>
      </c>
      <c r="G6030" s="1">
        <v>12</v>
      </c>
      <c r="H6030" s="1" t="s">
        <v>5904</v>
      </c>
      <c r="I6030" s="1"/>
      <c r="J6030" s="1"/>
      <c r="K6030" s="1">
        <v>0.01</v>
      </c>
      <c r="L6030" s="42">
        <v>12</v>
      </c>
      <c r="M6030" s="232">
        <v>46307</v>
      </c>
      <c r="N6030" s="1" t="e">
        <f>VLOOKUP(B6030,MICRO!E:L,8,0)</f>
        <v>#N/A</v>
      </c>
    </row>
    <row r="6031" spans="1:14" ht="20.25" x14ac:dyDescent="0.25">
      <c r="A6031" s="1">
        <v>123</v>
      </c>
      <c r="B6031" s="159"/>
      <c r="C6031" s="1" t="s">
        <v>5490</v>
      </c>
      <c r="D6031" s="1"/>
      <c r="E6031" s="1"/>
      <c r="F6031" s="1" t="s">
        <v>6612</v>
      </c>
      <c r="G6031" s="1">
        <v>6</v>
      </c>
      <c r="H6031" s="1" t="s">
        <v>5904</v>
      </c>
      <c r="I6031" s="1"/>
      <c r="J6031" s="1"/>
      <c r="K6031" s="1">
        <v>0.01</v>
      </c>
      <c r="L6031" s="42">
        <v>12</v>
      </c>
      <c r="M6031" s="232">
        <v>46307</v>
      </c>
      <c r="N6031" s="1" t="e">
        <f>VLOOKUP(B6031,MICRO!E:L,8,0)</f>
        <v>#N/A</v>
      </c>
    </row>
    <row r="6032" spans="1:14" ht="20.25" x14ac:dyDescent="0.25">
      <c r="A6032" s="1">
        <v>124</v>
      </c>
      <c r="B6032" s="159"/>
      <c r="C6032" s="1" t="s">
        <v>5490</v>
      </c>
      <c r="D6032" s="1"/>
      <c r="E6032" s="1"/>
      <c r="F6032" s="1" t="s">
        <v>6613</v>
      </c>
      <c r="G6032" s="1">
        <v>6</v>
      </c>
      <c r="H6032" s="1" t="s">
        <v>5904</v>
      </c>
      <c r="I6032" s="1"/>
      <c r="J6032" s="1"/>
      <c r="K6032" s="1">
        <v>0.01</v>
      </c>
      <c r="L6032" s="42">
        <v>12</v>
      </c>
      <c r="M6032" s="232">
        <v>46307</v>
      </c>
      <c r="N6032" s="1" t="e">
        <f>VLOOKUP(B6032,MICRO!E:L,8,0)</f>
        <v>#N/A</v>
      </c>
    </row>
    <row r="6033" spans="1:14" ht="20.25" x14ac:dyDescent="0.25">
      <c r="A6033" s="1">
        <v>125</v>
      </c>
      <c r="B6033" s="159"/>
      <c r="C6033" s="1" t="s">
        <v>5500</v>
      </c>
      <c r="D6033" s="1"/>
      <c r="E6033" s="1"/>
      <c r="F6033" s="1" t="s">
        <v>6614</v>
      </c>
      <c r="G6033" s="1">
        <v>36</v>
      </c>
      <c r="H6033" s="1" t="s">
        <v>5904</v>
      </c>
      <c r="I6033" s="1"/>
      <c r="J6033" s="1"/>
      <c r="K6033" s="1">
        <v>0.01</v>
      </c>
      <c r="L6033" s="42">
        <v>12</v>
      </c>
      <c r="M6033" s="232">
        <v>46307</v>
      </c>
      <c r="N6033" s="1" t="e">
        <f>VLOOKUP(B6033,MICRO!E:L,8,0)</f>
        <v>#N/A</v>
      </c>
    </row>
    <row r="6034" spans="1:14" ht="20.25" x14ac:dyDescent="0.25">
      <c r="A6034" s="1">
        <v>126</v>
      </c>
      <c r="B6034" s="159"/>
      <c r="C6034" s="1" t="s">
        <v>5500</v>
      </c>
      <c r="D6034" s="1"/>
      <c r="E6034" s="1"/>
      <c r="F6034" s="1" t="s">
        <v>6615</v>
      </c>
      <c r="G6034" s="1">
        <v>36</v>
      </c>
      <c r="H6034" s="1" t="s">
        <v>5904</v>
      </c>
      <c r="I6034" s="1"/>
      <c r="J6034" s="1"/>
      <c r="K6034" s="1">
        <v>0.01</v>
      </c>
      <c r="L6034" s="42">
        <v>12</v>
      </c>
      <c r="M6034" s="232">
        <v>46307</v>
      </c>
      <c r="N6034" s="1" t="e">
        <f>VLOOKUP(B6034,MICRO!E:L,8,0)</f>
        <v>#N/A</v>
      </c>
    </row>
    <row r="6035" spans="1:14" ht="20.25" x14ac:dyDescent="0.25">
      <c r="A6035" s="1">
        <v>127</v>
      </c>
      <c r="B6035" s="159"/>
      <c r="C6035" s="1" t="s">
        <v>5500</v>
      </c>
      <c r="D6035" s="1"/>
      <c r="E6035" s="1"/>
      <c r="F6035" s="1" t="s">
        <v>6616</v>
      </c>
      <c r="G6035" s="1">
        <v>36</v>
      </c>
      <c r="H6035" s="1" t="s">
        <v>5904</v>
      </c>
      <c r="I6035" s="1"/>
      <c r="J6035" s="1"/>
      <c r="K6035" s="1">
        <v>0.01</v>
      </c>
      <c r="L6035" s="42">
        <v>12</v>
      </c>
      <c r="M6035" s="232">
        <v>46307</v>
      </c>
      <c r="N6035" s="1" t="e">
        <f>VLOOKUP(B6035,MICRO!E:L,8,0)</f>
        <v>#N/A</v>
      </c>
    </row>
    <row r="6036" spans="1:14" ht="20.25" x14ac:dyDescent="0.25">
      <c r="A6036" s="1">
        <v>128</v>
      </c>
      <c r="B6036" s="159"/>
      <c r="C6036" s="1" t="s">
        <v>5497</v>
      </c>
      <c r="D6036" s="1"/>
      <c r="E6036" s="1"/>
      <c r="F6036" s="1" t="s">
        <v>6617</v>
      </c>
      <c r="G6036" s="1">
        <v>36</v>
      </c>
      <c r="H6036" s="1" t="s">
        <v>5904</v>
      </c>
      <c r="I6036" s="1"/>
      <c r="J6036" s="1"/>
      <c r="K6036" s="1">
        <v>0.01</v>
      </c>
      <c r="L6036" s="42">
        <v>12</v>
      </c>
      <c r="M6036" s="232">
        <v>46307</v>
      </c>
      <c r="N6036" s="1" t="e">
        <f>VLOOKUP(B6036,MICRO!E:L,8,0)</f>
        <v>#N/A</v>
      </c>
    </row>
    <row r="6037" spans="1:14" ht="20.25" x14ac:dyDescent="0.25">
      <c r="A6037" s="1">
        <v>129</v>
      </c>
      <c r="B6037" s="159"/>
      <c r="C6037" s="1" t="s">
        <v>5497</v>
      </c>
      <c r="D6037" s="1"/>
      <c r="E6037" s="1"/>
      <c r="F6037" s="1" t="s">
        <v>6618</v>
      </c>
      <c r="G6037" s="1">
        <v>36</v>
      </c>
      <c r="H6037" s="1" t="s">
        <v>5904</v>
      </c>
      <c r="I6037" s="1"/>
      <c r="J6037" s="1"/>
      <c r="K6037" s="1">
        <v>0.01</v>
      </c>
      <c r="L6037" s="42">
        <v>12</v>
      </c>
      <c r="M6037" s="232">
        <v>46307</v>
      </c>
      <c r="N6037" s="1" t="e">
        <f>VLOOKUP(B6037,MICRO!E:L,8,0)</f>
        <v>#N/A</v>
      </c>
    </row>
    <row r="6038" spans="1:14" ht="20.25" x14ac:dyDescent="0.25">
      <c r="A6038" s="1">
        <v>130</v>
      </c>
      <c r="B6038" s="159"/>
      <c r="C6038" s="1" t="s">
        <v>5497</v>
      </c>
      <c r="D6038" s="1"/>
      <c r="E6038" s="1"/>
      <c r="F6038" s="1" t="s">
        <v>6619</v>
      </c>
      <c r="G6038" s="1">
        <v>36</v>
      </c>
      <c r="H6038" s="1" t="s">
        <v>5904</v>
      </c>
      <c r="I6038" s="1"/>
      <c r="J6038" s="1"/>
      <c r="K6038" s="1">
        <v>0.01</v>
      </c>
      <c r="L6038" s="42">
        <v>12</v>
      </c>
      <c r="M6038" s="232">
        <v>46307</v>
      </c>
      <c r="N6038" s="1" t="e">
        <f>VLOOKUP(B6038,MICRO!E:L,8,0)</f>
        <v>#N/A</v>
      </c>
    </row>
    <row r="6039" spans="1:14" ht="20.25" x14ac:dyDescent="0.25">
      <c r="A6039" s="1">
        <v>131</v>
      </c>
      <c r="B6039" s="159"/>
      <c r="C6039" s="1" t="s">
        <v>5271</v>
      </c>
      <c r="D6039" s="1"/>
      <c r="E6039" s="1"/>
      <c r="F6039" s="1" t="s">
        <v>6620</v>
      </c>
      <c r="G6039" s="1">
        <v>12</v>
      </c>
      <c r="H6039" s="1" t="s">
        <v>5904</v>
      </c>
      <c r="I6039" s="1"/>
      <c r="J6039" s="1"/>
      <c r="K6039" s="1">
        <v>0.01</v>
      </c>
      <c r="L6039" s="42">
        <v>12</v>
      </c>
      <c r="M6039" s="232">
        <v>46307</v>
      </c>
      <c r="N6039" s="1" t="e">
        <f>VLOOKUP(B6039,MICRO!E:L,8,0)</f>
        <v>#N/A</v>
      </c>
    </row>
    <row r="6040" spans="1:14" ht="20.25" x14ac:dyDescent="0.25">
      <c r="A6040" s="1">
        <v>132</v>
      </c>
      <c r="B6040" s="159"/>
      <c r="C6040" s="1" t="s">
        <v>5271</v>
      </c>
      <c r="D6040" s="1"/>
      <c r="E6040" s="1"/>
      <c r="F6040" s="1" t="s">
        <v>6621</v>
      </c>
      <c r="G6040" s="1">
        <v>28</v>
      </c>
      <c r="H6040" s="1" t="s">
        <v>5904</v>
      </c>
      <c r="I6040" s="1"/>
      <c r="J6040" s="1"/>
      <c r="K6040" s="1">
        <v>0.01</v>
      </c>
      <c r="L6040" s="42">
        <v>12</v>
      </c>
      <c r="M6040" s="232">
        <v>46307</v>
      </c>
      <c r="N6040" s="1" t="e">
        <f>VLOOKUP(B6040,MICRO!E:L,8,0)</f>
        <v>#N/A</v>
      </c>
    </row>
    <row r="6041" spans="1:14" ht="20.25" x14ac:dyDescent="0.25">
      <c r="A6041" s="1">
        <v>133</v>
      </c>
      <c r="B6041" s="159"/>
      <c r="C6041" s="1" t="s">
        <v>5271</v>
      </c>
      <c r="D6041" s="1"/>
      <c r="E6041" s="1"/>
      <c r="F6041" s="1" t="s">
        <v>6622</v>
      </c>
      <c r="G6041" s="1">
        <v>28</v>
      </c>
      <c r="H6041" s="1" t="s">
        <v>5904</v>
      </c>
      <c r="I6041" s="1"/>
      <c r="J6041" s="1"/>
      <c r="K6041" s="1">
        <v>0.01</v>
      </c>
      <c r="L6041" s="42">
        <v>12</v>
      </c>
      <c r="M6041" s="232">
        <v>46307</v>
      </c>
      <c r="N6041" s="1" t="e">
        <f>VLOOKUP(B6041,MICRO!E:L,8,0)</f>
        <v>#N/A</v>
      </c>
    </row>
    <row r="6042" spans="1:14" ht="20.25" x14ac:dyDescent="0.25">
      <c r="A6042" s="1">
        <v>134</v>
      </c>
      <c r="B6042" s="159"/>
      <c r="C6042" s="1" t="s">
        <v>6623</v>
      </c>
      <c r="D6042" s="1"/>
      <c r="E6042" s="1"/>
      <c r="F6042" s="1" t="s">
        <v>6624</v>
      </c>
      <c r="G6042" s="1">
        <v>520</v>
      </c>
      <c r="H6042" s="1" t="s">
        <v>5904</v>
      </c>
      <c r="I6042" s="1"/>
      <c r="J6042" s="1"/>
      <c r="K6042" s="1">
        <v>0.01</v>
      </c>
      <c r="L6042" s="42">
        <v>12</v>
      </c>
      <c r="M6042" s="232">
        <v>46307</v>
      </c>
      <c r="N6042" s="1" t="e">
        <f>VLOOKUP(B6042,MICRO!E:L,8,0)</f>
        <v>#N/A</v>
      </c>
    </row>
    <row r="6043" spans="1:14" ht="20.25" x14ac:dyDescent="0.25">
      <c r="A6043" s="1">
        <v>135</v>
      </c>
      <c r="B6043" s="159"/>
      <c r="C6043" s="1" t="s">
        <v>6623</v>
      </c>
      <c r="D6043" s="1"/>
      <c r="E6043" s="1"/>
      <c r="F6043" s="1" t="s">
        <v>6625</v>
      </c>
      <c r="G6043" s="1">
        <v>40</v>
      </c>
      <c r="H6043" s="1" t="s">
        <v>5904</v>
      </c>
      <c r="I6043" s="1"/>
      <c r="J6043" s="1"/>
      <c r="K6043" s="1">
        <v>0.01</v>
      </c>
      <c r="L6043" s="42">
        <v>12</v>
      </c>
      <c r="M6043" s="232">
        <v>46307</v>
      </c>
      <c r="N6043" s="1" t="e">
        <f>VLOOKUP(B6043,MICRO!E:L,8,0)</f>
        <v>#N/A</v>
      </c>
    </row>
    <row r="6044" spans="1:14" ht="20.25" x14ac:dyDescent="0.25">
      <c r="A6044" s="1">
        <v>136</v>
      </c>
      <c r="B6044" s="159"/>
      <c r="C6044" s="1" t="s">
        <v>6623</v>
      </c>
      <c r="D6044" s="1"/>
      <c r="E6044" s="1"/>
      <c r="F6044" s="1" t="s">
        <v>6626</v>
      </c>
      <c r="G6044" s="1">
        <v>36</v>
      </c>
      <c r="H6044" s="1" t="s">
        <v>5904</v>
      </c>
      <c r="I6044" s="1"/>
      <c r="J6044" s="1"/>
      <c r="K6044" s="1">
        <v>0.01</v>
      </c>
      <c r="L6044" s="42">
        <v>12</v>
      </c>
      <c r="M6044" s="232">
        <v>46307</v>
      </c>
      <c r="N6044" s="1" t="e">
        <f>VLOOKUP(B6044,MICRO!E:L,8,0)</f>
        <v>#N/A</v>
      </c>
    </row>
    <row r="6045" spans="1:14" ht="20.25" x14ac:dyDescent="0.25">
      <c r="A6045" s="1">
        <v>137</v>
      </c>
      <c r="B6045" s="159"/>
      <c r="C6045" s="1" t="s">
        <v>6623</v>
      </c>
      <c r="D6045" s="1"/>
      <c r="E6045" s="1"/>
      <c r="F6045" s="1" t="s">
        <v>6627</v>
      </c>
      <c r="G6045" s="1">
        <v>36</v>
      </c>
      <c r="H6045" s="1" t="s">
        <v>5904</v>
      </c>
      <c r="I6045" s="1"/>
      <c r="J6045" s="1"/>
      <c r="K6045" s="1">
        <v>0.01</v>
      </c>
      <c r="L6045" s="42">
        <v>12</v>
      </c>
      <c r="M6045" s="232">
        <v>46307</v>
      </c>
      <c r="N6045" s="1" t="e">
        <f>VLOOKUP(B6045,MICRO!E:L,8,0)</f>
        <v>#N/A</v>
      </c>
    </row>
    <row r="6046" spans="1:14" ht="20.25" x14ac:dyDescent="0.25">
      <c r="A6046" s="1">
        <v>138</v>
      </c>
      <c r="B6046" s="159"/>
      <c r="C6046" s="1" t="s">
        <v>6628</v>
      </c>
      <c r="D6046" s="1"/>
      <c r="E6046" s="1"/>
      <c r="F6046" s="1" t="s">
        <v>6629</v>
      </c>
      <c r="G6046" s="1">
        <v>48</v>
      </c>
      <c r="H6046" s="1" t="s">
        <v>5904</v>
      </c>
      <c r="I6046" s="1"/>
      <c r="J6046" s="1"/>
      <c r="K6046" s="1">
        <v>0.01</v>
      </c>
      <c r="L6046" s="42">
        <v>12</v>
      </c>
      <c r="M6046" s="232">
        <v>46307</v>
      </c>
      <c r="N6046" s="1" t="e">
        <f>VLOOKUP(B6046,MICRO!E:L,8,0)</f>
        <v>#N/A</v>
      </c>
    </row>
    <row r="6047" spans="1:14" ht="20.25" x14ac:dyDescent="0.25">
      <c r="A6047" s="1">
        <v>139</v>
      </c>
      <c r="B6047" s="159"/>
      <c r="C6047" s="1" t="s">
        <v>6630</v>
      </c>
      <c r="D6047" s="1"/>
      <c r="E6047" s="1"/>
      <c r="F6047" s="1" t="s">
        <v>6631</v>
      </c>
      <c r="G6047" s="1">
        <v>16</v>
      </c>
      <c r="H6047" s="1" t="s">
        <v>5904</v>
      </c>
      <c r="I6047" s="1"/>
      <c r="J6047" s="1"/>
      <c r="K6047" s="1">
        <v>0.01</v>
      </c>
      <c r="L6047" s="42">
        <v>12</v>
      </c>
      <c r="M6047" s="232">
        <v>46307</v>
      </c>
      <c r="N6047" s="1" t="e">
        <f>VLOOKUP(B6047,MICRO!E:L,8,0)</f>
        <v>#N/A</v>
      </c>
    </row>
    <row r="6048" spans="1:14" ht="20.25" x14ac:dyDescent="0.25">
      <c r="A6048" s="1">
        <v>140</v>
      </c>
      <c r="B6048" s="159"/>
      <c r="C6048" s="1" t="s">
        <v>6630</v>
      </c>
      <c r="D6048" s="1"/>
      <c r="E6048" s="1"/>
      <c r="F6048" s="1" t="s">
        <v>6632</v>
      </c>
      <c r="G6048" s="1">
        <v>16</v>
      </c>
      <c r="H6048" s="1" t="s">
        <v>5904</v>
      </c>
      <c r="I6048" s="1"/>
      <c r="J6048" s="1"/>
      <c r="K6048" s="1">
        <v>0.01</v>
      </c>
      <c r="L6048" s="42">
        <v>12</v>
      </c>
      <c r="M6048" s="232">
        <v>46307</v>
      </c>
      <c r="N6048" s="1" t="e">
        <f>VLOOKUP(B6048,MICRO!E:L,8,0)</f>
        <v>#N/A</v>
      </c>
    </row>
    <row r="6049" spans="1:14" ht="20.25" x14ac:dyDescent="0.25">
      <c r="A6049" s="1">
        <v>141</v>
      </c>
      <c r="B6049" s="159"/>
      <c r="C6049" s="1" t="s">
        <v>6633</v>
      </c>
      <c r="D6049" s="1"/>
      <c r="E6049" s="1"/>
      <c r="F6049" s="1" t="s">
        <v>6634</v>
      </c>
      <c r="G6049" s="1">
        <v>16</v>
      </c>
      <c r="H6049" s="1" t="s">
        <v>5904</v>
      </c>
      <c r="I6049" s="1"/>
      <c r="J6049" s="1"/>
      <c r="K6049" s="1">
        <v>0.01</v>
      </c>
      <c r="L6049" s="42">
        <v>12</v>
      </c>
      <c r="M6049" s="232">
        <v>46307</v>
      </c>
      <c r="N6049" s="1" t="e">
        <f>VLOOKUP(B6049,MICRO!E:L,8,0)</f>
        <v>#N/A</v>
      </c>
    </row>
    <row r="6050" spans="1:14" ht="20.25" x14ac:dyDescent="0.25">
      <c r="A6050" s="1">
        <v>142</v>
      </c>
      <c r="B6050" s="159"/>
      <c r="C6050" s="1" t="s">
        <v>6633</v>
      </c>
      <c r="D6050" s="1"/>
      <c r="E6050" s="1"/>
      <c r="F6050" s="1" t="s">
        <v>6635</v>
      </c>
      <c r="G6050" s="1">
        <v>16</v>
      </c>
      <c r="H6050" s="1" t="s">
        <v>5904</v>
      </c>
      <c r="I6050" s="1"/>
      <c r="J6050" s="1"/>
      <c r="K6050" s="1">
        <v>0.01</v>
      </c>
      <c r="L6050" s="42">
        <v>12</v>
      </c>
      <c r="M6050" s="232">
        <v>46307</v>
      </c>
      <c r="N6050" s="1" t="e">
        <f>VLOOKUP(B6050,MICRO!E:L,8,0)</f>
        <v>#N/A</v>
      </c>
    </row>
    <row r="6051" spans="1:14" ht="20.25" x14ac:dyDescent="0.25">
      <c r="A6051" s="1">
        <v>143</v>
      </c>
      <c r="B6051" s="159"/>
      <c r="C6051" s="1" t="s">
        <v>6633</v>
      </c>
      <c r="D6051" s="1"/>
      <c r="E6051" s="1"/>
      <c r="F6051" s="1" t="s">
        <v>6636</v>
      </c>
      <c r="G6051" s="1">
        <v>16</v>
      </c>
      <c r="H6051" s="1" t="s">
        <v>5904</v>
      </c>
      <c r="I6051" s="1"/>
      <c r="J6051" s="1"/>
      <c r="K6051" s="1">
        <v>0.01</v>
      </c>
      <c r="L6051" s="42">
        <v>12</v>
      </c>
      <c r="M6051" s="232">
        <v>46307</v>
      </c>
      <c r="N6051" s="1" t="e">
        <f>VLOOKUP(B6051,MICRO!E:L,8,0)</f>
        <v>#N/A</v>
      </c>
    </row>
    <row r="6052" spans="1:14" ht="20.25" x14ac:dyDescent="0.25">
      <c r="A6052" s="1">
        <v>144</v>
      </c>
      <c r="B6052" s="159"/>
      <c r="C6052" s="1" t="s">
        <v>6633</v>
      </c>
      <c r="D6052" s="1"/>
      <c r="E6052" s="1"/>
      <c r="F6052" s="1" t="s">
        <v>6637</v>
      </c>
      <c r="G6052" s="1">
        <v>16</v>
      </c>
      <c r="H6052" s="1" t="s">
        <v>5904</v>
      </c>
      <c r="I6052" s="1"/>
      <c r="J6052" s="1"/>
      <c r="K6052" s="1">
        <v>0.01</v>
      </c>
      <c r="L6052" s="42">
        <v>12</v>
      </c>
      <c r="M6052" s="232">
        <v>46307</v>
      </c>
      <c r="N6052" s="1" t="e">
        <f>VLOOKUP(B6052,MICRO!E:L,8,0)</f>
        <v>#N/A</v>
      </c>
    </row>
    <row r="6053" spans="1:14" ht="20.25" x14ac:dyDescent="0.25">
      <c r="A6053" s="1">
        <v>145</v>
      </c>
      <c r="B6053" s="159"/>
      <c r="C6053" s="1" t="s">
        <v>6633</v>
      </c>
      <c r="D6053" s="1"/>
      <c r="E6053" s="1"/>
      <c r="F6053" s="1" t="s">
        <v>6638</v>
      </c>
      <c r="G6053" s="1">
        <v>8</v>
      </c>
      <c r="H6053" s="1" t="s">
        <v>5904</v>
      </c>
      <c r="I6053" s="1"/>
      <c r="J6053" s="1"/>
      <c r="K6053" s="1">
        <v>0.01</v>
      </c>
      <c r="L6053" s="42">
        <v>12</v>
      </c>
      <c r="M6053" s="232">
        <v>46307</v>
      </c>
      <c r="N6053" s="1" t="e">
        <f>VLOOKUP(B6053,MICRO!E:L,8,0)</f>
        <v>#N/A</v>
      </c>
    </row>
    <row r="6054" spans="1:14" ht="20.25" x14ac:dyDescent="0.25">
      <c r="A6054" s="1">
        <v>146</v>
      </c>
      <c r="B6054" s="159"/>
      <c r="C6054" s="1" t="s">
        <v>6633</v>
      </c>
      <c r="D6054" s="1"/>
      <c r="E6054" s="1"/>
      <c r="F6054" s="1" t="s">
        <v>6639</v>
      </c>
      <c r="G6054" s="1">
        <v>32</v>
      </c>
      <c r="H6054" s="1" t="s">
        <v>5904</v>
      </c>
      <c r="I6054" s="1"/>
      <c r="J6054" s="1"/>
      <c r="K6054" s="1">
        <v>0.01</v>
      </c>
      <c r="L6054" s="42">
        <v>12</v>
      </c>
      <c r="M6054" s="232">
        <v>46307</v>
      </c>
      <c r="N6054" s="1" t="e">
        <f>VLOOKUP(B6054,MICRO!E:L,8,0)</f>
        <v>#N/A</v>
      </c>
    </row>
    <row r="6055" spans="1:14" ht="20.25" x14ac:dyDescent="0.25">
      <c r="A6055" s="1">
        <v>147</v>
      </c>
      <c r="B6055" s="159"/>
      <c r="C6055" s="1" t="s">
        <v>6633</v>
      </c>
      <c r="D6055" s="1"/>
      <c r="E6055" s="1"/>
      <c r="F6055" s="1" t="s">
        <v>6640</v>
      </c>
      <c r="G6055" s="1">
        <v>32</v>
      </c>
      <c r="H6055" s="1" t="s">
        <v>5904</v>
      </c>
      <c r="I6055" s="1"/>
      <c r="J6055" s="1"/>
      <c r="K6055" s="1">
        <v>0.01</v>
      </c>
      <c r="L6055" s="42">
        <v>12</v>
      </c>
      <c r="M6055" s="232">
        <v>46307</v>
      </c>
      <c r="N6055" s="1" t="e">
        <f>VLOOKUP(B6055,MICRO!E:L,8,0)</f>
        <v>#N/A</v>
      </c>
    </row>
    <row r="6056" spans="1:14" ht="20.25" x14ac:dyDescent="0.25">
      <c r="A6056" s="1">
        <v>148</v>
      </c>
      <c r="B6056" s="159"/>
      <c r="C6056" s="1" t="s">
        <v>6633</v>
      </c>
      <c r="D6056" s="1"/>
      <c r="E6056" s="1"/>
      <c r="F6056" s="1" t="s">
        <v>6641</v>
      </c>
      <c r="G6056" s="1">
        <v>32</v>
      </c>
      <c r="H6056" s="1" t="s">
        <v>5904</v>
      </c>
      <c r="I6056" s="1"/>
      <c r="J6056" s="1"/>
      <c r="K6056" s="1">
        <v>0.01</v>
      </c>
      <c r="L6056" s="42">
        <v>12</v>
      </c>
      <c r="M6056" s="232">
        <v>46307</v>
      </c>
      <c r="N6056" s="1" t="e">
        <f>VLOOKUP(B6056,MICRO!E:L,8,0)</f>
        <v>#N/A</v>
      </c>
    </row>
    <row r="6057" spans="1:14" ht="20.25" x14ac:dyDescent="0.25">
      <c r="A6057" s="1">
        <v>149</v>
      </c>
      <c r="B6057" s="159"/>
      <c r="C6057" s="1" t="s">
        <v>6642</v>
      </c>
      <c r="D6057" s="1"/>
      <c r="E6057" s="1"/>
      <c r="F6057" s="1" t="s">
        <v>6643</v>
      </c>
      <c r="G6057" s="1">
        <v>32</v>
      </c>
      <c r="H6057" s="1" t="s">
        <v>5904</v>
      </c>
      <c r="I6057" s="1"/>
      <c r="J6057" s="1"/>
      <c r="K6057" s="1">
        <v>0.01</v>
      </c>
      <c r="L6057" s="42">
        <v>12</v>
      </c>
      <c r="M6057" s="232">
        <v>46307</v>
      </c>
      <c r="N6057" s="1" t="e">
        <f>VLOOKUP(B6057,MICRO!E:L,8,0)</f>
        <v>#N/A</v>
      </c>
    </row>
    <row r="6058" spans="1:14" ht="20.25" x14ac:dyDescent="0.25">
      <c r="A6058" s="1">
        <v>150</v>
      </c>
      <c r="B6058" s="159"/>
      <c r="C6058" s="1" t="s">
        <v>6642</v>
      </c>
      <c r="D6058" s="1"/>
      <c r="E6058" s="1"/>
      <c r="F6058" s="1" t="s">
        <v>6644</v>
      </c>
      <c r="G6058" s="1">
        <v>16</v>
      </c>
      <c r="H6058" s="1" t="s">
        <v>5904</v>
      </c>
      <c r="I6058" s="1"/>
      <c r="J6058" s="1"/>
      <c r="K6058" s="1">
        <v>0.01</v>
      </c>
      <c r="L6058" s="42">
        <v>12</v>
      </c>
      <c r="M6058" s="232">
        <v>46307</v>
      </c>
      <c r="N6058" s="1" t="e">
        <f>VLOOKUP(B6058,MICRO!E:L,8,0)</f>
        <v>#N/A</v>
      </c>
    </row>
    <row r="6059" spans="1:14" ht="20.25" x14ac:dyDescent="0.25">
      <c r="A6059" s="1">
        <v>151</v>
      </c>
      <c r="B6059" s="159"/>
      <c r="C6059" s="1" t="s">
        <v>6642</v>
      </c>
      <c r="D6059" s="1"/>
      <c r="E6059" s="1"/>
      <c r="F6059" s="1" t="s">
        <v>6645</v>
      </c>
      <c r="G6059" s="1">
        <v>16</v>
      </c>
      <c r="H6059" s="1" t="s">
        <v>5904</v>
      </c>
      <c r="I6059" s="1"/>
      <c r="J6059" s="1"/>
      <c r="K6059" s="1">
        <v>0.01</v>
      </c>
      <c r="L6059" s="42">
        <v>12</v>
      </c>
      <c r="M6059" s="232">
        <v>46307</v>
      </c>
      <c r="N6059" s="1" t="e">
        <f>VLOOKUP(B6059,MICRO!E:L,8,0)</f>
        <v>#N/A</v>
      </c>
    </row>
    <row r="6060" spans="1:14" ht="20.25" x14ac:dyDescent="0.25">
      <c r="A6060" s="1">
        <v>152</v>
      </c>
      <c r="B6060" s="159"/>
      <c r="C6060" s="1" t="s">
        <v>6642</v>
      </c>
      <c r="D6060" s="1"/>
      <c r="E6060" s="1"/>
      <c r="F6060" s="1" t="s">
        <v>6646</v>
      </c>
      <c r="G6060" s="1">
        <v>4</v>
      </c>
      <c r="H6060" s="1" t="s">
        <v>5904</v>
      </c>
      <c r="I6060" s="1"/>
      <c r="J6060" s="1"/>
      <c r="K6060" s="1">
        <v>0.01</v>
      </c>
      <c r="L6060" s="42">
        <v>12</v>
      </c>
      <c r="M6060" s="232">
        <v>46307</v>
      </c>
      <c r="N6060" s="1" t="e">
        <f>VLOOKUP(B6060,MICRO!E:L,8,0)</f>
        <v>#N/A</v>
      </c>
    </row>
    <row r="6061" spans="1:14" ht="20.25" x14ac:dyDescent="0.25">
      <c r="A6061" s="1">
        <v>153</v>
      </c>
      <c r="B6061" s="159"/>
      <c r="C6061" s="1" t="s">
        <v>5619</v>
      </c>
      <c r="D6061" s="1"/>
      <c r="E6061" s="1"/>
      <c r="F6061" s="1" t="s">
        <v>6647</v>
      </c>
      <c r="G6061" s="1">
        <v>12</v>
      </c>
      <c r="H6061" s="1" t="s">
        <v>5904</v>
      </c>
      <c r="I6061" s="1"/>
      <c r="J6061" s="1"/>
      <c r="K6061" s="1">
        <v>0.01</v>
      </c>
      <c r="L6061" s="42">
        <v>12</v>
      </c>
      <c r="M6061" s="232">
        <v>46307</v>
      </c>
      <c r="N6061" s="1" t="e">
        <f>VLOOKUP(B6061,MICRO!E:L,8,0)</f>
        <v>#N/A</v>
      </c>
    </row>
    <row r="6062" spans="1:14" ht="20.25" x14ac:dyDescent="0.25">
      <c r="A6062" s="1">
        <v>154</v>
      </c>
      <c r="B6062" s="159"/>
      <c r="C6062" s="1" t="s">
        <v>5619</v>
      </c>
      <c r="D6062" s="1"/>
      <c r="E6062" s="1"/>
      <c r="F6062" s="1" t="s">
        <v>6648</v>
      </c>
      <c r="G6062" s="1">
        <v>12</v>
      </c>
      <c r="H6062" s="1" t="s">
        <v>5904</v>
      </c>
      <c r="I6062" s="1"/>
      <c r="J6062" s="1"/>
      <c r="K6062" s="1">
        <v>0.01</v>
      </c>
      <c r="L6062" s="42">
        <v>12</v>
      </c>
      <c r="M6062" s="232">
        <v>46307</v>
      </c>
      <c r="N6062" s="1" t="e">
        <f>VLOOKUP(B6062,MICRO!E:L,8,0)</f>
        <v>#N/A</v>
      </c>
    </row>
    <row r="6063" spans="1:14" ht="20.25" x14ac:dyDescent="0.25">
      <c r="A6063" s="1">
        <v>155</v>
      </c>
      <c r="B6063" s="159"/>
      <c r="C6063" s="1" t="s">
        <v>6649</v>
      </c>
      <c r="D6063" s="1"/>
      <c r="E6063" s="1"/>
      <c r="F6063" s="1" t="s">
        <v>6650</v>
      </c>
      <c r="G6063" s="1">
        <v>54</v>
      </c>
      <c r="H6063" s="1" t="s">
        <v>5904</v>
      </c>
      <c r="I6063" s="1"/>
      <c r="J6063" s="1"/>
      <c r="K6063" s="1">
        <v>0.01</v>
      </c>
      <c r="L6063" s="42">
        <v>12</v>
      </c>
      <c r="M6063" s="232">
        <v>46307</v>
      </c>
      <c r="N6063" s="1" t="e">
        <f>VLOOKUP(B6063,MICRO!E:L,8,0)</f>
        <v>#N/A</v>
      </c>
    </row>
    <row r="6064" spans="1:14" ht="20.25" x14ac:dyDescent="0.25">
      <c r="A6064" s="1">
        <v>156</v>
      </c>
      <c r="B6064" s="159"/>
      <c r="C6064" s="1" t="s">
        <v>6649</v>
      </c>
      <c r="D6064" s="1"/>
      <c r="E6064" s="1"/>
      <c r="F6064" s="1" t="s">
        <v>6651</v>
      </c>
      <c r="G6064" s="1">
        <v>54</v>
      </c>
      <c r="H6064" s="1" t="s">
        <v>5904</v>
      </c>
      <c r="I6064" s="1"/>
      <c r="J6064" s="1"/>
      <c r="K6064" s="1">
        <v>0.01</v>
      </c>
      <c r="L6064" s="42">
        <v>12</v>
      </c>
      <c r="M6064" s="232">
        <v>46307</v>
      </c>
      <c r="N6064" s="1" t="e">
        <f>VLOOKUP(B6064,MICRO!E:L,8,0)</f>
        <v>#N/A</v>
      </c>
    </row>
    <row r="6065" spans="1:14" ht="20.25" x14ac:dyDescent="0.25">
      <c r="A6065" s="1">
        <v>157</v>
      </c>
      <c r="B6065" s="159"/>
      <c r="C6065" s="1" t="s">
        <v>6649</v>
      </c>
      <c r="D6065" s="1"/>
      <c r="E6065" s="1"/>
      <c r="F6065" s="1" t="s">
        <v>6652</v>
      </c>
      <c r="G6065" s="1">
        <v>50</v>
      </c>
      <c r="H6065" s="1" t="s">
        <v>5904</v>
      </c>
      <c r="I6065" s="1"/>
      <c r="J6065" s="1"/>
      <c r="K6065" s="1">
        <v>0.01</v>
      </c>
      <c r="L6065" s="42">
        <v>12</v>
      </c>
      <c r="M6065" s="232">
        <v>46307</v>
      </c>
      <c r="N6065" s="1" t="e">
        <f>VLOOKUP(B6065,MICRO!E:L,8,0)</f>
        <v>#N/A</v>
      </c>
    </row>
    <row r="6066" spans="1:14" ht="20.25" x14ac:dyDescent="0.25">
      <c r="A6066" s="1">
        <v>158</v>
      </c>
      <c r="B6066" s="159"/>
      <c r="C6066" s="1" t="s">
        <v>6649</v>
      </c>
      <c r="D6066" s="1"/>
      <c r="E6066" s="1"/>
      <c r="F6066" s="1" t="s">
        <v>6653</v>
      </c>
      <c r="G6066" s="1">
        <v>50</v>
      </c>
      <c r="H6066" s="1" t="s">
        <v>5904</v>
      </c>
      <c r="I6066" s="1"/>
      <c r="J6066" s="1"/>
      <c r="K6066" s="1">
        <v>0.01</v>
      </c>
      <c r="L6066" s="42">
        <v>12</v>
      </c>
      <c r="M6066" s="232">
        <v>46307</v>
      </c>
      <c r="N6066" s="1" t="e">
        <f>VLOOKUP(B6066,MICRO!E:L,8,0)</f>
        <v>#N/A</v>
      </c>
    </row>
    <row r="6067" spans="1:14" ht="20.25" x14ac:dyDescent="0.25">
      <c r="A6067" s="1">
        <v>159</v>
      </c>
      <c r="B6067" s="159"/>
      <c r="C6067" s="1" t="s">
        <v>5485</v>
      </c>
      <c r="D6067" s="1"/>
      <c r="E6067" s="1"/>
      <c r="F6067" s="1" t="s">
        <v>6654</v>
      </c>
      <c r="G6067" s="1">
        <v>28</v>
      </c>
      <c r="H6067" s="1" t="s">
        <v>5904</v>
      </c>
      <c r="I6067" s="1"/>
      <c r="J6067" s="1"/>
      <c r="K6067" s="1">
        <v>0.01</v>
      </c>
      <c r="L6067" s="42">
        <v>12</v>
      </c>
      <c r="M6067" s="232">
        <v>46307</v>
      </c>
      <c r="N6067" s="1" t="e">
        <f>VLOOKUP(B6067,MICRO!E:L,8,0)</f>
        <v>#N/A</v>
      </c>
    </row>
    <row r="6068" spans="1:14" ht="20.25" x14ac:dyDescent="0.25">
      <c r="A6068" s="1">
        <v>160</v>
      </c>
      <c r="B6068" s="159"/>
      <c r="C6068" s="1" t="s">
        <v>5631</v>
      </c>
      <c r="D6068" s="1"/>
      <c r="E6068" s="1"/>
      <c r="F6068" s="1" t="s">
        <v>6655</v>
      </c>
      <c r="G6068" s="1">
        <v>26</v>
      </c>
      <c r="H6068" s="1" t="s">
        <v>5904</v>
      </c>
      <c r="I6068" s="1"/>
      <c r="J6068" s="1"/>
      <c r="K6068" s="1">
        <v>0.01</v>
      </c>
      <c r="L6068" s="42">
        <v>12</v>
      </c>
      <c r="M6068" s="232">
        <v>46307</v>
      </c>
      <c r="N6068" s="1" t="e">
        <f>VLOOKUP(B6068,MICRO!E:L,8,0)</f>
        <v>#N/A</v>
      </c>
    </row>
    <row r="6069" spans="1:14" ht="20.25" x14ac:dyDescent="0.25">
      <c r="A6069" s="1">
        <v>161</v>
      </c>
      <c r="B6069" s="159"/>
      <c r="C6069" s="1" t="s">
        <v>6656</v>
      </c>
      <c r="D6069" s="1"/>
      <c r="E6069" s="1"/>
      <c r="F6069" s="1" t="s">
        <v>6657</v>
      </c>
      <c r="G6069" s="1">
        <v>43</v>
      </c>
      <c r="H6069" s="1" t="s">
        <v>5904</v>
      </c>
      <c r="I6069" s="1"/>
      <c r="J6069" s="1"/>
      <c r="K6069" s="1">
        <v>0.01</v>
      </c>
      <c r="L6069" s="42">
        <v>12</v>
      </c>
      <c r="M6069" s="232">
        <v>46307</v>
      </c>
      <c r="N6069" s="1" t="e">
        <f>VLOOKUP(B6069,MICRO!E:L,8,0)</f>
        <v>#N/A</v>
      </c>
    </row>
    <row r="6070" spans="1:14" ht="20.25" x14ac:dyDescent="0.25">
      <c r="A6070" s="1">
        <v>162</v>
      </c>
      <c r="B6070" s="159"/>
      <c r="C6070" s="1" t="s">
        <v>6656</v>
      </c>
      <c r="D6070" s="1"/>
      <c r="E6070" s="1"/>
      <c r="F6070" s="1" t="s">
        <v>6658</v>
      </c>
      <c r="G6070" s="1">
        <v>55</v>
      </c>
      <c r="H6070" s="1" t="s">
        <v>5904</v>
      </c>
      <c r="I6070" s="1"/>
      <c r="J6070" s="1"/>
      <c r="K6070" s="1">
        <v>0.01</v>
      </c>
      <c r="L6070" s="42">
        <v>12</v>
      </c>
      <c r="M6070" s="232">
        <v>46307</v>
      </c>
      <c r="N6070" s="1" t="e">
        <f>VLOOKUP(B6070,MICRO!E:L,8,0)</f>
        <v>#N/A</v>
      </c>
    </row>
    <row r="6071" spans="1:14" ht="20.25" x14ac:dyDescent="0.25">
      <c r="A6071" s="1">
        <v>163</v>
      </c>
      <c r="B6071" s="159"/>
      <c r="C6071" s="1" t="s">
        <v>6656</v>
      </c>
      <c r="D6071" s="1"/>
      <c r="E6071" s="1"/>
      <c r="F6071" s="1" t="s">
        <v>6659</v>
      </c>
      <c r="G6071" s="1">
        <v>53</v>
      </c>
      <c r="H6071" s="1" t="s">
        <v>5904</v>
      </c>
      <c r="I6071" s="1"/>
      <c r="J6071" s="1"/>
      <c r="K6071" s="1">
        <v>0.01</v>
      </c>
      <c r="L6071" s="42">
        <v>12</v>
      </c>
      <c r="M6071" s="232">
        <v>46307</v>
      </c>
      <c r="N6071" s="1" t="e">
        <f>VLOOKUP(B6071,MICRO!E:L,8,0)</f>
        <v>#N/A</v>
      </c>
    </row>
    <row r="6072" spans="1:14" ht="20.25" x14ac:dyDescent="0.25">
      <c r="A6072" s="1">
        <v>164</v>
      </c>
      <c r="B6072" s="159"/>
      <c r="C6072" s="1" t="s">
        <v>6656</v>
      </c>
      <c r="D6072" s="1"/>
      <c r="E6072" s="1"/>
      <c r="F6072" s="1" t="s">
        <v>6660</v>
      </c>
      <c r="G6072" s="1">
        <v>30</v>
      </c>
      <c r="H6072" s="1" t="s">
        <v>5904</v>
      </c>
      <c r="I6072" s="1"/>
      <c r="J6072" s="1"/>
      <c r="K6072" s="1">
        <v>0.01</v>
      </c>
      <c r="L6072" s="42">
        <v>12</v>
      </c>
      <c r="M6072" s="232">
        <v>46307</v>
      </c>
      <c r="N6072" s="1" t="e">
        <f>VLOOKUP(B6072,MICRO!E:L,8,0)</f>
        <v>#N/A</v>
      </c>
    </row>
    <row r="6073" spans="1:14" ht="20.25" x14ac:dyDescent="0.25">
      <c r="A6073" s="1">
        <v>165</v>
      </c>
      <c r="B6073" s="159"/>
      <c r="C6073" s="1" t="s">
        <v>6656</v>
      </c>
      <c r="D6073" s="1"/>
      <c r="E6073" s="1"/>
      <c r="F6073" s="1" t="s">
        <v>6661</v>
      </c>
      <c r="G6073" s="1">
        <v>30</v>
      </c>
      <c r="H6073" s="1" t="s">
        <v>5904</v>
      </c>
      <c r="I6073" s="1"/>
      <c r="J6073" s="1"/>
      <c r="K6073" s="1">
        <v>0.01</v>
      </c>
      <c r="L6073" s="42">
        <v>12</v>
      </c>
      <c r="M6073" s="232">
        <v>46307</v>
      </c>
      <c r="N6073" s="1" t="e">
        <f>VLOOKUP(B6073,MICRO!E:L,8,0)</f>
        <v>#N/A</v>
      </c>
    </row>
    <row r="6074" spans="1:14" ht="20.25" x14ac:dyDescent="0.25">
      <c r="A6074" s="1">
        <v>166</v>
      </c>
      <c r="B6074" s="159"/>
      <c r="C6074" s="1" t="s">
        <v>6656</v>
      </c>
      <c r="D6074" s="1"/>
      <c r="E6074" s="1"/>
      <c r="F6074" s="1" t="s">
        <v>6662</v>
      </c>
      <c r="G6074" s="1">
        <v>30</v>
      </c>
      <c r="H6074" s="1" t="s">
        <v>5904</v>
      </c>
      <c r="I6074" s="1"/>
      <c r="J6074" s="1"/>
      <c r="K6074" s="1">
        <v>0.01</v>
      </c>
      <c r="L6074" s="42">
        <v>12</v>
      </c>
      <c r="M6074" s="232">
        <v>46307</v>
      </c>
      <c r="N6074" s="1" t="e">
        <f>VLOOKUP(B6074,MICRO!E:L,8,0)</f>
        <v>#N/A</v>
      </c>
    </row>
    <row r="6075" spans="1:14" ht="20.25" x14ac:dyDescent="0.25">
      <c r="A6075" s="1">
        <v>167</v>
      </c>
      <c r="B6075" s="159"/>
      <c r="C6075" s="1" t="s">
        <v>6656</v>
      </c>
      <c r="D6075" s="1"/>
      <c r="E6075" s="1"/>
      <c r="F6075" s="1" t="s">
        <v>6663</v>
      </c>
      <c r="G6075" s="1">
        <v>12</v>
      </c>
      <c r="H6075" s="1" t="s">
        <v>5904</v>
      </c>
      <c r="I6075" s="1"/>
      <c r="J6075" s="1"/>
      <c r="K6075" s="1">
        <v>0.01</v>
      </c>
      <c r="L6075" s="42">
        <v>12</v>
      </c>
      <c r="M6075" s="232">
        <v>46307</v>
      </c>
      <c r="N6075" s="1" t="e">
        <f>VLOOKUP(B6075,MICRO!E:L,8,0)</f>
        <v>#N/A</v>
      </c>
    </row>
    <row r="6076" spans="1:14" ht="20.25" x14ac:dyDescent="0.25">
      <c r="A6076" s="1">
        <v>168</v>
      </c>
      <c r="B6076" s="159"/>
      <c r="C6076" s="1" t="s">
        <v>6656</v>
      </c>
      <c r="D6076" s="1"/>
      <c r="E6076" s="1"/>
      <c r="F6076" s="1" t="s">
        <v>6664</v>
      </c>
      <c r="G6076" s="1">
        <v>2</v>
      </c>
      <c r="H6076" s="1" t="s">
        <v>5904</v>
      </c>
      <c r="I6076" s="1"/>
      <c r="J6076" s="1"/>
      <c r="K6076" s="1">
        <v>0.01</v>
      </c>
      <c r="L6076" s="42">
        <v>12</v>
      </c>
      <c r="M6076" s="232">
        <v>46307</v>
      </c>
      <c r="N6076" s="1" t="e">
        <f>VLOOKUP(B6076,MICRO!E:L,8,0)</f>
        <v>#N/A</v>
      </c>
    </row>
    <row r="6077" spans="1:14" ht="20.25" x14ac:dyDescent="0.25">
      <c r="A6077" s="1">
        <v>169</v>
      </c>
      <c r="B6077" s="159"/>
      <c r="C6077" s="1" t="s">
        <v>4519</v>
      </c>
      <c r="D6077" s="1"/>
      <c r="E6077" s="1"/>
      <c r="F6077" s="1" t="s">
        <v>6665</v>
      </c>
      <c r="G6077" s="1">
        <v>40</v>
      </c>
      <c r="H6077" s="1" t="s">
        <v>5904</v>
      </c>
      <c r="I6077" s="1"/>
      <c r="J6077" s="1"/>
      <c r="K6077" s="1">
        <v>0.01</v>
      </c>
      <c r="L6077" s="42">
        <v>12</v>
      </c>
      <c r="M6077" s="232">
        <v>46307</v>
      </c>
      <c r="N6077" s="1" t="e">
        <f>VLOOKUP(B6077,MICRO!E:L,8,0)</f>
        <v>#N/A</v>
      </c>
    </row>
    <row r="6078" spans="1:14" ht="20.25" x14ac:dyDescent="0.25">
      <c r="A6078" s="1">
        <v>170</v>
      </c>
      <c r="B6078" s="159"/>
      <c r="C6078" s="1" t="s">
        <v>4519</v>
      </c>
      <c r="D6078" s="1"/>
      <c r="E6078" s="1"/>
      <c r="F6078" s="1" t="s">
        <v>6666</v>
      </c>
      <c r="G6078" s="1">
        <v>40</v>
      </c>
      <c r="H6078" s="1" t="s">
        <v>5904</v>
      </c>
      <c r="I6078" s="1"/>
      <c r="J6078" s="1"/>
      <c r="K6078" s="1">
        <v>0.01</v>
      </c>
      <c r="L6078" s="42">
        <v>12</v>
      </c>
      <c r="M6078" s="232">
        <v>46307</v>
      </c>
      <c r="N6078" s="1" t="e">
        <f>VLOOKUP(B6078,MICRO!E:L,8,0)</f>
        <v>#N/A</v>
      </c>
    </row>
    <row r="6079" spans="1:14" ht="20.25" x14ac:dyDescent="0.25">
      <c r="A6079" s="1">
        <v>171</v>
      </c>
      <c r="B6079" s="159"/>
      <c r="C6079" s="1" t="s">
        <v>4519</v>
      </c>
      <c r="D6079" s="1"/>
      <c r="E6079" s="1"/>
      <c r="F6079" s="1" t="s">
        <v>6667</v>
      </c>
      <c r="G6079" s="1">
        <v>40</v>
      </c>
      <c r="H6079" s="1" t="s">
        <v>5904</v>
      </c>
      <c r="I6079" s="1"/>
      <c r="J6079" s="1"/>
      <c r="K6079" s="1">
        <v>0.01</v>
      </c>
      <c r="L6079" s="42">
        <v>12</v>
      </c>
      <c r="M6079" s="232">
        <v>46307</v>
      </c>
      <c r="N6079" s="1" t="e">
        <f>VLOOKUP(B6079,MICRO!E:L,8,0)</f>
        <v>#N/A</v>
      </c>
    </row>
    <row r="6080" spans="1:14" ht="20.25" x14ac:dyDescent="0.25">
      <c r="A6080" s="1">
        <v>172</v>
      </c>
      <c r="B6080" s="159"/>
      <c r="C6080" s="1" t="s">
        <v>4519</v>
      </c>
      <c r="D6080" s="1"/>
      <c r="E6080" s="1"/>
      <c r="F6080" s="1" t="s">
        <v>6668</v>
      </c>
      <c r="G6080" s="1">
        <v>2</v>
      </c>
      <c r="H6080" s="1" t="s">
        <v>5904</v>
      </c>
      <c r="I6080" s="1"/>
      <c r="J6080" s="1"/>
      <c r="K6080" s="1">
        <v>0.01</v>
      </c>
      <c r="L6080" s="42">
        <v>12</v>
      </c>
      <c r="M6080" s="232">
        <v>46307</v>
      </c>
      <c r="N6080" s="1" t="e">
        <f>VLOOKUP(B6080,MICRO!E:L,8,0)</f>
        <v>#N/A</v>
      </c>
    </row>
    <row r="6081" spans="1:14" ht="20.25" x14ac:dyDescent="0.25">
      <c r="A6081" s="1">
        <v>173</v>
      </c>
      <c r="B6081" s="159"/>
      <c r="C6081" s="1" t="s">
        <v>4519</v>
      </c>
      <c r="D6081" s="1"/>
      <c r="E6081" s="1"/>
      <c r="F6081" s="1" t="s">
        <v>6669</v>
      </c>
      <c r="G6081" s="1">
        <v>2</v>
      </c>
      <c r="H6081" s="1" t="s">
        <v>5904</v>
      </c>
      <c r="I6081" s="1"/>
      <c r="J6081" s="1"/>
      <c r="K6081" s="1">
        <v>0.01</v>
      </c>
      <c r="L6081" s="42">
        <v>12</v>
      </c>
      <c r="M6081" s="232">
        <v>46307</v>
      </c>
      <c r="N6081" s="1" t="e">
        <f>VLOOKUP(B6081,MICRO!E:L,8,0)</f>
        <v>#N/A</v>
      </c>
    </row>
    <row r="6082" spans="1:14" ht="20.25" x14ac:dyDescent="0.25">
      <c r="A6082" s="1">
        <v>174</v>
      </c>
      <c r="B6082" s="159"/>
      <c r="C6082" s="1" t="s">
        <v>4519</v>
      </c>
      <c r="D6082" s="1"/>
      <c r="E6082" s="1"/>
      <c r="F6082" s="1" t="s">
        <v>6670</v>
      </c>
      <c r="G6082" s="1">
        <v>2</v>
      </c>
      <c r="H6082" s="1" t="s">
        <v>5904</v>
      </c>
      <c r="I6082" s="1"/>
      <c r="J6082" s="1"/>
      <c r="K6082" s="1">
        <v>0.01</v>
      </c>
      <c r="L6082" s="42">
        <v>12</v>
      </c>
      <c r="M6082" s="232">
        <v>46307</v>
      </c>
      <c r="N6082" s="1" t="e">
        <f>VLOOKUP(B6082,MICRO!E:L,8,0)</f>
        <v>#N/A</v>
      </c>
    </row>
    <row r="6083" spans="1:14" ht="20.25" x14ac:dyDescent="0.25">
      <c r="A6083" s="1">
        <v>175</v>
      </c>
      <c r="B6083" s="159"/>
      <c r="C6083" s="1" t="s">
        <v>4535</v>
      </c>
      <c r="D6083" s="1"/>
      <c r="E6083" s="1"/>
      <c r="F6083" s="1" t="s">
        <v>6671</v>
      </c>
      <c r="G6083" s="1">
        <v>16</v>
      </c>
      <c r="H6083" s="1" t="s">
        <v>5904</v>
      </c>
      <c r="I6083" s="1"/>
      <c r="J6083" s="1"/>
      <c r="K6083" s="1">
        <v>0.01</v>
      </c>
      <c r="L6083" s="42">
        <v>12</v>
      </c>
      <c r="M6083" s="232">
        <v>46307</v>
      </c>
      <c r="N6083" s="1" t="e">
        <f>VLOOKUP(B6083,MICRO!E:L,8,0)</f>
        <v>#N/A</v>
      </c>
    </row>
    <row r="6084" spans="1:14" ht="20.25" x14ac:dyDescent="0.25">
      <c r="A6084" s="1">
        <v>176</v>
      </c>
      <c r="B6084" s="159"/>
      <c r="C6084" s="1" t="s">
        <v>4535</v>
      </c>
      <c r="D6084" s="1"/>
      <c r="E6084" s="1"/>
      <c r="F6084" s="1" t="s">
        <v>6672</v>
      </c>
      <c r="G6084" s="1">
        <v>16</v>
      </c>
      <c r="H6084" s="1" t="s">
        <v>5904</v>
      </c>
      <c r="I6084" s="1"/>
      <c r="J6084" s="1"/>
      <c r="K6084" s="1">
        <v>0.01</v>
      </c>
      <c r="L6084" s="42">
        <v>12</v>
      </c>
      <c r="M6084" s="232">
        <v>46307</v>
      </c>
      <c r="N6084" s="1" t="e">
        <f>VLOOKUP(B6084,MICRO!E:L,8,0)</f>
        <v>#N/A</v>
      </c>
    </row>
    <row r="6085" spans="1:14" ht="20.25" x14ac:dyDescent="0.25">
      <c r="A6085" s="1">
        <v>177</v>
      </c>
      <c r="B6085" s="159"/>
      <c r="C6085" s="1" t="s">
        <v>4535</v>
      </c>
      <c r="D6085" s="1"/>
      <c r="E6085" s="1"/>
      <c r="F6085" s="1" t="s">
        <v>6673</v>
      </c>
      <c r="G6085" s="1">
        <v>16</v>
      </c>
      <c r="H6085" s="1" t="s">
        <v>5904</v>
      </c>
      <c r="I6085" s="1"/>
      <c r="J6085" s="1"/>
      <c r="K6085" s="1">
        <v>0.01</v>
      </c>
      <c r="L6085" s="42">
        <v>12</v>
      </c>
      <c r="M6085" s="232">
        <v>46307</v>
      </c>
      <c r="N6085" s="1" t="e">
        <f>VLOOKUP(B6085,MICRO!E:L,8,0)</f>
        <v>#N/A</v>
      </c>
    </row>
    <row r="6086" spans="1:14" ht="20.25" x14ac:dyDescent="0.25">
      <c r="A6086" s="1">
        <v>178</v>
      </c>
      <c r="B6086" s="159"/>
      <c r="C6086" s="1" t="s">
        <v>4535</v>
      </c>
      <c r="D6086" s="1"/>
      <c r="E6086" s="1"/>
      <c r="F6086" s="1" t="s">
        <v>6674</v>
      </c>
      <c r="G6086" s="1">
        <v>4</v>
      </c>
      <c r="H6086" s="1" t="s">
        <v>5904</v>
      </c>
      <c r="I6086" s="1"/>
      <c r="J6086" s="1"/>
      <c r="K6086" s="1">
        <v>0.01</v>
      </c>
      <c r="L6086" s="42">
        <v>12</v>
      </c>
      <c r="M6086" s="232">
        <v>46307</v>
      </c>
      <c r="N6086" s="1" t="e">
        <f>VLOOKUP(B6086,MICRO!E:L,8,0)</f>
        <v>#N/A</v>
      </c>
    </row>
    <row r="6087" spans="1:14" ht="20.25" x14ac:dyDescent="0.25">
      <c r="A6087" s="1">
        <v>179</v>
      </c>
      <c r="B6087" s="159"/>
      <c r="C6087" s="1" t="s">
        <v>4535</v>
      </c>
      <c r="D6087" s="1"/>
      <c r="E6087" s="1"/>
      <c r="F6087" s="1" t="s">
        <v>6675</v>
      </c>
      <c r="G6087" s="1">
        <v>4</v>
      </c>
      <c r="H6087" s="1" t="s">
        <v>5904</v>
      </c>
      <c r="I6087" s="1"/>
      <c r="J6087" s="1"/>
      <c r="K6087" s="1">
        <v>0.01</v>
      </c>
      <c r="L6087" s="42">
        <v>12</v>
      </c>
      <c r="M6087" s="232">
        <v>46307</v>
      </c>
      <c r="N6087" s="1" t="e">
        <f>VLOOKUP(B6087,MICRO!E:L,8,0)</f>
        <v>#N/A</v>
      </c>
    </row>
    <row r="6088" spans="1:14" ht="20.25" x14ac:dyDescent="0.25">
      <c r="A6088" s="1">
        <v>180</v>
      </c>
      <c r="B6088" s="159"/>
      <c r="C6088" s="1" t="s">
        <v>4535</v>
      </c>
      <c r="D6088" s="1"/>
      <c r="E6088" s="1"/>
      <c r="F6088" s="1" t="s">
        <v>6676</v>
      </c>
      <c r="G6088" s="1">
        <v>6</v>
      </c>
      <c r="H6088" s="1" t="s">
        <v>5904</v>
      </c>
      <c r="I6088" s="1"/>
      <c r="J6088" s="1"/>
      <c r="K6088" s="1">
        <v>0.01</v>
      </c>
      <c r="L6088" s="42">
        <v>12</v>
      </c>
      <c r="M6088" s="232">
        <v>46307</v>
      </c>
      <c r="N6088" s="1" t="e">
        <f>VLOOKUP(B6088,MICRO!E:L,8,0)</f>
        <v>#N/A</v>
      </c>
    </row>
    <row r="6089" spans="1:14" ht="20.25" x14ac:dyDescent="0.25">
      <c r="A6089" s="1">
        <v>181</v>
      </c>
      <c r="B6089" s="159"/>
      <c r="C6089" s="1" t="s">
        <v>4535</v>
      </c>
      <c r="D6089" s="1"/>
      <c r="E6089" s="1"/>
      <c r="F6089" s="1" t="s">
        <v>6677</v>
      </c>
      <c r="G6089" s="1">
        <v>4</v>
      </c>
      <c r="H6089" s="1" t="s">
        <v>5904</v>
      </c>
      <c r="I6089" s="1"/>
      <c r="J6089" s="1"/>
      <c r="K6089" s="1">
        <v>0.01</v>
      </c>
      <c r="L6089" s="42">
        <v>12</v>
      </c>
      <c r="M6089" s="232">
        <v>46307</v>
      </c>
      <c r="N6089" s="1" t="e">
        <f>VLOOKUP(B6089,MICRO!E:L,8,0)</f>
        <v>#N/A</v>
      </c>
    </row>
    <row r="6090" spans="1:14" ht="20.25" x14ac:dyDescent="0.25">
      <c r="A6090" s="1">
        <v>182</v>
      </c>
      <c r="B6090" s="159"/>
      <c r="C6090" s="1" t="s">
        <v>4535</v>
      </c>
      <c r="D6090" s="1"/>
      <c r="E6090" s="1"/>
      <c r="F6090" s="1" t="s">
        <v>6678</v>
      </c>
      <c r="G6090" s="1">
        <v>1</v>
      </c>
      <c r="H6090" s="1" t="s">
        <v>5904</v>
      </c>
      <c r="I6090" s="1"/>
      <c r="J6090" s="1"/>
      <c r="K6090" s="1">
        <v>0.01</v>
      </c>
      <c r="L6090" s="42">
        <v>12</v>
      </c>
      <c r="M6090" s="232">
        <v>46307</v>
      </c>
      <c r="N6090" s="1" t="e">
        <f>VLOOKUP(B6090,MICRO!E:L,8,0)</f>
        <v>#N/A</v>
      </c>
    </row>
    <row r="6091" spans="1:14" ht="20.25" x14ac:dyDescent="0.25">
      <c r="A6091" s="1">
        <v>1</v>
      </c>
      <c r="B6091" s="159">
        <v>4934</v>
      </c>
      <c r="C6091" s="1" t="s">
        <v>5939</v>
      </c>
      <c r="D6091" s="1" t="s">
        <v>5940</v>
      </c>
      <c r="E6091" s="1" t="s">
        <v>2</v>
      </c>
      <c r="F6091" s="1" t="s">
        <v>6335</v>
      </c>
      <c r="G6091" s="1">
        <v>1</v>
      </c>
      <c r="H6091" s="1" t="s">
        <v>5904</v>
      </c>
      <c r="I6091" s="1" t="s">
        <v>3045</v>
      </c>
      <c r="J6091" s="1">
        <v>666.1</v>
      </c>
      <c r="K6091" s="1">
        <v>666.1</v>
      </c>
      <c r="L6091" s="42">
        <v>13</v>
      </c>
      <c r="M6091" s="232">
        <v>46315</v>
      </c>
      <c r="N6091" s="1" t="str">
        <f>VLOOKUP(B6091,MICRO!E:L,8,0)</f>
        <v>P-198</v>
      </c>
    </row>
    <row r="6092" spans="1:14" ht="20.25" x14ac:dyDescent="0.25">
      <c r="A6092" s="1">
        <v>2</v>
      </c>
      <c r="B6092" s="159">
        <v>4935</v>
      </c>
      <c r="C6092" s="1" t="s">
        <v>5939</v>
      </c>
      <c r="D6092" s="1" t="s">
        <v>5940</v>
      </c>
      <c r="E6092" s="1" t="s">
        <v>43</v>
      </c>
      <c r="F6092" s="1" t="s">
        <v>6336</v>
      </c>
      <c r="G6092" s="1">
        <v>1</v>
      </c>
      <c r="H6092" s="1" t="s">
        <v>5904</v>
      </c>
      <c r="I6092" s="1" t="s">
        <v>3045</v>
      </c>
      <c r="J6092" s="1">
        <v>528.70000000000005</v>
      </c>
      <c r="K6092" s="1">
        <v>528.70000000000005</v>
      </c>
      <c r="L6092" s="42">
        <v>13</v>
      </c>
      <c r="M6092" s="232">
        <v>46315</v>
      </c>
      <c r="N6092" s="1" t="str">
        <f>VLOOKUP(B6092,MICRO!E:L,8,0)</f>
        <v>P-198</v>
      </c>
    </row>
    <row r="6093" spans="1:14" ht="20.25" x14ac:dyDescent="0.25">
      <c r="A6093" s="1">
        <v>3</v>
      </c>
      <c r="B6093" s="159">
        <v>5029</v>
      </c>
      <c r="C6093" s="1" t="s">
        <v>6072</v>
      </c>
      <c r="D6093" s="1" t="s">
        <v>6073</v>
      </c>
      <c r="E6093" s="1" t="s">
        <v>43</v>
      </c>
      <c r="F6093" s="1" t="s">
        <v>6075</v>
      </c>
      <c r="G6093" s="1">
        <v>1</v>
      </c>
      <c r="H6093" s="1" t="s">
        <v>5904</v>
      </c>
      <c r="I6093" s="1" t="s">
        <v>3045</v>
      </c>
      <c r="J6093" s="1">
        <v>897.9</v>
      </c>
      <c r="K6093" s="1">
        <v>897.9</v>
      </c>
      <c r="L6093" s="42">
        <v>13</v>
      </c>
      <c r="M6093" s="232">
        <v>46315</v>
      </c>
      <c r="N6093" s="1" t="str">
        <f>VLOOKUP(B6093,MICRO!E:L,8,0)</f>
        <v>P-198</v>
      </c>
    </row>
    <row r="6094" spans="1:14" ht="20.25" x14ac:dyDescent="0.25">
      <c r="A6094" s="1">
        <v>4</v>
      </c>
      <c r="B6094" s="159">
        <v>4937</v>
      </c>
      <c r="C6094" s="1" t="s">
        <v>5941</v>
      </c>
      <c r="D6094" s="1" t="s">
        <v>5942</v>
      </c>
      <c r="E6094" s="1" t="s">
        <v>2</v>
      </c>
      <c r="F6094" s="1" t="s">
        <v>6338</v>
      </c>
      <c r="G6094" s="1">
        <v>1</v>
      </c>
      <c r="H6094" s="1" t="s">
        <v>5904</v>
      </c>
      <c r="I6094" s="1" t="s">
        <v>3045</v>
      </c>
      <c r="J6094" s="1">
        <v>807.8</v>
      </c>
      <c r="K6094" s="1">
        <v>807.8</v>
      </c>
      <c r="L6094" s="42">
        <v>13</v>
      </c>
      <c r="M6094" s="232">
        <v>46315</v>
      </c>
      <c r="N6094" s="1" t="str">
        <f>VLOOKUP(B6094,MICRO!E:L,8,0)</f>
        <v>P-198</v>
      </c>
    </row>
    <row r="6095" spans="1:14" ht="20.25" x14ac:dyDescent="0.25">
      <c r="A6095" s="1">
        <v>5</v>
      </c>
      <c r="B6095" s="159">
        <v>4940</v>
      </c>
      <c r="C6095" s="1" t="s">
        <v>5945</v>
      </c>
      <c r="D6095" s="1" t="s">
        <v>5946</v>
      </c>
      <c r="E6095" s="1" t="s">
        <v>2</v>
      </c>
      <c r="F6095" s="1" t="s">
        <v>6334</v>
      </c>
      <c r="G6095" s="1">
        <v>1</v>
      </c>
      <c r="H6095" s="1" t="s">
        <v>5904</v>
      </c>
      <c r="I6095" s="1" t="s">
        <v>3045</v>
      </c>
      <c r="J6095" s="1">
        <v>33</v>
      </c>
      <c r="K6095" s="1">
        <v>33</v>
      </c>
      <c r="L6095" s="42">
        <v>13</v>
      </c>
      <c r="M6095" s="232">
        <v>46315</v>
      </c>
      <c r="N6095" s="1" t="str">
        <f>VLOOKUP(B6095,MICRO!E:L,8,0)</f>
        <v>P-198</v>
      </c>
    </row>
    <row r="6096" spans="1:14" ht="20.25" x14ac:dyDescent="0.25">
      <c r="A6096" s="1">
        <v>6</v>
      </c>
      <c r="B6096" s="159">
        <v>4993</v>
      </c>
      <c r="C6096" s="1" t="s">
        <v>6002</v>
      </c>
      <c r="D6096" s="1" t="s">
        <v>6003</v>
      </c>
      <c r="E6096" s="1" t="s">
        <v>2</v>
      </c>
      <c r="F6096" s="1" t="s">
        <v>6318</v>
      </c>
      <c r="G6096" s="1">
        <v>1</v>
      </c>
      <c r="H6096" s="1" t="s">
        <v>5904</v>
      </c>
      <c r="I6096" s="1" t="s">
        <v>3140</v>
      </c>
      <c r="J6096" s="1">
        <v>340.9</v>
      </c>
      <c r="K6096" s="1">
        <v>340.9</v>
      </c>
      <c r="L6096" s="42">
        <v>13</v>
      </c>
      <c r="M6096" s="232">
        <v>46315</v>
      </c>
      <c r="N6096" s="1" t="str">
        <f>VLOOKUP(B6096,MICRO!E:L,8,0)</f>
        <v>P-198</v>
      </c>
    </row>
    <row r="6097" spans="1:14" ht="20.25" x14ac:dyDescent="0.25">
      <c r="A6097" s="1">
        <v>7</v>
      </c>
      <c r="B6097" s="159">
        <v>4994</v>
      </c>
      <c r="C6097" s="1" t="s">
        <v>6004</v>
      </c>
      <c r="D6097" s="1" t="s">
        <v>6005</v>
      </c>
      <c r="E6097" s="1" t="s">
        <v>2</v>
      </c>
      <c r="F6097" s="1" t="s">
        <v>6319</v>
      </c>
      <c r="G6097" s="1">
        <v>1</v>
      </c>
      <c r="H6097" s="1" t="s">
        <v>5904</v>
      </c>
      <c r="I6097" s="1" t="s">
        <v>3140</v>
      </c>
      <c r="J6097" s="1">
        <v>324.39999999999998</v>
      </c>
      <c r="K6097" s="1">
        <v>324.39999999999998</v>
      </c>
      <c r="L6097" s="42">
        <v>13</v>
      </c>
      <c r="M6097" s="232">
        <v>46315</v>
      </c>
      <c r="N6097" s="1" t="str">
        <f>VLOOKUP(B6097,MICRO!E:L,8,0)</f>
        <v>P-198</v>
      </c>
    </row>
    <row r="6098" spans="1:14" ht="20.25" x14ac:dyDescent="0.25">
      <c r="A6098" s="1">
        <v>8</v>
      </c>
      <c r="B6098" s="159">
        <v>4995</v>
      </c>
      <c r="C6098" s="1" t="s">
        <v>6006</v>
      </c>
      <c r="D6098" s="1" t="s">
        <v>6007</v>
      </c>
      <c r="E6098" s="1" t="s">
        <v>2</v>
      </c>
      <c r="F6098" s="1" t="s">
        <v>6320</v>
      </c>
      <c r="G6098" s="1">
        <v>1</v>
      </c>
      <c r="H6098" s="1" t="s">
        <v>5904</v>
      </c>
      <c r="I6098" s="1" t="s">
        <v>3140</v>
      </c>
      <c r="J6098" s="1">
        <v>200.2</v>
      </c>
      <c r="K6098" s="1">
        <v>200.2</v>
      </c>
      <c r="L6098" s="42">
        <v>13</v>
      </c>
      <c r="M6098" s="232">
        <v>46315</v>
      </c>
      <c r="N6098" s="1" t="str">
        <f>VLOOKUP(B6098,MICRO!E:L,8,0)</f>
        <v>P-198</v>
      </c>
    </row>
    <row r="6099" spans="1:14" ht="20.25" x14ac:dyDescent="0.25">
      <c r="A6099" s="1">
        <v>9</v>
      </c>
      <c r="B6099" s="159">
        <v>4996</v>
      </c>
      <c r="C6099" s="1" t="s">
        <v>6006</v>
      </c>
      <c r="D6099" s="1" t="s">
        <v>6007</v>
      </c>
      <c r="E6099" s="1" t="s">
        <v>43</v>
      </c>
      <c r="F6099" s="1" t="s">
        <v>6321</v>
      </c>
      <c r="G6099" s="1">
        <v>1</v>
      </c>
      <c r="H6099" s="1" t="s">
        <v>5904</v>
      </c>
      <c r="I6099" s="1" t="s">
        <v>3140</v>
      </c>
      <c r="J6099" s="1">
        <v>33.200000000000003</v>
      </c>
      <c r="K6099" s="1">
        <v>33.200000000000003</v>
      </c>
      <c r="L6099" s="42">
        <v>13</v>
      </c>
      <c r="M6099" s="232">
        <v>46315</v>
      </c>
      <c r="N6099" s="1" t="str">
        <f>VLOOKUP(B6099,MICRO!E:L,8,0)</f>
        <v>P-198</v>
      </c>
    </row>
  </sheetData>
  <autoFilter ref="A1:O5908" xr:uid="{E826462E-1715-45FB-827E-B16DF1FB20B2}"/>
  <phoneticPr fontId="6" type="noConversion"/>
  <conditionalFormatting sqref="B764:B4406">
    <cfRule type="expression" dxfId="262" priority="5">
      <formula>$AH764="OK"</formula>
    </cfRule>
  </conditionalFormatting>
  <conditionalFormatting sqref="B4407:B4408 B4749:B6099">
    <cfRule type="expression" dxfId="261" priority="4">
      <formula>$AI4407="OK"</formula>
    </cfRule>
  </conditionalFormatting>
  <conditionalFormatting sqref="B4409:B4748">
    <cfRule type="expression" dxfId="260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74" zoomScale="85" zoomScaleNormal="85" workbookViewId="0">
      <selection activeCell="G387" sqref="G387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1128</v>
      </c>
      <c r="H333" s="113">
        <f>SUMIF(MICRO!AP:AP,O:O,MICRO!R:R)</f>
        <v>1128</v>
      </c>
      <c r="I333" s="113">
        <f>SUMIF(MICRO!AP:AP,O:O,MICRO!T:T)</f>
        <v>0</v>
      </c>
      <c r="J333" s="114">
        <f t="shared" si="120"/>
        <v>1</v>
      </c>
      <c r="K333" s="113">
        <f>SUMIF(MICRO!AP:AP,O:O,MICRO!X:X)</f>
        <v>1074</v>
      </c>
      <c r="L333" s="114">
        <f t="shared" si="121"/>
        <v>0.9521276595744681</v>
      </c>
      <c r="M333" s="113">
        <f t="shared" si="122"/>
        <v>54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1128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1128</v>
      </c>
      <c r="H334" s="113">
        <f>SUMIF(MICRO!AP:AP,O:O,MICRO!R:R)</f>
        <v>1128</v>
      </c>
      <c r="I334" s="113">
        <f>SUMIF(MICRO!AP:AP,O:O,MICRO!T:T)</f>
        <v>0</v>
      </c>
      <c r="J334" s="114">
        <f t="shared" si="105"/>
        <v>1</v>
      </c>
      <c r="K334" s="113">
        <f>SUMIF(MICRO!AP:AP,O:O,MICRO!X:X)</f>
        <v>1074</v>
      </c>
      <c r="L334" s="114">
        <f t="shared" si="106"/>
        <v>0.9521276595744681</v>
      </c>
      <c r="M334" s="113">
        <f t="shared" si="107"/>
        <v>54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1128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1332.5</v>
      </c>
      <c r="I335" s="113">
        <f>SUMIF(MICRO!AP:AP,O:O,MICRO!T:T)</f>
        <v>0</v>
      </c>
      <c r="J335" s="114">
        <f t="shared" ref="J335:J395" si="125">IF(G335 = 0,0,H335/G335)</f>
        <v>1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1332.5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1332.5</v>
      </c>
      <c r="I336" s="113">
        <f>SUMIF(MICRO!AP:AP,O:O,MICRO!T:T)</f>
        <v>0</v>
      </c>
      <c r="J336" s="114">
        <f t="shared" si="125"/>
        <v>1</v>
      </c>
      <c r="K336" s="113">
        <f>SUMIF(MICRO!AP:AP,O:O,MICRO!X:X)</f>
        <v>1512.1</v>
      </c>
      <c r="L336" s="114">
        <f t="shared" si="126"/>
        <v>1.1347842401500938</v>
      </c>
      <c r="M336" s="113">
        <f t="shared" si="127"/>
        <v>-179.59999999999991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1332.5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5710.9537499999997</v>
      </c>
      <c r="I357" s="113">
        <f>SUMIF(MICRO!AP:AP,O:O,MICRO!T:T)</f>
        <v>-1383.5</v>
      </c>
      <c r="J357" s="114">
        <f t="shared" si="130"/>
        <v>0.88839427384730274</v>
      </c>
      <c r="K357" s="113">
        <f>SUMIF(MICRO!AP:AP,O:O,MICRO!X:X)</f>
        <v>4808.9000000000005</v>
      </c>
      <c r="L357" s="114">
        <f t="shared" si="131"/>
        <v>0.7480710596727026</v>
      </c>
      <c r="M357" s="113">
        <f t="shared" si="132"/>
        <v>1619.4999999999982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235.4</v>
      </c>
      <c r="R357">
        <f>SUMIF(MICRO!AP:AP,O:O,MICRO!AU:AU)</f>
        <v>4809.5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1674.5</v>
      </c>
      <c r="H359" s="113">
        <f>SUMIF(MICRO!AP:AP,O:O,MICRO!R:R)</f>
        <v>1674.5</v>
      </c>
      <c r="I359" s="113">
        <f>SUMIF(MICRO!AP:AP,O:O,MICRO!T:T)</f>
        <v>0</v>
      </c>
      <c r="J359" s="114">
        <f t="shared" si="130"/>
        <v>1</v>
      </c>
      <c r="K359" s="113">
        <f>SUMIF(MICRO!AP:AP,O:O,MICRO!X:X)</f>
        <v>1680.7</v>
      </c>
      <c r="L359" s="114">
        <f t="shared" si="131"/>
        <v>1.0037025977903853</v>
      </c>
      <c r="M359" s="113">
        <f t="shared" si="132"/>
        <v>-6.2000000000000455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1674.5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911.40000000000009</v>
      </c>
      <c r="I364" s="113">
        <f>SUMIF(MICRO!AP:AP,O:O,MICRO!T:T)</f>
        <v>0</v>
      </c>
      <c r="J364" s="114">
        <f t="shared" si="135"/>
        <v>1</v>
      </c>
      <c r="K364" s="113">
        <f>SUMIF(MICRO!AP:AP,O:O,MICRO!X:X)</f>
        <v>911.40000000000009</v>
      </c>
      <c r="L364" s="114">
        <f t="shared" si="136"/>
        <v>1</v>
      </c>
      <c r="M364" s="113">
        <f t="shared" si="137"/>
        <v>0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911.40000000000009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320.39999999999998</v>
      </c>
      <c r="R366">
        <f>SUMIF(MICRO!AP:AP,O:O,MICRO!AU:AU)</f>
        <v>3730.4000000000005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936.59999999999991</v>
      </c>
      <c r="L368" s="114">
        <f t="shared" si="136"/>
        <v>1</v>
      </c>
      <c r="M368" s="113">
        <f t="shared" si="137"/>
        <v>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0</v>
      </c>
      <c r="R368">
        <f>SUMIF(MICRO!AP:AP,O:O,MICRO!AU:AU)</f>
        <v>936.59999999999991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961.36874999999998</v>
      </c>
      <c r="I373" s="113">
        <f>SUMIF(MICRO!AP:AP,O:O,MICRO!T:T)</f>
        <v>-1709.1</v>
      </c>
      <c r="J373" s="114">
        <f t="shared" si="135"/>
        <v>0.5625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3236.5</v>
      </c>
      <c r="H375" s="113">
        <f>SUMIF(MICRO!AP:AP,O:O,MICRO!R:R)</f>
        <v>1820.53125</v>
      </c>
      <c r="I375" s="113">
        <f>SUMIF(MICRO!AP:AP,O:O,MICRO!T:T)</f>
        <v>-3236.5</v>
      </c>
      <c r="J375" s="114">
        <f t="shared" si="135"/>
        <v>0.5625</v>
      </c>
      <c r="K375" s="113">
        <f>SUMIF(MICRO!AP:AP,O:O,MICRO!X:X)</f>
        <v>0</v>
      </c>
      <c r="L375" s="114">
        <f t="shared" si="136"/>
        <v>0</v>
      </c>
      <c r="M375" s="113">
        <f t="shared" si="137"/>
        <v>3236.5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127.91250000000001</v>
      </c>
      <c r="I376" s="113">
        <f>SUMIF(MICRO!AP:AP,O:O,MICRO!T:T)</f>
        <v>-471.8</v>
      </c>
      <c r="J376" s="114">
        <f t="shared" si="135"/>
        <v>0.27111593895718528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97.199999999999989</v>
      </c>
      <c r="L382" s="114">
        <f t="shared" si="136"/>
        <v>1</v>
      </c>
      <c r="M382" s="113">
        <f t="shared" si="137"/>
        <v>0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97.199999999999989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135</v>
      </c>
      <c r="I383" s="113">
        <f>SUMIF(MICRO!AP:AP,O:O,MICRO!T:T)</f>
        <v>0</v>
      </c>
      <c r="J383" s="114">
        <f t="shared" si="135"/>
        <v>1</v>
      </c>
      <c r="K383" s="113">
        <f>SUMIF(MICRO!AP:AP,O:O,MICRO!X:X)</f>
        <v>270</v>
      </c>
      <c r="L383" s="114">
        <f t="shared" si="136"/>
        <v>2</v>
      </c>
      <c r="M383" s="113">
        <f t="shared" si="137"/>
        <v>-135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0</v>
      </c>
      <c r="R383">
        <f>SUMIF(MICRO!AP:AP,O:O,MICRO!AU:AU)</f>
        <v>135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119.6</v>
      </c>
      <c r="I384" s="113">
        <f>SUMIF(MICRO!AP:AP,O:O,MICRO!T:T)</f>
        <v>0</v>
      </c>
      <c r="J384" s="114">
        <f t="shared" si="135"/>
        <v>1</v>
      </c>
      <c r="K384" s="113">
        <f>SUMIF(MICRO!AP:AP,O:O,MICRO!X:X)</f>
        <v>119.6</v>
      </c>
      <c r="L384" s="114">
        <f t="shared" si="136"/>
        <v>1</v>
      </c>
      <c r="M384" s="113">
        <f t="shared" si="137"/>
        <v>0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119.6</v>
      </c>
    </row>
    <row r="385" spans="4:18" ht="18.75" thickBot="1" x14ac:dyDescent="0.3">
      <c r="D385" s="8" t="s">
        <v>4834</v>
      </c>
      <c r="E385" s="111" t="str">
        <f>VLOOKUP(Tabela2[[#This Row],[TAG]],MICRO!J:L,3,0)</f>
        <v>P-207</v>
      </c>
      <c r="F385" s="109" t="s">
        <v>23</v>
      </c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str">
        <f t="shared" si="138"/>
        <v>P-207ROLOS</v>
      </c>
      <c r="O385" s="56" t="str">
        <f t="shared" si="139"/>
        <v>0102-TC09P-207ROLOS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8" t="s">
        <v>4834</v>
      </c>
      <c r="E386" s="111" t="str">
        <f>VLOOKUP(Tabela2[[#This Row],[TAG]],MICRO!J:L,3,0)</f>
        <v>P-207</v>
      </c>
      <c r="F386" s="109" t="s">
        <v>31</v>
      </c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str">
        <f t="shared" si="138"/>
        <v>P-207ESTRUTURA</v>
      </c>
      <c r="O386" s="56" t="str">
        <f t="shared" si="139"/>
        <v>0102-TC09P-207ESTRUTURA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8" t="s">
        <v>4834</v>
      </c>
      <c r="E387" s="111" t="str">
        <f>VLOOKUP(Tabela2[[#This Row],[TAG]],MICRO!J:L,3,0)</f>
        <v>P-207</v>
      </c>
      <c r="F387" s="109" t="s">
        <v>33</v>
      </c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str">
        <f t="shared" si="138"/>
        <v>P-207BASES ROLETES</v>
      </c>
      <c r="O387" s="56" t="str">
        <f t="shared" si="139"/>
        <v>0102-TC09P-207BASES ROLETES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259" priority="4">
      <formula>$AI366="OK"</formula>
    </cfRule>
  </conditionalFormatting>
  <conditionalFormatting sqref="D385:D387">
    <cfRule type="expression" dxfId="258" priority="1">
      <formula>$AI385="OK"</formula>
    </cfRule>
  </conditionalFormatting>
  <conditionalFormatting sqref="F192">
    <cfRule type="expression" dxfId="257" priority="7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2026-10-22T13:10:28Z</cp:lastPrinted>
  <dcterms:created xsi:type="dcterms:W3CDTF">2022-04-15T01:30:45Z</dcterms:created>
  <dcterms:modified xsi:type="dcterms:W3CDTF">2026-10-22T13:25:33Z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