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250" documentId="8_{FDD42E6F-94E1-48F3-8613-54A91AB43A68}" xr6:coauthVersionLast="47" xr6:coauthVersionMax="47" xr10:uidLastSave="{10349F8B-5A8C-4E01-9BA7-6138BDA52B30}"/>
  <bookViews>
    <workbookView xWindow="-120" yWindow="-120" windowWidth="20730" windowHeight="1104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28" i="1" l="1"/>
  <c r="U1328" i="1"/>
  <c r="X1328" i="1" s="1"/>
  <c r="V1328" i="1"/>
  <c r="W1328" i="1"/>
  <c r="H1328" i="1"/>
  <c r="S1328" i="1" s="1"/>
  <c r="T1328" i="1" s="1"/>
  <c r="Q1327" i="1"/>
  <c r="U1327" i="1"/>
  <c r="Y1327" i="1" s="1"/>
  <c r="V1327" i="1"/>
  <c r="W1327" i="1"/>
  <c r="H1327" i="1"/>
  <c r="S1327" i="1" s="1"/>
  <c r="T1327" i="1" s="1"/>
  <c r="Q1326" i="1"/>
  <c r="U1326" i="1"/>
  <c r="Y1326" i="1" s="1"/>
  <c r="V1326" i="1"/>
  <c r="W1326" i="1"/>
  <c r="H1326" i="1"/>
  <c r="S1326" i="1" s="1"/>
  <c r="T1326" i="1" s="1"/>
  <c r="Q1325" i="1"/>
  <c r="U1325" i="1"/>
  <c r="Y1325" i="1" s="1"/>
  <c r="V1325" i="1"/>
  <c r="W1325" i="1"/>
  <c r="H1325" i="1"/>
  <c r="R1325" i="1" s="1"/>
  <c r="Q1324" i="1"/>
  <c r="U1324" i="1"/>
  <c r="Y1324" i="1" s="1"/>
  <c r="V1324" i="1"/>
  <c r="W1324" i="1"/>
  <c r="H1324" i="1"/>
  <c r="R1324" i="1" s="1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Z1328" i="1" l="1"/>
  <c r="Z1323" i="1"/>
  <c r="R1326" i="1"/>
  <c r="Y1328" i="1"/>
  <c r="X1327" i="1"/>
  <c r="Z1327" i="1" s="1"/>
  <c r="X1326" i="1"/>
  <c r="Z1326" i="1" s="1"/>
  <c r="S1325" i="1"/>
  <c r="T1325" i="1" s="1"/>
  <c r="X1325" i="1"/>
  <c r="Z1325" i="1" s="1"/>
  <c r="S1324" i="1"/>
  <c r="T1324" i="1" s="1"/>
  <c r="X1324" i="1"/>
  <c r="Z1324" i="1" s="1"/>
  <c r="Y1323" i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Z1138" i="1" s="1"/>
  <c r="X1139" i="1"/>
  <c r="Z1139" i="1" s="1"/>
  <c r="S1139" i="1"/>
  <c r="T1139" i="1" s="1"/>
  <c r="X1137" i="1"/>
  <c r="Z1137" i="1" s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U442" i="1"/>
  <c r="AT442" i="1" s="1"/>
  <c r="AS442" i="1"/>
  <c r="AU441" i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<sst xmlns="http://schemas.openxmlformats.org/spreadsheetml/2006/main" count="35433" uniqueCount="6080">
  <si>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</si>
  <si>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</si>
  <si>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</si>
  <si>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</si>
  <si>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</si>
  <si>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</si>
  <si>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</si>
  <si>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</si>
  <si>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</si>
  <si>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</si>
  <si>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</si>
  <si>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</si>
  <si>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</si>
  <si>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</si>
  <si>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</si>
  <si>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</si>
  <si>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</si>
  <si>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</si>
  <si>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</si>
  <si>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</si>
  <si>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</si>
  <si>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</si>
  <si>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</si>
  <si>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</si>
  <si>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</si>
  <si>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</si>
  <si>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</si>
  <si>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</si>
  <si>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</si>
  <si>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</si>
  <si>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</si>
  <si>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</si>
  <si>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</si>
  <si>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</si>
  <si>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</si>
  <si>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</si>
  <si>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</si>
  <si>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</si>
  <si>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</si>
  <si>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</si>
  <si>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</si>
  <si>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</si>
  <si>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</si>
  <si>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</si>
  <si>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</si>
  <si>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</si>
  <si>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</si>
  <si>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</si>
  <si>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</si>
  <si>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</si>
  <si>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</si>
  <si>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</si>
  <si>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</si>
  <si>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</si>
  <si>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</si>
  <si>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</si>
  <si>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</si>
  <si>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</si>
  <si>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</si>
  <si>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</si>
  <si>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</si>
  <si>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</si>
  <si>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</si>
  <si>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</si>
  <si>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</si>
  <si>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</si>
  <si>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</si>
  <si>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</si>
  <si>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</si>
  <si>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</si>
  <si>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</si>
  <si>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</si>
  <si>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</si>
  <si>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</si>
  <si>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</si>
  <si>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</si>
  <si>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</si>
  <si>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</si>
  <si>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</si>
  <si>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</si>
  <si>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</si>
  <si>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</si>
  <si>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</si>
  <si>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</si>
  <si>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</si>
  <si>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</si>
  <si>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</si>
  <si>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</si>
  <si>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</si>
  <si>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</si>
  <si>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</si>
  <si>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</si>
  <si>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</si>
  <si>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</si>
  <si>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</si>
  <si>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</si>
  <si>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</si>
  <si>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</si>
  <si>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</si>
  <si>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</si>
  <si>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</si>
  <si>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</si>
  <si>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</si>
  <si>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</si>
  <si>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</si>
  <si>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</si>
  <si>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</si>
  <si>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</si>
  <si>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</si>
  <si>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</si>
  <si>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</si>
  <si>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</si>
  <si>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</si>
  <si>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</si>
  <si>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</si>
  <si>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</si>
  <si>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</si>
  <si>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</si>
  <si>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</si>
  <si>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</si>
  <si>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</si>
  <si>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</si>
  <si>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</si>
  <si>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</si>
  <si>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</si>
  <si>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</si>
  <si>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</si>
  <si>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</si>
  <si>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</si>
  <si>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</si>
  <si>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</si>
  <si>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</si>
  <si>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</si>
  <si>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</si>
  <si>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</si>
  <si>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</si>
  <si>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</si>
  <si>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</si>
  <si>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</si>
  <si>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</si>
  <si>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</si>
  <si>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</si>
  <si>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</si>
  <si>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</si>
  <si>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</si>
  <si>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</si>
  <si>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</si>
  <si>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</si>
  <si>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</si>
  <si>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</si>
  <si>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</si>
  <si>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</si>
  <si>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</si>
  <si>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</si>
  <si>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</si>
  <si>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</si>
  <si>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</si>
  <si>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</si>
  <si>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</si>
  <si>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</si>
  <si>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</si>
  <si>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</si>
  <si>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</si>
  <si>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</si>
  <si>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</si>
  <si>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</si>
  <si>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</si>
  <si>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</si>
  <si>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</si>
  <si>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</si>
  <si>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</si>
  <si>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</si>
  <si>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</si>
  <si>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</si>
  <si>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</si>
  <si>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</si>
  <si>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</si>
  <si>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</si>
  <si>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</si>
  <si>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</si>
  <si>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</si>
  <si>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</si>
  <si>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</si>
  <si>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</si>
  <si>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</si>
  <si>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</si>
  <si>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</si>
  <si>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</si>
  <si>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</si>
  <si>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</si>
  <si>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</si>
  <si>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</si>
  <si>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</si>
  <si>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</si>
  <si>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</si>
  <si>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</si>
  <si>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</si>
  <si>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</si>
  <si>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</si>
  <si>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</si>
  <si>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</si>
  <si>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</si>
  <si>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</si>
  <si>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</si>
  <si>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</si>
  <si>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</si>
  <si>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</si>
  <si>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</si>
  <si>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</si>
  <si>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</si>
  <si>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</si>
  <si>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</si>
  <si>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</si>
  <si>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</si>
  <si>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</si>
  <si>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</si>
  <si>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</si>
  <si>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</si>
  <si>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</si>
  <si>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</si>
  <si>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</si>
  <si>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</si>
  <si>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</si>
  <si>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</si>
  <si>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</si>
  <si>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</si>
  <si>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</si>
  <si>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</si>
  <si>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</si>
  <si>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</si>
  <si>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</si>
  <si>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</si>
  <si>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</si>
  <si>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</si>
  <si>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</si>
  <si>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</si>
  <si>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</si>
  <si>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</si>
  <si>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</si>
  <si>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</si>
  <si>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</si>
  <si>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</si>
  <si>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</si>
  <si>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</si>
  <si>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</si>
  <si>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</si>
  <si>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</si>
  <si>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</si>
  <si>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</si>
  <si>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</si>
  <si>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</si>
  <si>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</si>
  <si>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</si>
  <si>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</si>
  <si>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</si>
  <si>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</si>
  <si>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</si>
  <si>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</si>
  <si>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</si>
  <si>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</si>
  <si>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</si>
  <si>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</si>
  <si>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</si>
  <si>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</si>
  <si>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</si>
  <si>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</si>
  <si>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</si>
  <si>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</si>
  <si>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</si>
  <si>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</si>
  <si>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</si>
  <si>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</si>
  <si>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</si>
  <si>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</si>
  <si>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</si>
  <si>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</si>
  <si>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</si>
  <si>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</si>
  <si>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</si>
  <si>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</si>
  <si>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</si>
  <si>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</si>
  <si>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</si>
  <si>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</si>
  <si>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</si>
  <si>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</si>
  <si>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</si>
  <si>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</si>
  <si>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</si>
  <si>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</si>
  <si>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</si>
  <si>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</si>
  <si>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</si>
  <si>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</si>
  <si>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</si>
  <si>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</si>
  <si>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</si>
  <si>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</si>
  <si>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</si>
  <si>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</si>
  <si>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</si>
  <si>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</si>
  <si>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</si>
  <si>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</si>
  <si>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</si>
  <si>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</si>
  <si>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</si>
  <si>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</si>
  <si>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</si>
  <si>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</si>
  <si>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</si>
  <si>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</si>
  <si>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</si>
  <si>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</si>
  <si>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</si>
  <si>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</si>
  <si>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</si>
  <si>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</si>
  <si>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</si>
  <si>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</si>
  <si>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</si>
  <si>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</si>
  <si>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</si>
  <si>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</si>
  <si>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</si>
  <si>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</si>
  <si>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</si>
  <si>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</si>
  <si>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</si>
  <si>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</si>
  <si>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</si>
  <si>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</si>
  <si>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</si>
  <si>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</si>
  <si>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</si>
  <si>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</si>
  <si>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</si>
  <si>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</si>
  <si>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</si>
  <si>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</si>
  <si>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</si>
  <si>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</si>
  <si>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</si>
  <si>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</si>
  <si>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</si>
  <si>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</si>
  <si>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</si>
  <si>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</si>
  <si>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</si>
  <si>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</si>
  <si>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</si>
  <si>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</si>
  <si>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</si>
  <si>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</si>
  <si>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</si>
  <si>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</si>
  <si>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</si>
  <si>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</si>
  <si>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</si>
  <si>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</si>
  <si>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</si>
  <si>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</si>
  <si>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</si>
  <si>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</si>
  <si>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</si>
  <si>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</si>
  <si>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</si>
  <si>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</si>
  <si>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</si>
  <si>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</si>
  <si>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</si>
  <si>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</si>
  <si>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</si>
  <si>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</si>
  <si>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</si>
  <si>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</si>
  <si>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</si>
  <si>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</si>
  <si>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</si>
  <si>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</si>
  <si>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</si>
  <si>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</si>
  <si>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</si>
  <si>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</si>
  <si>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</si>
  <si>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</si>
  <si>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</si>
  <si>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</si>
  <si>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</si>
  <si>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</si>
  <si>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</si>
  <si>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</si>
  <si>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</si>
  <si>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</si>
  <si>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</si>
  <si>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</si>
  <si>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</si>
  <si>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</si>
  <si>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</si>
  <si>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</si>
  <si>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</si>
  <si>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</si>
  <si>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</si>
  <si>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</si>
  <si>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</si>
  <si>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</si>
  <si>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</si>
  <si>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</si>
  <si>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</si>
  <si>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</si>
  <si>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</si>
  <si>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</si>
  <si>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</si>
  <si>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</si>
  <si>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</si>
  <si>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</si>
  <si>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</si>
  <si>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</si>
  <si>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</si>
  <si>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</si>
  <si>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</si>
  <si>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</si>
  <si>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</si>
  <si>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</si>
  <si>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</si>
  <si>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</si>
  <si>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</si>
  <si>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</si>
  <si>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</si>
  <si>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</si>
  <si>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</si>
  <si>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</si>
  <si>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</si>
  <si>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</si>
  <si>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</si>
  <si>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</si>
  <si>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</si>
  <si>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</si>
  <si>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</si>
  <si>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</si>
  <si>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</si>
  <si>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</si>
  <si>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</si>
  <si>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</si>
  <si>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</si>
  <si>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</si>
  <si>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</si>
  <si>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</si>
  <si>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</si>
  <si>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</si>
  <si>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</si>
  <si>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</si>
  <si>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</si>
  <si>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</si>
  <si>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</si>
  <si>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</si>
  <si>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</si>
  <si>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</si>
  <si>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</si>
  <si>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</si>
  <si>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</si>
  <si>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</si>
  <si>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</si>
  <si>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</si>
  <si>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</si>
  <si>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</si>
  <si>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</si>
  <si>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</si>
  <si>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</si>
  <si>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</si>
  <si>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</si>
  <si>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</si>
  <si>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</si>
  <si>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</si>
  <si>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</si>
  <si>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</si>
  <si>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</si>
  <si>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</si>
  <si>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</si>
  <si>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</si>
  <si>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</si>
  <si>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</si>
  <si>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</si>
  <si>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</si>
  <si>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</si>
  <si>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</si>
  <si>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</si>
  <si>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</si>
  <si>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</si>
  <si>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</si>
  <si>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</si>
  <si>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</si>
  <si>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</si>
  <si>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</si>
  <si>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</si>
  <si>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</si>
  <si>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</si>
  <si>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</si>
  <si>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</si>
  <si>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</si>
  <si>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</si>
  <si>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</si>
  <si>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</si>
  <si>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</si>
  <si>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</si>
  <si>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</si>
  <si>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</si>
  <si>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</si>
  <si>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</si>
  <si>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</si>
  <si>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</si>
  <si>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</si>
  <si>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</si>
  <si>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</si>
  <si>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</si>
  <si>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</si>
  <si>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</si>
  <si>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</si>
  <si>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</si>
  <si>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</si>
  <si>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</si>
  <si>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</si>
  <si>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</si>
  <si>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</si>
  <si>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</si>
  <si>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</si>
  <si>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</si>
  <si>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</si>
  <si>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</si>
  <si>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</si>
  <si>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</si>
  <si>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</si>
  <si>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</si>
  <si>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</si>
  <si>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</si>
  <si>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</si>
  <si>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</si>
  <si>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</si>
  <si>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</si>
  <si>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</si>
  <si>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</si>
  <si>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</si>
  <si>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</si>
  <si>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</si>
  <si>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</si>
  <si>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</si>
  <si>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</si>
  <si>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</si>
  <si>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</si>
  <si>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</si>
  <si>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</si>
  <si>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</si>
  <si>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</si>
  <si>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</si>
  <si>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</si>
  <si>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</si>
  <si>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</si>
  <si>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</si>
  <si>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</si>
  <si>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</si>
  <si>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</si>
  <si>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</si>
  <si>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</si>
  <si>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</si>
  <si>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</si>
  <si>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</si>
  <si>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</si>
  <si>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</si>
  <si>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</si>
  <si>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</si>
  <si>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</si>
  <si>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</si>
  <si>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</si>
  <si>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</si>
  <si>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</si>
  <si>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</si>
  <si>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</si>
  <si>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</si>
  <si>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</si>
  <si>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</si>
  <si>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</si>
  <si>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</si>
  <si>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</si>
  <si>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</si>
  <si>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</si>
  <si>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</si>
  <si>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</si>
  <si>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</si>
  <si>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</si>
  <si>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</si>
  <si>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</si>
  <si>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</si>
  <si>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</si>
  <si>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</si>
  <si>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</si>
  <si>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</si>
  <si>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</si>
  <si>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</si>
  <si>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</si>
  <si>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</si>
  <si>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</si>
  <si>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</si>
  <si>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</si>
  <si>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</si>
  <si>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</si>
  <si>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</si>
  <si>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</si>
  <si>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</si>
  <si>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</si>
  <si>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</si>
  <si>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</si>
  <si>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</si>
  <si>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</si>
  <si>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</si>
  <si>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</si>
  <si>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</si>
  <si>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</si>
  <si>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</si>
  <si>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</si>
  <si>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</si>
  <si>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</si>
  <si>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</si>
  <si>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</si>
  <si>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</si>
  <si>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</si>
  <si>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</si>
  <si>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</si>
  <si>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</si>
  <si>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</si>
  <si>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</si>
  <si>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</si>
  <si>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</si>
  <si>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</si>
  <si>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</si>
  <si>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</si>
  <si>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</si>
  <si>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</si>
  <si>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</si>
  <si>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</si>
  <si>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</si>
  <si>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</si>
  <si>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</si>
  <si>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</si>
  <si>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</si>
  <si>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</si>
  <si>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</si>
  <si>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</si>
  <si>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</si>
  <si>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</si>
  <si>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</si>
  <si>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</si>
  <si>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</si>
  <si>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</si>
  <si>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</si>
  <si>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</si>
  <si>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</si>
  <si>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</si>
  <si>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</si>
  <si>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</si>
  <si>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</si>
  <si>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</si>
  <si>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</si>
  <si>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</si>
  <si>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</si>
  <si>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</si>
  <si>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</si>
  <si>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</si>
  <si>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</si>
  <si>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</si>
  <si>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</si>
  <si>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</si>
  <si>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</si>
  <si>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</si>
  <si>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</si>
  <si>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</si>
  <si>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</si>
  <si>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</si>
  <si>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</si>
  <si>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</si>
  <si>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</si>
  <si>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</si>
  <si>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</si>
  <si>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</si>
  <si>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</si>
  <si>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</si>
  <si>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</si>
  <si>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</si>
  <si>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</si>
  <si>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</si>
  <si>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</si>
  <si>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</si>
  <si>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</si>
  <si>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</si>
  <si>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</si>
  <si>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</si>
  <si>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</si>
  <si>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</si>
  <si>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</si>
  <si>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</si>
  <si>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</si>
  <si>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</si>
  <si>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</si>
  <si>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</si>
  <si>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</si>
  <si>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</si>
  <si>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</si>
  <si>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</si>
  <si>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</si>
  <si>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</si>
  <si>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</si>
  <si>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</si>
  <si>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</si>
  <si>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</si>
  <si>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</si>
  <si>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</si>
  <si>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</si>
  <si>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</si>
  <si>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</si>
  <si>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</si>
  <si>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</si>
  <si>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</si>
  <si>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</si>
  <si>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</si>
  <si>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</si>
  <si>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</si>
  <si>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</si>
  <si>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</si>
  <si>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</si>
  <si>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</si>
  <si>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</si>
  <si>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</si>
  <si>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</si>
  <si>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</si>
  <si>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</si>
  <si>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</si>
  <si>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</si>
  <si>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</si>
  <si>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</si>
  <si>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</si>
  <si>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</si>
  <si>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</si>
  <si>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</si>
  <si>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</si>
  <si>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</si>
  <si>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</si>
  <si>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</si>
  <si>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</si>
  <si>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</si>
  <si>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</si>
  <si>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</si>
  <si>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</si>
  <si>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</si>
  <si>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</si>
  <si>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</si>
  <si>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</si>
  <si>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</si>
  <si>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</si>
  <si>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</si>
  <si>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</si>
  <si>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</si>
  <si>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</si>
  <si>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</si>
  <si>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</si>
  <si>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</si>
  <si>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</si>
  <si>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</si>
  <si>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</si>
  <si>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</si>
  <si>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</si>
  <si>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</si>
  <si>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</si>
  <si>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</si>
  <si>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</si>
  <si>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</si>
  <si>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</si>
  <si>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</si>
  <si>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</si>
  <si>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</si>
  <si>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</si>
  <si>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</si>
  <si>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</si>
  <si>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</si>
  <si>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</si>
  <si>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</si>
  <si>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</si>
  <si>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</si>
  <si>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</si>
  <si>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</si>
  <si>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</si>
  <si>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</si>
  <si>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</si>
  <si>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</si>
  <si>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</si>
  <si>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</si>
  <si>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</si>
  <si>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</si>
  <si>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</si>
  <si>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</si>
  <si>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</si>
  <si>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</si>
  <si>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</si>
  <si>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</si>
  <si>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</si>
  <si>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</si>
  <si>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</si>
  <si>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</si>
  <si>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</si>
  <si>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</si>
  <si>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</si>
  <si>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</si>
  <si>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</si>
  <si>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</si>
  <si>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</si>
  <si>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</si>
  <si>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</si>
  <si>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</si>
  <si>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</si>
  <si>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</si>
  <si>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</si>
  <si>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</si>
  <si>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</si>
  <si>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</si>
  <si>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</si>
  <si>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</si>
  <si>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</si>
  <si>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</si>
  <si>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</si>
  <si>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</si>
  <si>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</si>
  <si>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</si>
  <si>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</si>
  <si>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</si>
  <si>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</si>
  <si>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</si>
  <si>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</si>
  <si>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</si>
  <si>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</si>
  <si>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</si>
  <si>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</si>
  <si>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</si>
  <si>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</si>
  <si>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</si>
  <si>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</si>
  <si>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</si>
  <si>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</si>
  <si>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</si>
  <si>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</si>
  <si>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</si>
  <si>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</si>
  <si>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</si>
  <si>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</si>
  <si>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</si>
  <si>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</si>
  <si>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</si>
  <si>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</si>
  <si>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</si>
  <si>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</si>
  <si>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</si>
  <si>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</si>
  <si>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</si>
  <si>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</si>
  <si>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</si>
  <si>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</si>
  <si>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</si>
  <si>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</si>
  <si>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</si>
  <si>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</si>
  <si>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</si>
  <si>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</si>
  <si>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</si>
  <si>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</si>
  <si>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</si>
  <si>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</si>
  <si>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</si>
  <si>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</si>
  <si>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</si>
  <si>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</si>
  <si>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</si>
  <si>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</si>
  <si>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</si>
  <si>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</si>
  <si>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</si>
  <si>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</si>
  <si>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</si>
  <si>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</si>
  <si>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</si>
  <si>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</si>
  <si>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</si>
  <si>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</si>
  <si>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</si>
  <si>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</si>
  <si>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</si>
  <si>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</si>
  <si>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</si>
  <si>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</si>
  <si>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</si>
  <si>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</si>
  <si>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</si>
  <si>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</si>
  <si>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</si>
  <si>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</si>
  <si>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</si>
  <si>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</si>
  <si>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</si>
  <si>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</si>
  <si>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</si>
  <si>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</si>
  <si>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</si>
  <si>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</si>
  <si>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</si>
  <si>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</si>
  <si>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</si>
  <si>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</si>
  <si>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</si>
  <si>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</si>
  <si>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</si>
  <si>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</si>
  <si>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</si>
  <si>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</si>
  <si>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</si>
  <si>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</si>
  <si>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</si>
  <si>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</si>
  <si>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</si>
  <si>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</si>
  <si>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</si>
  <si>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</si>
  <si>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</si>
  <si>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</si>
  <si>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</si>
  <si>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</si>
  <si>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</si>
  <si>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</si>
  <si>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</si>
  <si>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</si>
  <si>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</si>
  <si>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</si>
  <si>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</si>
  <si>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</si>
  <si>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</si>
  <si>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</si>
  <si>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</si>
  <si>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</si>
  <si>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</si>
  <si>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</si>
  <si>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</si>
  <si>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</si>
  <si>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</si>
  <si>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</si>
  <si>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</si>
  <si>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</si>
  <si>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</si>
  <si>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</si>
  <si>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</si>
  <si>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</si>
  <si>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</si>
  <si>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</si>
  <si>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</si>
  <si>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</si>
  <si>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</si>
  <si>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</si>
  <si>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</si>
  <si>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</si>
  <si>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</si>
  <si>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</si>
  <si>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</si>
  <si>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</si>
  <si>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</si>
  <si>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</si>
  <si>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</si>
  <si>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</si>
  <si>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</si>
  <si>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</si>
  <si>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</si>
  <si>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</si>
  <si>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</si>
  <si>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</si>
  <si>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</si>
  <si>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</si>
  <si>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</si>
  <si>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</si>
  <si>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</si>
  <si>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</si>
  <si>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</si>
  <si>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</si>
  <si>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</si>
  <si>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</si>
  <si>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</si>
  <si>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</si>
  <si>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</si>
  <si>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</si>
  <si>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</si>
  <si>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</si>
  <si>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</si>
  <si>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</si>
  <si>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</si>
  <si>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</si>
  <si>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</si>
  <si>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</si>
  <si>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</si>
  <si>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</si>
  <si>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</si>
  <si>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</si>
  <si>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</si>
  <si>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</si>
  <si>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</si>
  <si>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</si>
  <si>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</si>
  <si>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</si>
  <si>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</si>
  <si>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</si>
  <si>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</si>
  <si>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</si>
  <si>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</si>
  <si>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</si>
  <si>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</si>
  <si>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</si>
  <si>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</si>
  <si>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</si>
  <si>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</si>
  <si>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</si>
  <si>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</si>
  <si>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</si>
  <si>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</si>
  <si>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</si>
  <si>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</si>
  <si>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</si>
  <si>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</si>
  <si>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</si>
  <si>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</si>
  <si>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</si>
  <si>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</si>
  <si>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</si>
  <si>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</si>
  <si>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</si>
  <si>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</si>
  <si>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</si>
  <si>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</si>
  <si>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</si>
  <si>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</si>
  <si>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</si>
  <si>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</si>
  <si>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</si>
  <si>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</si>
  <si>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</si>
  <si>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</si>
  <si>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</si>
  <si>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</si>
  <si>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</si>
  <si>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</si>
  <si>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</si>
  <si>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</si>
  <si>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</si>
  <si>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</si>
  <si>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</si>
  <si>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</si>
  <si>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</si>
  <si>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</si>
  <si>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</si>
  <si>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</si>
  <si>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</si>
  <si>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</si>
  <si>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</si>
  <si>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</si>
  <si>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</si>
  <si>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</si>
  <si>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</si>
  <si>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</si>
  <si>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</si>
  <si>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</si>
  <si>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</si>
  <si>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</si>
  <si>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</si>
  <si>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</si>
  <si>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</si>
  <si>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</si>
  <si>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</si>
  <si>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</si>
  <si>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</si>
  <si>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</si>
  <si>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</si>
  <si>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</si>
  <si>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</si>
  <si>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</si>
  <si>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</si>
  <si>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</si>
  <si>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</si>
  <si>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</si>
  <si>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</si>
  <si>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</si>
  <si>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</si>
  <si>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</si>
  <si>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</si>
  <si>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</si>
  <si>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</si>
  <si>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</si>
  <si>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</si>
  <si>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</si>
  <si>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</si>
  <si>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</si>
  <si>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</si>
  <si>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</si>
  <si>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</si>
  <si>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</si>
  <si>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</si>
  <si>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</si>
  <si>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</si>
  <si>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</si>
  <si>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</si>
  <si>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</si>
  <si>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</si>
  <si>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</si>
  <si>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</si>
  <si>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</si>
  <si>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</si>
  <si>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</si>
  <si>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</si>
  <si>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</si>
  <si>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</si>
  <si>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</si>
  <si>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</si>
  <si>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</si>
  <si>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</si>
  <si>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</si>
  <si>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</si>
  <si>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</si>
  <si>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</si>
  <si>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</si>
  <si>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</si>
  <si>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</si>
  <si>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</si>
  <si>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</si>
  <si>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</si>
  <si>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</si>
  <si>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</si>
  <si>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</si>
  <si>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</si>
  <si>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</si>
  <si>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</si>
  <si>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</si>
  <si>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</si>
  <si>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</si>
  <si>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</si>
  <si>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</si>
  <si>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</si>
  <si>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</si>
  <si>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</si>
  <si>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</si>
  <si>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</si>
  <si>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</si>
  <si>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</si>
  <si>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</si>
  <si>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</si>
  <si>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</si>
  <si>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</si>
  <si>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</si>
  <si>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</si>
  <si>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</si>
  <si>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</si>
  <si>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</si>
  <si>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</si>
  <si>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</si>
  <si>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</si>
  <si>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</si>
  <si>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</si>
  <si>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</si>
  <si>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</si>
  <si>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</si>
  <si>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</si>
  <si>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</si>
  <si>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</si>
  <si>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</si>
  <si>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</si>
  <si>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</si>
  <si>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</si>
  <si>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</si>
  <si>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</si>
  <si>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</si>
  <si>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</si>
  <si>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</si>
  <si>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</si>
  <si>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</si>
  <si>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</si>
  <si>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</si>
  <si>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</si>
  <si>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</si>
  <si>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</si>
  <si>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</si>
  <si>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</si>
  <si>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</si>
  <si>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</si>
  <si>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</si>
  <si>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</si>
  <si>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</si>
  <si>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</si>
  <si>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</si>
  <si>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</si>
  <si>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</si>
  <si>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</si>
  <si>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</si>
  <si>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</si>
  <si>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</si>
  <si>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</si>
  <si>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</si>
  <si>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</si>
  <si>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</si>
  <si>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</si>
  <si>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</si>
  <si>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</si>
  <si>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</si>
  <si>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</si>
  <si>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</si>
  <si>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</si>
  <si>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</si>
  <si>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</si>
  <si>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</si>
  <si>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</si>
  <si>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</si>
  <si>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</si>
  <si>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</si>
  <si>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</si>
  <si>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</si>
  <si>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</si>
  <si>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</si>
  <si>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</si>
  <si>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</si>
  <si>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</si>
  <si>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</si>
  <si>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</si>
  <si>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</si>
  <si>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</si>
  <si>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</si>
  <si>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</si>
  <si>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</si>
  <si>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</si>
  <si>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</si>
  <si>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</si>
  <si>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</si>
  <si>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</si>
  <si>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</si>
  <si>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</si>
  <si>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</si>
  <si>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</si>
  <si>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</si>
  <si>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</si>
  <si>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</si>
  <si>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</si>
  <si>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</si>
  <si>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</si>
  <si>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</si>
  <si>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</si>
  <si>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</si>
  <si>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</si>
  <si>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</si>
  <si>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</si>
  <si>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</si>
  <si>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</si>
  <si>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</si>
  <si>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</si>
  <si>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</si>
  <si>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</si>
  <si>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</si>
  <si>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</si>
  <si>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</si>
  <si>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</si>
  <si>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</si>
  <si>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</si>
  <si>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</si>
  <si>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</si>
  <si>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</si>
  <si>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</si>
  <si>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</si>
  <si>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</si>
  <si>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</si>
  <si>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</si>
  <si>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</si>
  <si>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</si>
  <si>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</si>
  <si>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</si>
  <si>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</si>
  <si>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</si>
  <si>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</si>
  <si>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</si>
  <si>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</si>
  <si>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</si>
  <si>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</si>
  <si>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</si>
  <si>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</si>
  <si>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</si>
  <si>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</si>
  <si>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</si>
  <si>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</si>
  <si>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</si>
  <si>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</si>
  <si>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</si>
  <si>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</si>
  <si>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</si>
  <si>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</si>
  <si>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</si>
  <si>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</si>
  <si>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</si>
  <si>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</si>
  <si>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</si>
  <si>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</si>
  <si>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</si>
  <si>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</si>
  <si>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</si>
  <si>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</si>
  <si>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</si>
  <si>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</si>
  <si>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</si>
  <si>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</si>
  <si>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</si>
  <si>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</si>
  <si>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</si>
  <si>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</si>
  <si>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</si>
  <si>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</si>
  <si>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</si>
  <si>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</si>
  <si>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</si>
  <si>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</si>
  <si>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</si>
  <si>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</si>
  <si>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</si>
  <si>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</si>
  <si>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</si>
  <si>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</si>
  <si>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</si>
  <si>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</si>
  <si>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</si>
  <si>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</si>
  <si>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</si>
  <si>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</si>
  <si>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</si>
  <si>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</si>
  <si>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</si>
  <si>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</si>
  <si>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</si>
  <si>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</si>
  <si>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</si>
  <si>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</si>
  <si>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</si>
  <si>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</si>
  <si>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</si>
  <si>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</si>
  <si>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</si>
  <si>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</si>
  <si>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</si>
  <si>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</si>
  <si>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</si>
  <si>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</si>
  <si>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</si>
  <si>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</si>
  <si>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</si>
  <si>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</si>
  <si>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</si>
  <si>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</si>
  <si>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</si>
  <si>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</si>
  <si>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</si>
  <si>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</si>
  <si>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</si>
  <si>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</si>
  <si>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</si>
  <si>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</si>
  <si>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</si>
  <si>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</si>
  <si>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</si>
  <si>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</si>
  <si>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</si>
  <si>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</si>
  <si>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</si>
  <si>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</si>
  <si>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</si>
  <si>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</si>
  <si>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</si>
  <si>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</si>
  <si>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</si>
  <si>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</si>
  <si>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</si>
  <si>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</si>
  <si>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</si>
  <si>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</si>
  <si>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</si>
  <si>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</si>
  <si>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</si>
  <si>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</si>
  <si>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</si>
  <si>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</si>
  <si>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</si>
  <si>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</si>
  <si>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</si>
  <si>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</si>
  <si>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</si>
  <si>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</si>
  <si>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</si>
  <si>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</si>
  <si>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</si>
  <si>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</si>
  <si>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</si>
  <si>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</si>
  <si>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</si>
  <si>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</si>
  <si>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</si>
  <si>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</si>
  <si>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</si>
  <si>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</si>
  <si>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</si>
  <si>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</si>
  <si>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</si>
  <si>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</si>
  <si>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</si>
  <si>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</si>
  <si>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</si>
  <si>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</si>
  <si>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</si>
  <si>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</si>
  <si>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</si>
  <si>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</si>
  <si>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</si>
  <si>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</si>
  <si>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</si>
  <si>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</si>
  <si>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</si>
  <si>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</si>
  <si>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</si>
  <si>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</si>
  <si>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</si>
  <si>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</si>
  <si>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</si>
  <si>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</si>
  <si>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</si>
  <si>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</si>
  <si>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</si>
  <si>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</si>
  <si>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</si>
  <si>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</si>
  <si>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</si>
  <si>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</si>
  <si>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</si>
  <si>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</si>
  <si>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</si>
  <si>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</si>
  <si>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</si>
  <si>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</si>
  <si>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</si>
  <si>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</si>
  <si>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</si>
  <si>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</si>
  <si>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</si>
  <si>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</si>
  <si>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</si>
  <si>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</si>
  <si>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</si>
  <si>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</si>
  <si>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</si>
  <si>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</si>
  <si>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</si>
  <si>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</si>
  <si>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</si>
  <si>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</si>
  <si>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</si>
  <si>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</si>
  <si>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</si>
  <si>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</si>
  <si>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</si>
  <si>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</si>
  <si>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</si>
  <si>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</si>
  <si>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</si>
  <si>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</si>
  <si>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</si>
  <si>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</si>
  <si>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</si>
  <si>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</si>
  <si>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</si>
  <si>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</si>
  <si>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</si>
  <si>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</si>
  <si>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</si>
  <si>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</si>
  <si>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</si>
  <si>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</si>
  <si>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</si>
  <si>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</si>
  <si>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</si>
  <si>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</si>
  <si>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</si>
  <si>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</si>
  <si>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</si>
  <si>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</si>
  <si>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</si>
  <si>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</si>
  <si>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</si>
  <si>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</si>
  <si>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</si>
  <si>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</si>
  <si>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</si>
  <si>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</si>
  <si>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</si>
  <si>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</si>
  <si>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</si>
  <si>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</si>
  <si>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</si>
  <si>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</si>
  <si>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</si>
  <si>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</si>
  <si>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</si>
  <si>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</si>
  <si>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</si>
  <si>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</si>
  <si>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</si>
  <si>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</si>
  <si>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</si>
  <si>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</si>
  <si>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</si>
  <si>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</si>
  <si>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</si>
  <si>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</si>
  <si>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</si>
  <si>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</si>
  <si>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</si>
  <si>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</si>
  <si>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</si>
  <si>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</si>
  <si>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</si>
  <si>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</si>
  <si>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</si>
  <si>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</si>
  <si>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</si>
  <si>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</si>
  <si>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</si>
  <si>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</si>
  <si>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</si>
  <si>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</si>
  <si>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</si>
  <si>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</si>
  <si>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</si>
  <si>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</si>
  <si>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</si>
  <si>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</si>
  <si>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</si>
  <si>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</si>
  <si>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</si>
  <si>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</si>
  <si>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</si>
  <si>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</si>
  <si>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</si>
  <si>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</si>
  <si>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</si>
  <si>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</si>
  <si>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</si>
  <si>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</si>
  <si>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</si>
  <si>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</si>
  <si>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</si>
  <si>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</si>
  <si>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</si>
  <si>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</si>
  <si>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</si>
  <si>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</si>
  <si>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</si>
  <si>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</si>
  <si>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</si>
  <si>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</si>
  <si>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</si>
  <si>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</si>
  <si>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</si>
  <si>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</si>
  <si>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</si>
  <si>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</si>
  <si>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</si>
  <si>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</si>
  <si>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</si>
  <si>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</si>
  <si>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</si>
  <si>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</si>
  <si>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</si>
  <si>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</si>
  <si>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</si>
  <si>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</si>
  <si>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</si>
  <si>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</si>
  <si>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</si>
  <si>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</si>
  <si>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</si>
  <si>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</si>
  <si>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</si>
  <si>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</si>
  <si>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</si>
  <si>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</si>
  <si>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</si>
  <si>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</si>
  <si>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</si>
  <si>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</si>
  <si>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</si>
  <si>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</si>
  <si>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</si>
  <si>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</si>
  <si>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</si>
  <si>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</si>
  <si>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</si>
  <si>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</si>
  <si>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</si>
  <si>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</si>
  <si>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</si>
  <si>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</si>
  <si>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</si>
  <si>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</si>
  <si>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</si>
  <si>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</si>
  <si>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</si>
  <si>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</si>
  <si>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</si>
  <si>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</si>
  <si>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</si>
  <si>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</si>
  <si>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</si>
  <si>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</si>
  <si>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</si>
  <si>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</si>
  <si>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</si>
  <si>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</si>
  <si>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</si>
  <si>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</si>
  <si>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</si>
  <si>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</si>
  <si>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</si>
  <si>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</si>
  <si>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</si>
  <si>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</si>
  <si>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</si>
  <si>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</si>
  <si>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</si>
  <si>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</si>
  <si>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</si>
  <si>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</si>
  <si>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</si>
  <si>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</si>
  <si>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</si>
  <si>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</si>
  <si>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</si>
  <si>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</si>
  <si>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</si>
  <si>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</si>
  <si>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</si>
  <si>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</si>
  <si>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</si>
  <si>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</si>
  <si>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</si>
  <si>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</si>
  <si>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</si>
  <si>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</si>
  <si>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</si>
  <si>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</si>
  <si>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</si>
  <si>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</si>
  <si>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</si>
  <si>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</si>
  <si>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</si>
  <si>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</si>
  <si>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</si>
  <si>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</si>
  <si>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</si>
  <si>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</si>
  <si>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</si>
  <si>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</si>
  <si>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</si>
  <si>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</si>
  <si>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</si>
  <si>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</si>
  <si>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</si>
  <si>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</si>
  <si>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</si>
  <si>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</si>
  <si>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</si>
  <si>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</si>
  <si>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</si>
  <si>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</si>
  <si>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</si>
  <si>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</si>
  <si>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</si>
  <si>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</si>
  <si>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</si>
  <si>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</si>
  <si>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</si>
  <si>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</si>
  <si>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</si>
  <si>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</si>
  <si>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</si>
  <si>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</si>
  <si>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</si>
  <si>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</si>
  <si>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</si>
  <si>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</si>
  <si>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</si>
  <si>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</si>
  <si>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</si>
  <si>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</si>
  <si>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</si>
  <si>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</si>
  <si>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</si>
  <si>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</si>
  <si>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</si>
  <si>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</si>
  <si>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</si>
  <si>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</si>
  <si>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</si>
  <si>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</si>
  <si>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</si>
  <si>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</si>
  <si>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</si>
  <si>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</si>
  <si>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</si>
  <si>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</si>
  <si>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</si>
  <si>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</si>
  <si>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</si>
  <si>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</si>
  <si>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</si>
  <si>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</si>
  <si>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</si>
  <si>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</si>
  <si>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</si>
  <si>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</si>
  <si>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</si>
  <si>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</si>
  <si>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</si>
  <si>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</si>
  <si>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</si>
  <si>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</si>
  <si>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</si>
  <si>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</si>
  <si>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</si>
  <si>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</si>
  <si>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</si>
  <si>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</si>
  <si>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</si>
  <si>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</si>
  <si>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</si>
  <si>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</si>
  <si>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</si>
  <si>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</si>
  <si>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</si>
  <si>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</si>
  <si>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</si>
  <si>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</si>
  <si>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</si>
  <si>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</si>
  <si>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</si>
  <si>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</si>
  <si>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</si>
  <si>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</si>
  <si>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</si>
  <si>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</si>
  <si>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</si>
  <si>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</si>
  <si>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</si>
  <si>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</si>
  <si>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</si>
  <si>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</si>
  <si>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</si>
  <si>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</si>
  <si>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</si>
  <si>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</si>
  <si>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</si>
  <si>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</si>
  <si>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</si>
  <si>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</si>
  <si>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</si>
  <si>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</si>
  <si>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</si>
  <si>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</si>
  <si>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</si>
  <si>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</si>
  <si>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</si>
  <si>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</si>
  <si>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</si>
  <si>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</si>
  <si>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</si>
  <si>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</si>
  <si>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</si>
  <si>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</si>
  <si>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</si>
  <si>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</si>
  <si>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</si>
  <si>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</si>
  <si>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</si>
  <si>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</si>
  <si>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</si>
  <si>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</si>
  <si>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</si>
  <si>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</si>
  <si>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</si>
  <si>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</si>
  <si>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</si>
  <si>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</si>
  <si>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</si>
  <si>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</si>
  <si>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</si>
  <si>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</si>
  <si>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</si>
  <si>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</si>
  <si>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</si>
  <si>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</si>
  <si>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</si>
  <si>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</si>
  <si>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</si>
  <si>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</si>
  <si>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</si>
  <si>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</si>
  <si>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</si>
  <si>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</si>
  <si>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</si>
  <si>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</si>
  <si>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</si>
  <si>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</si>
  <si>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</si>
  <si>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</si>
  <si>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</si>
  <si>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</si>
  <si>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</si>
  <si>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</si>
  <si>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</si>
  <si>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</si>
  <si>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</si>
  <si>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</si>
  <si>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</si>
  <si>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</si>
  <si>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</si>
  <si>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</si>
  <si>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</si>
  <si>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</si>
  <si>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</si>
  <si>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</si>
  <si>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</si>
  <si>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</si>
  <si>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</si>
  <si>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</si>
  <si>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</si>
  <si>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</si>
  <si>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</si>
  <si>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</si>
  <si>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</si>
  <si>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</si>
  <si>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</si>
  <si>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</si>
  <si>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</si>
  <si>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</si>
  <si>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</si>
  <si>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</si>
  <si>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</si>
  <si>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</si>
  <si>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</si>
  <si>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</si>
  <si>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</si>
  <si>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</si>
  <si>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</si>
  <si>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</si>
  <si>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</si>
  <si>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</si>
  <si>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</si>
  <si>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</si>
  <si>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</si>
  <si>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</si>
  <si>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</si>
  <si>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</si>
  <si>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</si>
  <si>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</si>
  <si>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</si>
  <si>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</si>
  <si>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</si>
  <si>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</si>
  <si>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</si>
  <si>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</si>
  <si>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</si>
  <si>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</si>
  <si>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</si>
  <si>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</si>
  <si>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</si>
  <si>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</si>
  <si>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</si>
  <si>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</si>
  <si>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</si>
  <si>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</si>
  <si>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</si>
  <si>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</si>
  <si>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</si>
  <si>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</si>
  <si>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</si>
  <si>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</si>
  <si>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</si>
  <si>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</si>
  <si>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</si>
  <si>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</si>
  <si>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</si>
  <si>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</si>
  <si>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</si>
  <si>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</si>
  <si>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</si>
  <si>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</si>
  <si>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</si>
  <si>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</si>
  <si>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</si>
  <si>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</si>
  <si>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</si>
  <si>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</si>
  <si>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</si>
  <si>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</si>
  <si>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</si>
  <si>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</si>
  <si>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</si>
  <si>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</si>
  <si>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</si>
  <si>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</si>
  <si>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</si>
  <si>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</si>
  <si>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</si>
  <si>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</si>
  <si>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</si>
  <si>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</si>
  <si>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</si>
  <si>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</si>
  <si>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</si>
  <si>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</si>
  <si>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</si>
  <si>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</si>
  <si>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</si>
  <si>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</si>
  <si>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</si>
  <si>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</si>
  <si>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</si>
  <si>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</si>
  <si>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</si>
  <si>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</si>
  <si>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</si>
  <si>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</si>
  <si>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</si>
  <si>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</si>
  <si>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</si>
  <si>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</si>
  <si>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</si>
  <si>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</si>
  <si>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</si>
  <si>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</si>
  <si>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</si>
  <si>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</si>
  <si>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</si>
  <si>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</si>
  <si>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</si>
  <si>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</si>
  <si>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</si>
  <si>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</si>
  <si>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</si>
  <si>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</si>
  <si>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</si>
  <si>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</si>
  <si>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</si>
  <si>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</si>
  <si>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</si>
  <si>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</si>
  <si>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</si>
  <si>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</si>
  <si>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</si>
  <si>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</si>
  <si>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</si>
  <si>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</si>
  <si>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</si>
  <si>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</si>
  <si>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</si>
  <si>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</si>
  <si>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</si>
  <si>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</si>
  <si>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</si>
  <si>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</si>
  <si>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</si>
  <si>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</si>
  <si>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</si>
  <si>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</si>
  <si>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</si>
  <si>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</si>
  <si>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</si>
  <si>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</si>
  <si>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</si>
  <si>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</si>
  <si>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</si>
  <si>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</si>
  <si>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</si>
  <si>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</si>
  <si>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</si>
  <si>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</si>
  <si>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</si>
  <si>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</si>
  <si>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</si>
  <si>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</si>
  <si>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</si>
  <si>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</si>
  <si>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</si>
  <si>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</si>
  <si>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</si>
  <si>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</si>
  <si>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</si>
  <si>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</si>
  <si>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</si>
  <si>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</si>
  <si>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</si>
  <si>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</si>
  <si>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</si>
  <si>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</si>
  <si>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</si>
  <si>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</si>
  <si>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</si>
  <si>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</si>
  <si>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</si>
  <si>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</si>
  <si>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</si>
  <si>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</si>
  <si>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</si>
  <si>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</si>
  <si>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</si>
  <si>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</si>
  <si>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</si>
  <si>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</si>
  <si>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</si>
  <si>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</si>
  <si>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</si>
  <si>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</si>
  <si>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</si>
  <si>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</si>
  <si>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</si>
  <si>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</si>
  <si>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</si>
  <si>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</si>
  <si>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</si>
  <si>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</si>
  <si>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</si>
  <si>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</si>
  <si>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</si>
  <si>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</si>
  <si>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</si>
  <si>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</si>
  <si>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</si>
  <si>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</si>
  <si>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</si>
  <si>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</si>
  <si>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</si>
  <si>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</si>
  <si>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</si>
  <si>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</si>
  <si>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</si>
  <si>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</si>
  <si>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</si>
  <si>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</si>
  <si>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</si>
  <si>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</si>
  <si>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</si>
  <si>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</si>
  <si>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</si>
  <si>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</si>
  <si>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</si>
  <si>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</si>
  <si>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</si>
  <si>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</si>
  <si>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</si>
  <si>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</si>
  <si>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</si>
  <si>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</si>
  <si>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</si>
  <si>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</si>
  <si>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</si>
  <si>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</si>
  <si>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</si>
  <si>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</si>
  <si>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</si>
  <si>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</si>
  <si>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</si>
  <si>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</si>
  <si>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</si>
  <si>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</si>
  <si>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</si>
  <si>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</si>
  <si>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</si>
  <si>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</si>
  <si>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</si>
  <si>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</si>
  <si>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</si>
  <si>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</si>
  <si>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</si>
  <si>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</si>
  <si>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</si>
  <si>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</si>
  <si>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</si>
  <si>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</si>
  <si>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</si>
  <si>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</si>
  <si>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</si>
  <si>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</si>
  <si>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</si>
  <si>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</si>
  <si>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</si>
  <si>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</si>
  <si>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</si>
  <si>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</si>
  <si>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</si>
  <si>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</si>
  <si>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</si>
  <si>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</si>
  <si>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</si>
  <si>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</si>
  <si>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</si>
  <si>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</si>
  <si>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</si>
  <si>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</si>
  <si>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</si>
  <si>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</si>
  <si>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</si>
  <si>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</si>
  <si>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</si>
  <si>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</si>
  <si>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</si>
  <si>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</si>
  <si>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</si>
  <si>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</si>
  <si>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</si>
  <si>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</si>
  <si>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</si>
  <si>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</si>
  <si>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</si>
  <si>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</si>
  <si>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</si>
  <si>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</si>
  <si>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</si>
  <si>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</si>
  <si>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</si>
  <si>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</si>
  <si>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</si>
  <si>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</si>
  <si>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</si>
  <si>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</si>
  <si>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</si>
  <si>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</si>
  <si>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</si>
  <si>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</si>
  <si>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</si>
  <si>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</si>
  <si>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</si>
  <si>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</si>
  <si>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</si>
  <si>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</si>
  <si>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</si>
  <si>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</si>
  <si>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</si>
  <si>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</si>
  <si>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</si>
  <si>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</si>
  <si>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</si>
  <si>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</si>
  <si>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</si>
  <si>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</si>
  <si>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</si>
  <si>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</si>
  <si>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</si>
  <si>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</si>
  <si>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</si>
  <si>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</si>
  <si>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</si>
  <si>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</si>
  <si>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</si>
  <si>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</si>
  <si>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</si>
  <si>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</si>
  <si>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</si>
  <si>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</si>
  <si>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</si>
  <si>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</si>
  <si>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</si>
  <si>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</si>
  <si>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</si>
  <si>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</si>
  <si>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</si>
  <si>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</si>
  <si>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</si>
  <si>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</si>
  <si>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</si>
  <si>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</si>
  <si>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</si>
  <si>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</si>
  <si>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</si>
  <si>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</si>
  <si>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</si>
  <si>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</si>
  <si>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</si>
  <si>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</si>
  <si>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</si>
  <si>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</si>
  <si>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</si>
  <si>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</si>
  <si>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</si>
  <si>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</si>
  <si>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</si>
  <si>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</si>
  <si>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</si>
  <si>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</si>
  <si>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</si>
  <si>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</si>
  <si>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</si>
  <si>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</si>
  <si>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</si>
  <si>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</si>
  <si>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</si>
  <si>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</si>
  <si>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</si>
  <si>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</si>
  <si>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</si>
  <si>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</si>
  <si>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</si>
  <si>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</si>
  <si>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</si>
  <si>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</si>
  <si>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</si>
  <si>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</si>
  <si>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</si>
  <si>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</si>
  <si>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</si>
  <si>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</si>
  <si>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</si>
  <si>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</si>
  <si>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</si>
  <si>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</si>
  <si>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</si>
  <si>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</si>
  <si>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</si>
  <si>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</si>
  <si>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</si>
  <si>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</si>
  <si>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</si>
  <si>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</si>
  <si>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</si>
  <si>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</si>
  <si>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</si>
  <si>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</si>
  <si>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</si>
  <si>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</si>
  <si>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</si>
  <si>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</si>
  <si>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</si>
  <si>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</si>
  <si>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</si>
  <si>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</si>
  <si>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</si>
  <si>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</si>
  <si>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</si>
  <si>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</si>
  <si>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</si>
  <si>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</si>
  <si>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</si>
  <si>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</si>
  <si>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</si>
  <si>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</si>
  <si>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</si>
  <si>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</si>
  <si>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</si>
  <si>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</si>
  <si>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</si>
  <si>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</si>
  <si>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</si>
  <si>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</si>
  <si>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</si>
  <si>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</si>
  <si>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</si>
  <si>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</si>
  <si>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</si>
  <si>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</si>
  <si>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</si>
  <si>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</si>
  <si>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</si>
  <si>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</si>
  <si>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</si>
  <si>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</si>
  <si>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</si>
  <si>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</si>
  <si>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</si>
  <si>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</si>
  <si>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</si>
  <si>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</si>
  <si>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</si>
  <si>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</si>
  <si>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</si>
  <si>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</si>
  <si>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</si>
  <si>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</si>
  <si>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</si>
  <si>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</si>
  <si>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</si>
  <si>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</si>
  <si>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</si>
  <si>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</si>
  <si>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</si>
  <si>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</si>
  <si>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</si>
  <si>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</si>
  <si>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</si>
  <si>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</si>
  <si>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</si>
  <si>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</si>
  <si>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</si>
  <si>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</si>
  <si>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</si>
  <si>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</si>
  <si>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</si>
  <si>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</si>
  <si>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</si>
  <si>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</si>
  <si>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</si>
  <si>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</si>
  <si>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</si>
  <si>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</si>
  <si>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</si>
  <si>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</si>
  <si>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</si>
  <si>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</si>
  <si>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</si>
  <si>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</si>
  <si>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</si>
  <si>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</si>
  <si>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</si>
  <si>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</si>
  <si>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</si>
  <si>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</si>
  <si>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</si>
  <si>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</si>
  <si>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</si>
  <si>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</si>
  <si>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</si>
  <si>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</si>
  <si>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</si>
  <si>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</si>
  <si>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</si>
  <si>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</si>
  <si>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</si>
  <si>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</si>
  <si>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</si>
  <si>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</si>
  <si>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</si>
  <si>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</si>
  <si>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</si>
  <si>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</si>
  <si>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</si>
  <si>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</si>
  <si>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</si>
  <si>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</si>
  <si>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</si>
  <si>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</si>
  <si>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</si>
  <si>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</si>
  <si>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</si>
  <si>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</si>
  <si>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</si>
  <si>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</si>
  <si>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</si>
  <si>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</si>
  <si>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</si>
  <si>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</si>
  <si>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</si>
  <si>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</si>
  <si>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</si>
  <si>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</si>
  <si>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</si>
  <si>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</si>
  <si>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</si>
  <si>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</si>
  <si>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</si>
  <si>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</si>
  <si>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</si>
  <si>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</si>
  <si>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</si>
  <si>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</si>
  <si>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</si>
  <si>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</si>
  <si>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</si>
  <si>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</si>
  <si>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</si>
  <si>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</si>
  <si>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</si>
  <si>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</si>
  <si>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</si>
  <si>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</si>
  <si>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</si>
  <si>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</si>
  <si>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</si>
  <si>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</si>
  <si>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</si>
  <si>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</si>
  <si>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</si>
  <si>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</si>
  <si>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</si>
  <si>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</si>
  <si>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</si>
  <si>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</si>
  <si>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</si>
  <si>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</si>
  <si>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</si>
  <si>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</si>
  <si>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</si>
  <si>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</si>
  <si>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</si>
  <si>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</si>
  <si>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</si>
  <si>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</si>
  <si>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</si>
  <si>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</si>
  <si>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</si>
  <si>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</si>
  <si>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</si>
  <si>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</si>
  <si>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</si>
  <si>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</si>
  <si>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</si>
  <si>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</si>
  <si>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</si>
  <si>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</si>
  <si>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</si>
  <si>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</si>
  <si>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</si>
  <si>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</si>
  <si>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</si>
  <si>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</si>
  <si>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</si>
  <si>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</si>
  <si>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</si>
  <si>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</si>
  <si>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</si>
  <si>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</si>
  <si>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</si>
  <si>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</si>
  <si>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</si>
  <si>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</si>
  <si>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</si>
  <si>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</si>
  <si>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</si>
  <si>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</si>
  <si>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</si>
  <si>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</si>
  <si>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</si>
  <si>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</si>
  <si>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</si>
  <si>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</si>
  <si>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</si>
  <si>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</si>
  <si>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</si>
  <si>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</si>
  <si>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</si>
  <si>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</si>
  <si>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</si>
  <si>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</si>
  <si>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</si>
  <si>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</si>
  <si>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</si>
  <si>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</si>
  <si>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</si>
  <si>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</si>
  <si>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</si>
  <si>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</si>
  <si>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</si>
  <si>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</si>
  <si>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</si>
  <si>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</si>
  <si>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</si>
  <si>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</si>
  <si>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</si>
  <si>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</si>
  <si>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</si>
  <si>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</si>
  <si>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</si>
  <si>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</si>
  <si>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</si>
  <si>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</si>
  <si>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</si>
  <si>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</si>
  <si>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</si>
  <si>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</si>
  <si>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</si>
  <si>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</si>
  <si>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</si>
  <si>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</si>
  <si>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</si>
  <si>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</si>
  <si>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</si>
  <si>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</si>
  <si>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</si>
  <si>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</si>
  <si>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</si>
  <si>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</si>
  <si>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</si>
  <si>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</si>
  <si>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</si>
  <si>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</si>
  <si>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</si>
  <si>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</si>
  <si>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</si>
  <si>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</si>
  <si>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</si>
  <si>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</si>
  <si>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</si>
  <si>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</si>
  <si>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</si>
  <si>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</si>
  <si>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</si>
  <si>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</si>
  <si>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</si>
  <si>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</si>
  <si>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</si>
  <si>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</si>
  <si>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</si>
  <si>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</si>
  <si>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</si>
  <si>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</si>
  <si>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</si>
  <si>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</si>
  <si>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</si>
  <si>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</si>
  <si>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</si>
  <si>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</si>
  <si>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</si>
  <si>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</si>
  <si>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</si>
  <si>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</si>
  <si>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</si>
  <si>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</si>
  <si>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</si>
  <si>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</si>
  <si>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</si>
  <si>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</si>
  <si>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</si>
  <si>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</si>
  <si>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</si>
  <si>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</si>
  <si>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</si>
  <si>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</si>
  <si>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</si>
  <si>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</si>
  <si>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</si>
  <si>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</si>
  <si>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</si>
  <si>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</si>
  <si>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</si>
  <si>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</si>
  <si>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</si>
  <si>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</si>
  <si>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</si>
  <si>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</si>
  <si>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</si>
  <si>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</si>
  <si>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</si>
  <si>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</si>
  <si>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</si>
  <si>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</si>
  <si>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</si>
  <si>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</si>
  <si>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</si>
  <si>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</si>
  <si>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</si>
  <si>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</si>
  <si>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</si>
  <si>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</si>
  <si>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</si>
  <si>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</si>
  <si>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</si>
  <si>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</si>
  <si>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</si>
  <si>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</si>
  <si>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</si>
  <si>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</si>
  <si>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</si>
  <si>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</si>
  <si>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</si>
  <si>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</si>
  <si>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</si>
  <si>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</si>
  <si>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</si>
  <si>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</si>
  <si>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</si>
  <si>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</si>
  <si>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</si>
  <si>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</si>
  <si>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</si>
  <si>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</si>
  <si>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</si>
  <si>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</si>
  <si>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</si>
  <si>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</si>
  <si>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</si>
  <si>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</si>
  <si>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</si>
  <si>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</si>
  <si>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</si>
  <si>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</si>
  <si>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</si>
  <si>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</si>
  <si>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</si>
  <si>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</si>
  <si>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</si>
  <si>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</si>
  <si>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</si>
  <si>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</si>
  <si>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</si>
  <si>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</si>
  <si>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</si>
  <si>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</si>
  <si>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</si>
  <si>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</si>
  <si>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</si>
  <si>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</si>
  <si>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</si>
  <si>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</si>
  <si>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</si>
  <si>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</si>
  <si>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</si>
  <si>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</si>
  <si>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</si>
  <si>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</si>
  <si>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</si>
  <si>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</si>
  <si>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</si>
  <si>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</si>
  <si>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</si>
  <si>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</si>
  <si>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</si>
  <si>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</si>
  <si>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</si>
  <si>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</si>
  <si>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</si>
  <si>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</si>
  <si>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</si>
  <si>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</si>
  <si>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</si>
  <si>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</si>
  <si>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</si>
  <si>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</si>
  <si>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</si>
  <si>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</si>
  <si>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</si>
  <si>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</si>
  <si>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</si>
  <si>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</si>
  <si>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</si>
  <si>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</si>
  <si>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</si>
  <si>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</si>
  <si>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</si>
  <si>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</si>
  <si>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</si>
  <si>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</si>
  <si>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</si>
  <si>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</si>
  <si>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</si>
  <si>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</si>
  <si>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</si>
  <si>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</si>
  <si>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</si>
  <si>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</si>
  <si>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</si>
  <si>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</si>
  <si>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</si>
  <si>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</si>
  <si>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</si>
  <si>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</si>
  <si>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</si>
  <si>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</si>
  <si>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</si>
  <si>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</si>
  <si>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</si>
  <si>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</si>
  <si>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</si>
  <si>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</si>
  <si>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</si>
  <si>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</si>
  <si>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</si>
  <si>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</si>
  <si>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</si>
  <si>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</si>
  <si>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</si>
  <si>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</si>
  <si>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</si>
  <si>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</si>
  <si>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</si>
  <si>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</si>
  <si>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</si>
  <si>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</si>
  <si>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</si>
  <si>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</si>
  <si>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</si>
  <si>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</si>
  <si>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</si>
  <si>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</si>
  <si>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</si>
  <si>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</si>
  <si>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</si>
  <si>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</si>
  <si>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</si>
  <si>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</si>
  <si>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</si>
  <si>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</si>
  <si>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</si>
  <si>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</si>
  <si>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</si>
  <si>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</si>
  <si>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</si>
  <si>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</si>
  <si>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</si>
  <si>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</si>
  <si>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</si>
  <si>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</si>
  <si>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</si>
  <si>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</si>
  <si>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</si>
  <si>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</si>
  <si>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</si>
  <si>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</si>
  <si>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</si>
  <si>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</si>
  <si>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</si>
  <si>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</si>
  <si>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</si>
  <si>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</si>
  <si>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</si>
  <si>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</si>
  <si>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</si>
  <si>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</si>
  <si>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</si>
  <si>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</si>
  <si>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</si>
  <si>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</si>
  <si>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</si>
  <si>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</si>
  <si>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</si>
  <si>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</si>
  <si>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</si>
  <si>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</si>
  <si>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</si>
  <si>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</si>
  <si>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</si>
  <si>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</si>
  <si>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</si>
  <si>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</si>
  <si>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</si>
  <si>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</si>
  <si>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</si>
  <si>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</si>
  <si>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</si>
  <si>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</si>
  <si>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</si>
  <si>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</si>
  <si>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</si>
  <si>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</si>
  <si>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</si>
  <si>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</si>
  <si>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</si>
  <si>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</si>
  <si>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</si>
  <si>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</si>
  <si>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</si>
  <si>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</si>
  <si>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</si>
  <si>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</si>
  <si>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</si>
  <si>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</si>
  <si>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</si>
  <si>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</si>
  <si>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</si>
  <si>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</si>
  <si>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</si>
  <si>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</si>
  <si>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</si>
  <si>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</si>
  <si>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</si>
  <si>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</si>
  <si>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</si>
  <si>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</si>
  <si>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</si>
  <si>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</si>
  <si>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</si>
  <si>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</si>
  <si>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</si>
  <si>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</si>
  <si>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</si>
  <si>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</si>
  <si>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</si>
  <si>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</si>
  <si>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</si>
  <si>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</si>
  <si>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</si>
  <si>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</si>
  <si>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</si>
  <si>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</si>
  <si>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</si>
  <si>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</si>
  <si>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</si>
  <si>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</si>
  <si>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</si>
  <si>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</si>
  <si>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</si>
  <si>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</si>
  <si>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</si>
  <si>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</si>
  <si>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</si>
  <si>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</si>
  <si>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</si>
  <si>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</si>
  <si>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</si>
  <si>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</si>
  <si>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</si>
  <si>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</si>
  <si>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</si>
  <si>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</si>
  <si>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</si>
  <si>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</si>
  <si>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</si>
  <si>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</si>
  <si>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</si>
  <si>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</si>
  <si>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</si>
  <si>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</si>
  <si>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</si>
  <si>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</si>
  <si>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</si>
  <si>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</si>
  <si>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</si>
  <si>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</si>
  <si>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</si>
  <si>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</si>
  <si>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</si>
  <si>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</si>
  <si>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</si>
  <si>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</si>
  <si>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</si>
  <si>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</si>
  <si>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</si>
  <si>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</si>
  <si>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</si>
  <si>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</si>
  <si>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</si>
  <si>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</si>
  <si>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</si>
  <si>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</si>
  <si>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</si>
  <si>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</si>
  <si>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</si>
  <si>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</si>
  <si>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</si>
  <si>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</si>
  <si>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</si>
  <si>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</si>
  <si>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</si>
  <si>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</si>
  <si>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</si>
  <si>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</si>
  <si>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</si>
  <si>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</si>
  <si>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</si>
  <si>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</si>
  <si>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</si>
  <si>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</si>
  <si>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</si>
  <si>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</si>
  <si>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</si>
  <si>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</si>
  <si>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</si>
  <si>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</si>
  <si>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</si>
  <si>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</si>
  <si>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</si>
  <si>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</si>
  <si>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</si>
  <si>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</si>
  <si>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</si>
  <si>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</si>
  <si>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</si>
  <si>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</si>
  <si>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</si>
  <si>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</si>
  <si>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</si>
  <si>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</si>
  <si>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</si>
  <si>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</si>
  <si>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</si>
  <si>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</si>
  <si>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</si>
  <si>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</si>
  <si>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</si>
  <si>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</si>
  <si>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</si>
  <si>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</si>
  <si>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</si>
  <si>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</si>
  <si>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</si>
  <si>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</si>
  <si>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</si>
  <si>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</si>
  <si>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</si>
  <si>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</si>
  <si>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</si>
  <si>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</si>
  <si>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</si>
  <si>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</si>
  <si>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</si>
  <si>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</si>
  <si>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</si>
  <si>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</si>
  <si>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</si>
  <si>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</si>
  <si>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</si>
  <si>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</si>
  <si>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</si>
  <si>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</si>
  <si>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</si>
  <si>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</si>
  <si>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</si>
  <si>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</si>
  <si>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</si>
  <si>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</si>
  <si>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</si>
  <si>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</si>
  <si>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</si>
  <si>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</si>
  <si>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</si>
  <si>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</si>
  <si>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</si>
  <si>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</si>
  <si>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</si>
  <si>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</si>
  <si>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</si>
  <si>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</si>
  <si>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</si>
  <si>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</si>
  <si>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</si>
  <si>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</si>
  <si>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</si>
  <si>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</si>
  <si>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</si>
  <si>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</si>
  <si>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</si>
  <si>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</si>
  <si>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</si>
  <si>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</si>
  <si>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</si>
  <si>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</si>
  <si>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</si>
  <si>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</si>
  <si>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</si>
  <si>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</si>
  <si>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</si>
  <si>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</si>
  <si>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</si>
  <si>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</si>
  <si>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</si>
  <si>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</si>
  <si>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</si>
  <si>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</si>
  <si>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</si>
  <si>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</si>
  <si>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</si>
  <si>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</si>
  <si>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</si>
  <si>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</si>
  <si>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</si>
  <si>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</si>
  <si>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</si>
  <si>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</si>
  <si>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</si>
  <si>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</si>
  <si>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</si>
  <si>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</si>
  <si>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</si>
  <si>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</si>
  <si>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</si>
  <si>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</si>
  <si>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</si>
  <si>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</si>
  <si>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</si>
  <si>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</si>
  <si>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</si>
  <si>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</si>
  <si>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</si>
  <si>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</si>
  <si>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</si>
  <si>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</si>
  <si>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</si>
  <si>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</si>
  <si>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</si>
  <si>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</si>
  <si>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</si>
  <si>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</si>
  <si>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</si>
  <si>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</si>
  <si>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</si>
  <si>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</si>
  <si>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</si>
  <si>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</si>
  <si>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</si>
  <si>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</si>
  <si>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</si>
  <si>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</si>
  <si>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</si>
  <si>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</si>
  <si>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</si>
  <si>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</si>
  <si>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</si>
  <si>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</si>
  <si>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</si>
  <si>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</si>
  <si>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</si>
  <si>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</si>
  <si>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</si>
  <si>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</si>
  <si>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</si>
  <si>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</si>
  <si>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</si>
  <si>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</si>
  <si>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</si>
  <si>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</si>
  <si>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</si>
  <si>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</si>
  <si>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</si>
  <si>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</si>
  <si>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</si>
  <si>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</si>
  <si>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</si>
  <si>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</si>
  <si>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</si>
  <si>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</si>
  <si>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</si>
  <si>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</si>
  <si>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</si>
  <si>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</si>
  <si>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</si>
  <si>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</si>
  <si>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</si>
  <si>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</si>
  <si>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</si>
  <si>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</si>
  <si>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</si>
  <si>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</si>
  <si>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</si>
  <si>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</si>
  <si>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</si>
  <si>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</si>
  <si>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</si>
  <si>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</si>
  <si>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</si>
  <si>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</si>
  <si>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</si>
  <si>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</si>
  <si>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</si>
  <si>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</si>
  <si>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</si>
  <si>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</si>
  <si>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</si>
  <si>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</si>
  <si>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</si>
  <si>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</si>
  <si>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</si>
  <si>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</si>
  <si>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</si>
  <si>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</si>
  <si>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</si>
  <si>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</si>
  <si>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</si>
  <si>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</si>
  <si>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</si>
  <si>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</si>
  <si>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</si>
  <si>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</si>
  <si>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</si>
  <si>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</si>
  <si>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</si>
  <si>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</si>
  <si>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</si>
  <si>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</si>
  <si>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</si>
  <si>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</si>
  <si>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</si>
  <si>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</si>
  <si>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</si>
  <si>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</si>
  <si>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</si>
  <si>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</si>
  <si>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</si>
  <si>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</si>
  <si>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</si>
  <si>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</si>
  <si>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</si>
  <si>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</si>
  <si>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</si>
  <si>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</si>
  <si>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</si>
  <si>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</si>
  <si>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</si>
  <si>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</si>
  <si>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</si>
  <si>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</si>
  <si>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</si>
  <si>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</si>
  <si>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</si>
  <si>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</si>
  <si>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</si>
  <si>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</si>
  <si>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</si>
  <si>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</si>
  <si>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</si>
  <si>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</si>
  <si>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</si>
  <si>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</si>
  <si>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</si>
  <si>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</si>
  <si>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</si>
  <si>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</si>
  <si>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</si>
  <si>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</si>
  <si>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</si>
  <si>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</si>
  <si>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</si>
  <si>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</si>
  <si>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</si>
  <si>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</si>
  <si>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</si>
  <si>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</si>
  <si>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</si>
  <si>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</si>
  <si>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</si>
  <si>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</si>
  <si>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</si>
  <si>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</si>
  <si>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</si>
  <si>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</si>
  <si>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</si>
  <si>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</si>
  <si>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</si>
  <si>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</si>
  <si>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</si>
  <si>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</si>
  <si>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</si>
  <si>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</si>
  <si>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</si>
  <si>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</si>
  <si>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</si>
  <si>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</si>
  <si>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</si>
  <si>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</si>
  <si>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</si>
  <si>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</si>
  <si>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</si>
  <si>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</si>
  <si>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</si>
  <si>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</si>
  <si>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</si>
  <si>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</si>
  <si>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</si>
  <si>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</si>
  <si>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</si>
  <si>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</si>
  <si>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</si>
  <si>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</si>
  <si>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</si>
  <si>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</si>
  <si>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</si>
  <si>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</si>
  <si>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</si>
  <si>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</si>
  <si>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</si>
  <si>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</si>
  <si>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</si>
  <si>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</si>
  <si>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</si>
  <si>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</si>
  <si>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</si>
  <si>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</si>
  <si>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</si>
  <si>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</si>
  <si>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</si>
  <si>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</si>
  <si>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</si>
  <si>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</si>
  <si>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</si>
  <si>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</si>
  <si>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</si>
  <si>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</si>
  <si>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</si>
  <si>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</si>
  <si>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</si>
  <si>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</si>
  <si>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</si>
  <si>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</si>
  <si>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</si>
  <si>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</si>
  <si>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</si>
  <si>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</si>
  <si>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</si>
  <si>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</si>
  <si>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</si>
  <si>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</si>
  <si>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</si>
  <si>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</si>
  <si>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</si>
  <si>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</si>
  <si>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</si>
  <si>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</si>
  <si>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</si>
  <si>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</si>
  <si>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</si>
  <si>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</si>
  <si>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</si>
  <si>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</si>
  <si>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</si>
  <si>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</si>
  <si>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</si>
  <si>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</si>
  <si>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</si>
  <si>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</si>
  <si>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</si>
  <si>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</si>
  <si>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</si>
  <si>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</si>
  <si>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</si>
  <si>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</si>
  <si>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</si>
  <si>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</si>
  <si>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</si>
  <si>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</si>
  <si>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</si>
  <si>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</si>
  <si>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</si>
  <si>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</si>
  <si>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</si>
  <si>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</si>
  <si>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</si>
  <si>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</si>
  <si>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</si>
  <si>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</si>
  <si>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</si>
  <si>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</si>
  <si>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</si>
  <si>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</si>
  <si>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</si>
  <si>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</si>
  <si>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</si>
  <si>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</si>
  <si>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</si>
  <si>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</si>
  <si>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</si>
  <si>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</si>
  <si>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</si>
  <si>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</si>
  <si>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</si>
  <si>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</si>
  <si>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</si>
  <si>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</si>
  <si>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</si>
  <si>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</si>
  <si>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</si>
  <si>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</si>
  <si>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</si>
  <si>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</si>
  <si>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</si>
  <si>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</si>
  <si>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</si>
  <si>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</si>
  <si>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</si>
  <si>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</si>
  <si>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</si>
  <si>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</si>
  <si>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</si>
  <si>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</si>
  <si>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</si>
  <si>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</si>
  <si>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</si>
  <si>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</si>
  <si>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</si>
  <si>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</si>
  <si>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</si>
  <si>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</si>
  <si>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</si>
  <si>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</si>
  <si>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</si>
  <si>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</si>
  <si>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</si>
  <si>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</si>
  <si>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</si>
  <si>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</si>
  <si>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</si>
  <si>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</si>
  <si>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</si>
  <si>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</si>
  <si>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</si>
  <si>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</si>
  <si>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</si>
  <si>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</si>
  <si>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</si>
  <si>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</si>
  <si>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</si>
  <si>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</si>
  <si>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</si>
  <si>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</si>
  <si>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</si>
  <si>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</si>
  <si>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</si>
  <si>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</si>
  <si>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</si>
  <si>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</si>
  <si>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</si>
  <si>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</si>
  <si>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</si>
  <si>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</si>
  <si>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</si>
  <si>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</si>
  <si>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</si>
  <si>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</si>
  <si>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</si>
  <si>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</si>
  <si>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</si>
  <si>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</si>
  <si>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</si>
  <si>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</si>
  <si>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</si>
  <si>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</si>
  <si>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</si>
  <si>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</si>
  <si>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</si>
  <si>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</si>
  <si>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</si>
  <si>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</si>
  <si>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</si>
  <si>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</si>
  <si>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</si>
  <si>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</si>
  <si>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</si>
  <si>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</si>
  <si>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</si>
  <si>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</si>
  <si>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</si>
  <si>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</si>
  <si>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</si>
  <si>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</si>
  <si>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</si>
  <si>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</si>
  <si>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</si>
  <si>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</si>
  <si>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</si>
  <si>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</si>
  <si>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</si>
  <si>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</si>
  <si>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</si>
  <si>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</si>
  <si>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</si>
  <si>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</si>
  <si>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</si>
  <si>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</si>
  <si>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</si>
  <si>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</si>
  <si>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</si>
  <si>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</si>
  <si>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</si>
  <si>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</si>
  <si>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</si>
  <si>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</si>
  <si>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</si>
  <si>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</si>
  <si>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</si>
  <si>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</si>
  <si>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</si>
  <si>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</si>
  <si>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</si>
  <si>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</si>
  <si>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</si>
  <si>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</si>
  <si>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</si>
  <si>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</si>
  <si>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</si>
  <si>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</si>
  <si>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</si>
  <si>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</si>
  <si>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</si>
  <si>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</si>
  <si>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</si>
  <si>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</si>
  <si>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</si>
  <si>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</si>
  <si>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</si>
  <si>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</si>
  <si>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</si>
  <si>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</si>
  <si>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</si>
  <si>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</si>
  <si>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</si>
  <si>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</si>
  <si>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</si>
  <si>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</si>
  <si>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</si>
  <si>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</si>
  <si>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</si>
  <si>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</si>
  <si>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</si>
  <si>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</si>
  <si>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</si>
  <si>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</si>
  <si>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</si>
  <si>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</si>
  <si>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</si>
  <si>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</si>
  <si>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</si>
  <si>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</si>
  <si>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</si>
  <si>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</si>
  <si>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</si>
  <si>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</si>
  <si>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</si>
  <si>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</si>
  <si>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</si>
  <si>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</si>
  <si>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</si>
  <si>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</si>
  <si>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</si>
  <si>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</si>
  <si>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</si>
  <si>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</si>
  <si>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</si>
  <si>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</si>
  <si>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</si>
  <si>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</si>
  <si>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</si>
  <si>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</si>
  <si>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</si>
  <si>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</si>
  <si>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</si>
  <si>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</si>
  <si>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</si>
  <si>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</si>
  <si>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</si>
  <si>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</si>
  <si>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</si>
  <si>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</si>
  <si>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</si>
  <si>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</si>
  <si>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</si>
  <si>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</si>
  <si>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</si>
  <si>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</si>
  <si>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</si>
  <si>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</si>
  <si>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</si>
  <si>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</si>
  <si>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</si>
  <si>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</si>
  <si>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</si>
  <si>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</si>
  <si>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</si>
  <si>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</si>
  <si>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</si>
  <si>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</si>
  <si>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</si>
  <si>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</si>
  <si>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</si>
  <si>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</si>
  <si>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</si>
  <si>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</si>
  <si>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</si>
  <si>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</si>
  <si>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</si>
  <si>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</si>
  <si>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</si>
  <si>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</si>
  <si>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</si>
  <si>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</si>
  <si>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</si>
  <si>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</si>
  <si>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</si>
  <si>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</si>
  <si>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</si>
  <si>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</si>
  <si>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</si>
  <si>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</si>
  <si>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</si>
  <si>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</si>
  <si>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</si>
  <si>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</si>
  <si>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</si>
  <si>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</si>
  <si>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</si>
  <si>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</si>
  <si>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</si>
  <si>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</si>
  <si>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</si>
  <si>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</si>
  <si>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</si>
  <si>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</si>
  <si>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</si>
  <si>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</si>
  <si>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</si>
  <si>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</si>
  <si>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</si>
  <si>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</si>
  <si>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</si>
  <si>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</si>
  <si>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</si>
  <si>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</si>
  <si>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</si>
  <si>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</si>
  <si>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</si>
  <si>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</si>
  <si>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</si>
  <si>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</si>
  <si>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</si>
  <si>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</si>
  <si>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</si>
  <si>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</si>
  <si>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</si>
  <si>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</si>
  <si>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</si>
  <si>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</si>
  <si>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</si>
  <si>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</si>
  <si>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</si>
  <si>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</si>
  <si>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</si>
  <si>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</si>
  <si>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</si>
  <si>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</si>
  <si>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</si>
  <si>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</si>
  <si>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</si>
  <si>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</si>
  <si>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</si>
  <si>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</si>
  <si>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</si>
  <si>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</si>
  <si>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</si>
  <si>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</si>
  <si>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</si>
  <si>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</si>
  <si>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</si>
  <si>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</si>
  <si>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</si>
  <si>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</si>
  <si>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</si>
  <si>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</si>
  <si>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</si>
  <si>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</si>
  <si>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</si>
  <si>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</si>
  <si>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</si>
  <si>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</si>
  <si>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</si>
  <si>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</si>
  <si>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</si>
  <si>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</si>
  <si>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</si>
  <si>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</si>
  <si>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</si>
  <si>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</si>
  <si>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</si>
  <si>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</si>
  <si>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</si>
  <si>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</si>
  <si>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</si>
  <si>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</si>
  <si>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</si>
  <si>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</si>
  <si>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</si>
  <si>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</si>
  <si>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</si>
  <si>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</si>
  <si>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</si>
  <si>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</si>
  <si>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</si>
  <si>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</si>
  <si>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</si>
  <si>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</si>
  <si>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</si>
  <si>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</si>
  <si>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</si>
  <si>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</si>
  <si>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</si>
  <si>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</si>
  <si>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</si>
  <si>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</si>
  <si>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</si>
  <si>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</si>
  <si>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</si>
  <si>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</si>
  <si>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</si>
  <si>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</si>
  <si>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</si>
  <si>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</si>
  <si>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</si>
  <si>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</si>
  <si>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</si>
  <si>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</si>
  <si>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</si>
  <si>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</si>
  <si>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</si>
  <si>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</si>
  <si>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</si>
  <si>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</si>
  <si>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</si>
  <si>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</si>
  <si>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</si>
  <si>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</si>
  <si>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</si>
  <si>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</si>
  <si>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</si>
  <si>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</si>
  <si>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</si>
  <si>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</si>
  <si>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</si>
  <si>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</si>
  <si>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</si>
  <si>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</si>
  <si>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</si>
  <si>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</si>
  <si>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</si>
  <si>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</si>
  <si>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</si>
  <si>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</si>
  <si>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</si>
  <si>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</si>
  <si>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</si>
  <si>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</si>
  <si>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</si>
  <si>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</si>
  <si>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</si>
  <si>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</si>
  <si>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</si>
  <si>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</si>
  <si>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</si>
  <si>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</si>
  <si>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</si>
  <si>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</si>
  <si>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</si>
  <si>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</si>
  <si>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</si>
  <si>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</si>
  <si>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</si>
  <si>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</si>
  <si>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</si>
  <si>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</si>
  <si>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</si>
  <si>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</si>
  <si>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</si>
  <si>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</si>
  <si>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</si>
  <si>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</si>
  <si>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</si>
  <si>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</si>
  <si>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</si>
  <si>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</si>
  <si>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</si>
  <si>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</si>
  <si>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</si>
  <si>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</si>
  <si>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</si>
  <si>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</si>
  <si>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</si>
  <si>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</si>
  <si>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</si>
  <si>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</si>
  <si>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</si>
  <si>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</si>
  <si>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</si>
  <si>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</si>
  <si>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</si>
  <si>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</si>
  <si>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</si>
  <si>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</si>
  <si>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</si>
  <si>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</si>
  <si>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</si>
  <si>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</si>
  <si>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</si>
  <si>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</si>
  <si>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</si>
  <si>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</si>
  <si>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</si>
  <si>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</si>
  <si>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</si>
  <si>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</si>
  <si>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</si>
  <si>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</si>
  <si>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</si>
  <si>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</si>
  <si>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</si>
  <si>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</si>
  <si>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</si>
  <si>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</si>
  <si>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</si>
  <si>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</si>
  <si>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</si>
  <si>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</si>
  <si>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</si>
  <si>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</si>
  <si>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</si>
  <si>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</si>
  <si>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</si>
  <si>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</si>
  <si>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</si>
  <si>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</si>
  <si>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</si>
  <si>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</si>
  <si>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</si>
  <si>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</si>
  <si>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</si>
  <si>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</si>
  <si>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</si>
  <si>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</si>
  <si>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</si>
  <si>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</si>
  <si>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</si>
  <si>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</si>
  <si>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</si>
  <si>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</si>
  <si>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</si>
  <si>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</si>
  <si>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</si>
  <si>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</si>
  <si>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</si>
  <si>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</si>
  <si>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</si>
  <si>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</si>
  <si>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</si>
  <si>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</si>
  <si>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</si>
  <si>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</si>
  <si>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</si>
  <si>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</si>
  <si>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</si>
  <si>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</si>
  <si>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</si>
  <si>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</si>
  <si>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</si>
  <si>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</si>
  <si>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</si>
  <si>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</si>
  <si>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</si>
  <si>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</si>
  <si>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</si>
  <si>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</si>
  <si>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</si>
  <si>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</si>
  <si>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</si>
  <si>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</si>
  <si>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</si>
  <si>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</si>
  <si>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</si>
  <si>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</si>
  <si>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</si>
  <si>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</si>
  <si>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</si>
  <si>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</si>
  <si>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</si>
  <si>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</si>
  <si>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</si>
  <si>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</si>
  <si>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</si>
  <si>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</si>
  <si>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</si>
  <si>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</si>
  <si>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</si>
  <si>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</si>
  <si>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</si>
  <si>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</si>
  <si>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</si>
  <si>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</si>
  <si>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</si>
  <si>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</si>
  <si>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</si>
  <si>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</si>
  <si>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</si>
  <si>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</si>
  <si>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</si>
  <si>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</si>
  <si>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</si>
  <si>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</si>
  <si>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</si>
  <si>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</si>
  <si>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</si>
  <si>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</si>
  <si>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</si>
  <si>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</si>
  <si>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</si>
  <si>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</si>
  <si>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</si>
  <si>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</si>
  <si>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</si>
  <si>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</si>
  <si>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</si>
  <si>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</si>
  <si>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</si>
  <si>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</si>
  <si>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</si>
  <si>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</si>
  <si>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</si>
  <si>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</si>
  <si>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</si>
  <si>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</si>
  <si>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</si>
  <si>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</si>
  <si>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</si>
  <si>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</si>
  <si>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</si>
  <si>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</si>
  <si>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</si>
  <si>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</si>
  <si>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</si>
  <si>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</si>
  <si>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</si>
  <si>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</si>
  <si>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</si>
  <si>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</si>
  <si>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</si>
  <si>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</si>
  <si>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</si>
  <si>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</si>
  <si>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</si>
  <si>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</si>
  <si>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</si>
  <si>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</si>
  <si>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</si>
  <si>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</si>
  <si>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</si>
  <si>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</si>
  <si>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</si>
  <si>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</si>
  <si>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</si>
  <si>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</si>
  <si>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</si>
  <si>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</si>
  <si>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</si>
  <si>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</si>
  <si>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</si>
  <si>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</si>
  <si>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</si>
  <si>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</si>
  <si>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</si>
  <si>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</si>
  <si>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</si>
  <si>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</si>
  <si>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</si>
  <si>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</si>
  <si>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</si>
  <si>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</si>
  <si>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</si>
  <si>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</si>
  <si>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</si>
  <si>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</si>
  <si>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</si>
  <si>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</si>
  <si>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</si>
  <si>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</si>
  <si>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</si>
  <si>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</si>
  <si>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</si>
  <si>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</si>
  <si>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</si>
  <si>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</si>
  <si>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</si>
  <si>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</si>
  <si>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</si>
  <si>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</si>
  <si>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</si>
  <si>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</si>
  <si>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</si>
  <si>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</si>
  <si>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</si>
  <si>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</si>
  <si>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</si>
  <si>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</si>
  <si>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</si>
  <si>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</si>
  <si>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</si>
  <si>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</si>
  <si>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</si>
  <si>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</si>
  <si>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</si>
  <si>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</si>
  <si>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</si>
  <si>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</si>
  <si>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</si>
  <si>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</si>
  <si>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</si>
  <si>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</si>
  <si>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</si>
  <si>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</si>
  <si>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</si>
  <si>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</si>
  <si>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</si>
  <si>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</si>
  <si>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</si>
  <si>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</si>
  <si>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</si>
  <si>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</si>
  <si>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</si>
  <si>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</si>
  <si>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</si>
  <si>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</si>
  <si>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</si>
  <si>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</si>
  <si>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</si>
  <si>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</si>
  <si>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</si>
  <si>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</si>
  <si>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</si>
  <si>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</si>
  <si>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</si>
  <si>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</si>
  <si>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</si>
  <si>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</si>
  <si>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</si>
  <si>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</si>
  <si>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</si>
  <si>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</si>
  <si>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</si>
  <si>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</si>
  <si>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</si>
  <si>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</si>
  <si>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</si>
  <si>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</si>
  <si>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</si>
  <si>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</si>
  <si>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</si>
  <si>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</si>
  <si>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</si>
  <si>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</si>
  <si>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</si>
  <si>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</si>
  <si>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</si>
  <si>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</si>
  <si>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</si>
  <si>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</si>
  <si>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</si>
  <si>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</si>
  <si>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</si>
  <si>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</si>
  <si>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</si>
  <si>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</si>
  <si>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</si>
  <si>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</si>
  <si>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</si>
  <si>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</si>
  <si>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</si>
  <si>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</si>
  <si>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</si>
  <si>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</si>
  <si>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</si>
  <si>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</si>
  <si>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</si>
  <si>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</si>
  <si>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</si>
  <si>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</si>
  <si>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</si>
  <si>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</si>
  <si>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</si>
  <si>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</si>
  <si>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</si>
  <si>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</si>
  <si>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</si>
  <si>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</si>
  <si>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</si>
  <si>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</si>
  <si>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</si>
  <si>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</si>
  <si>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</si>
  <si>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</si>
  <si>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</si>
  <si>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</si>
  <si>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</si>
  <si>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</si>
  <si>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</si>
  <si>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</si>
  <si>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</si>
  <si>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</si>
  <si>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</si>
  <si>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</si>
  <si>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</si>
  <si>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</si>
  <si>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</si>
  <si>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</si>
  <si>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</si>
  <si>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</si>
  <si>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</si>
  <si>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</si>
  <si>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</si>
  <si>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</si>
  <si>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</si>
  <si>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</si>
  <si>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</si>
  <si>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</si>
  <si>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</si>
  <si>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</si>
  <si>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</si>
  <si>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</si>
  <si>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</si>
  <si>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</si>
  <si>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</si>
  <si>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</si>
  <si>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</si>
  <si>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</si>
  <si>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</si>
  <si>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</si>
  <si>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</si>
  <si>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</si>
  <si>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</si>
  <si>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</si>
  <si>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</si>
  <si>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</si>
  <si>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</si>
  <si>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</si>
  <si>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</si>
  <si>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</si>
  <si>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</si>
  <si>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</si>
  <si>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</si>
  <si>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</si>
  <si>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</si>
  <si>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</si>
  <si>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</si>
  <si>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</si>
  <si>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</si>
  <si>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</si>
  <si>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</si>
  <si>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</si>
  <si>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</si>
  <si>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</si>
  <si>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</si>
  <si>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</si>
  <si>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</si>
  <si>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</si>
  <si>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</si>
  <si>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</si>
  <si>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</si>
  <si>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</si>
  <si>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</si>
  <si>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</si>
  <si>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</si>
  <si>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</si>
  <si>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</si>
  <si>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</si>
  <si>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</si>
  <si>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</si>
  <si>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</si>
  <si>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</si>
  <si>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</si>
  <si>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</si>
  <si>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</si>
  <si>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</si>
  <si>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</si>
  <si>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</si>
  <si>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</si>
  <si>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</si>
  <si>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</si>
  <si>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</si>
  <si>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</si>
  <si>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</si>
  <si>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</si>
  <si>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</si>
  <si>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</si>
  <si>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</si>
  <si>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</si>
  <si>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</si>
  <si>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</si>
  <si>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</si>
  <si>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</si>
  <si>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</si>
  <si>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</si>
  <si>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</si>
  <si>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</si>
  <si>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</si>
  <si>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</si>
  <si>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</si>
  <si>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</si>
  <si>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</si>
  <si>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</si>
  <si>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</si>
  <si>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</si>
  <si>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</si>
  <si>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</si>
  <si>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</si>
  <si>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</si>
  <si>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</si>
  <si>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</si>
  <si>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</si>
  <si>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</si>
  <si>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</si>
  <si>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</si>
  <si>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</si>
  <si>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</si>
  <si>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</si>
  <si>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</si>
  <si>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</si>
  <si>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</si>
  <si>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</si>
  <si>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</si>
  <si>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</si>
  <si>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</si>
  <si>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</si>
  <si>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</si>
  <si>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</si>
  <si>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</si>
  <si>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</si>
  <si>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</si>
  <si>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</si>
  <si>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</si>
  <si>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</si>
  <si>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</si>
  <si>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</si>
  <si>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</si>
  <si>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</si>
  <si>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</si>
  <si>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</si>
  <si>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</si>
  <si>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</si>
  <si>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</si>
  <si>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</si>
  <si>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</si>
  <si>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</si>
  <si>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</si>
  <si>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</si>
  <si>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</si>
  <si>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</si>
  <si>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</si>
  <si>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</si>
  <si>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</si>
  <si>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</si>
  <si>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</si>
  <si>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</si>
  <si>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</si>
  <si>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</si>
  <si>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</si>
  <si>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</si>
  <si>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</si>
  <si>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</si>
  <si>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</si>
  <si>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</si>
  <si>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</si>
  <si>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</si>
  <si>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</si>
  <si>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</si>
  <si>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</si>
  <si>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</si>
  <si>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</si>
  <si>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</si>
  <si>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</si>
  <si>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</si>
  <si>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</si>
  <si>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</si>
  <si>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</si>
  <si>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</si>
  <si>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</si>
  <si>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</si>
  <si>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</si>
  <si>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</si>
  <si>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</si>
  <si>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</si>
  <si>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</si>
  <si>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</si>
  <si>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</si>
  <si>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</si>
  <si>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</si>
  <si>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</si>
  <si>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</si>
  <si>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</si>
  <si>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</si>
  <si>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</si>
  <si>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</si>
  <si>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</si>
  <si>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</si>
  <si>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</si>
  <si>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</si>
  <si>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</si>
  <si>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</si>
  <si>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</si>
  <si>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</si>
  <si>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</si>
  <si>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</si>
  <si>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</si>
  <si>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</si>
  <si>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</si>
  <si>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</si>
  <si>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</si>
  <si>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</si>
  <si>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</si>
  <si>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</si>
  <si>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</si>
  <si>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</si>
  <si>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</si>
  <si>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</si>
  <si>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</si>
  <si>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</si>
  <si>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</si>
  <si>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</si>
  <si>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</si>
  <si>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</si>
  <si>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</si>
  <si>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</si>
  <si>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</si>
  <si>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</si>
  <si>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</si>
  <si>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</si>
  <si>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</si>
  <si>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</si>
  <si>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</si>
  <si>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</si>
  <si>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</si>
  <si>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</si>
  <si>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</si>
  <si>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</si>
  <si>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</si>
  <si>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</si>
  <si>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</si>
  <si>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</si>
  <si>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</si>
  <si>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</si>
  <si>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</si>
  <si>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</si>
  <si>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</si>
  <si>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</si>
  <si>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</si>
  <si>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</si>
  <si>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</si>
  <si>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</si>
  <si>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</si>
  <si>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</si>
  <si>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</si>
  <si>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</si>
  <si>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</si>
  <si>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</si>
  <si>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</si>
  <si>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</si>
  <si>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</si>
  <si>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</si>
  <si>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</si>
  <si>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</si>
  <si>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</si>
  <si>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</si>
  <si>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</si>
  <si>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</si>
  <si>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</si>
  <si>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</si>
  <si>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</si>
  <si>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</si>
  <si>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</si>
  <si>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</si>
  <si>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</si>
  <si>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</si>
  <si>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</si>
  <si>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</si>
  <si>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</si>
  <si>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</si>
  <si>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</si>
  <si>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</si>
  <si>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</si>
  <si>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</si>
  <si>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</si>
  <si>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</si>
  <si>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</si>
  <si>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</si>
  <si>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</si>
  <si>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</si>
  <si>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</si>
  <si>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</si>
  <si>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</si>
  <si>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</si>
  <si>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</si>
  <si>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</si>
  <si>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</si>
  <si>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</si>
  <si>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</si>
  <si>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</si>
  <si>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</si>
  <si>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</si>
  <si>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</si>
  <si>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</si>
  <si>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</si>
  <si>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</si>
  <si>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</si>
  <si>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</si>
  <si>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</si>
  <si>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</si>
  <si>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</si>
  <si>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</si>
  <si>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</si>
  <si>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</si>
  <si>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</si>
  <si>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</si>
  <si>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</si>
  <si>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</si>
  <si>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</si>
  <si>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</si>
  <si>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</si>
  <si>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</si>
  <si>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</si>
  <si>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</si>
  <si>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</si>
  <si>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</si>
  <si>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</si>
  <si>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</si>
  <si>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</si>
  <si>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</si>
  <si>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</si>
  <si>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</si>
  <si>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</si>
  <si>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</si>
  <si>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</si>
  <si>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</si>
  <si>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</si>
  <si>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</si>
  <si>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</si>
  <si>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</si>
  <si>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</si>
  <si>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</si>
  <si>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</si>
  <si>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</si>
  <si>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</si>
  <si>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</si>
  <si>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</si>
  <si>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</si>
  <si>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</si>
  <si>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</si>
  <si>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</si>
  <si>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</si>
  <si>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</si>
  <si>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</si>
  <si>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</si>
  <si>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</si>
  <si>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</si>
  <si>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</si>
  <si>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</si>
  <si>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</si>
  <si>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</si>
  <si>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</si>
  <si>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</si>
  <si>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</si>
  <si>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</si>
  <si>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</si>
  <si>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</si>
  <si>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</si>
  <si>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</si>
  <si>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</si>
  <si>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</si>
  <si>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</si>
  <si>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</si>
  <si>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</si>
  <si>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</si>
  <si>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</si>
  <si>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</si>
  <si>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</si>
  <si>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</si>
  <si>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</si>
  <si>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</si>
  <si>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</si>
  <si>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</si>
  <si>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</si>
  <si>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</si>
  <si>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</si>
  <si>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</si>
  <si>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</si>
  <si>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</si>
  <si>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</si>
  <si>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</si>
  <si>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</si>
  <si>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</si>
  <si>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</si>
  <si>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</si>
  <si>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</si>
  <si>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</si>
  <si>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</si>
  <si>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</si>
  <si>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</si>
  <si>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</si>
  <si>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</si>
  <si>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</si>
  <si>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</si>
  <si>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</si>
  <si>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</si>
  <si>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</si>
  <si>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</si>
  <si>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</si>
  <si>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</si>
  <si>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</si>
  <si>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</si>
  <si>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</si>
  <si>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</si>
  <si>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</si>
  <si>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</si>
  <si>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</si>
  <si>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</si>
  <si>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</si>
  <si>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</si>
  <si>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</si>
  <si>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</si>
  <si>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</si>
  <si>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</si>
  <si>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</si>
  <si>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</si>
  <si>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</si>
  <si>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</si>
  <si>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</si>
  <si>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</si>
  <si>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</si>
  <si>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</si>
  <si>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</si>
  <si>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</si>
  <si>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</si>
  <si>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</si>
  <si>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</si>
  <si>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</si>
  <si>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</si>
  <si>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</si>
  <si>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</si>
  <si>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</si>
  <si>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</si>
  <si>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</si>
  <si>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</si>
  <si>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</si>
  <si>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</si>
  <si>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</si>
  <si>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</si>
  <si>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</si>
  <si>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</si>
  <si>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</si>
  <si>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</si>
  <si>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</si>
  <si>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</si>
  <si>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</si>
  <si>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</si>
  <si>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</si>
  <si>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</si>
  <si>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</si>
  <si>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</si>
  <si>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</si>
  <si>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</si>
  <si>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</si>
  <si>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</si>
  <si>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</si>
  <si>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</si>
  <si>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</si>
  <si>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</si>
  <si>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</si>
  <si>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</si>
  <si>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</si>
  <si>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</si>
  <si>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</si>
  <si>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</si>
  <si>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</si>
  <si>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</si>
  <si>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</si>
  <si>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</si>
  <si>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</si>
  <si>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</si>
  <si>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</si>
  <si>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</si>
  <si>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</si>
  <si>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</si>
  <si>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</si>
  <si>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</si>
  <si>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</si>
  <si>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</si>
  <si>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</si>
  <si>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</si>
  <si>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</si>
  <si>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</si>
  <si>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</si>
  <si>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</si>
  <si>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</si>
  <si>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</si>
  <si>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</si>
  <si>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</si>
  <si>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</si>
  <si>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</si>
  <si>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</si>
  <si>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</si>
  <si>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</si>
  <si>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</si>
  <si>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</si>
  <si>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</si>
  <si>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</si>
  <si>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</si>
  <si>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</si>
  <si>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</si>
  <si>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</si>
  <si>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</si>
  <si>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</si>
  <si>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</si>
  <si>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</si>
  <si>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</si>
  <si>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</si>
  <si>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</si>
  <si>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</si>
  <si>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</si>
  <si>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</si>
  <si>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</si>
  <si>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</si>
  <si>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</si>
  <si>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</si>
  <si>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</si>
  <si>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</si>
  <si>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</si>
  <si>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</si>
  <si>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</si>
  <si>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</si>
  <si>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</si>
  <si>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</si>
  <si>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</si>
  <si>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</si>
  <si>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</si>
  <si>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</si>
  <si>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</si>
  <si>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</si>
  <si>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</si>
  <si>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</si>
  <si>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</si>
  <si>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</si>
  <si>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</si>
  <si>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</si>
  <si>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</si>
  <si>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</si>
  <si>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</si>
  <si>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</si>
  <si>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</si>
  <si>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</si>
  <si>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</si>
  <si>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</si>
  <si>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</si>
  <si>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</si>
  <si>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</si>
  <si>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</si>
  <si>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</si>
  <si>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</si>
  <si>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</si>
  <si>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</si>
  <si>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</si>
  <si>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</si>
  <si>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</si>
  <si>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</si>
  <si>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</si>
  <si>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</si>
  <si>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</si>
  <si>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</si>
  <si>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</si>
  <si>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</si>
  <si>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</si>
  <si>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</si>
  <si>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</si>
  <si>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</si>
  <si>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</si>
  <si>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</si>
  <si>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</si>
  <si>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</si>
  <si>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</si>
  <si>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</si>
  <si>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</si>
  <si>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</si>
  <si>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</si>
  <si>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</si>
  <si>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</si>
  <si>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</si>
  <si>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</si>
  <si>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</si>
  <si>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</si>
  <si>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</si>
  <si>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</si>
  <si>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</si>
  <si>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</si>
  <si>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</si>
  <si>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</si>
  <si>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</si>
  <si>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</si>
  <si>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</si>
  <si>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</si>
  <si>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</si>
  <si>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</si>
  <si>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</si>
  <si>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</si>
  <si>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</si>
  <si>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</si>
  <si>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</si>
  <si>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</si>
  <si>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</si>
  <si>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</si>
  <si>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</si>
  <si>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</si>
  <si>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</si>
  <si>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</si>
  <si>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</si>
  <si>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</si>
  <si>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</si>
  <si>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</si>
  <si>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</si>
  <si>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</si>
  <si>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</si>
  <si>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</si>
  <si>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</si>
  <si>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</si>
  <si>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</si>
  <si>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</si>
  <si>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</si>
  <si>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</si>
  <si>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</si>
  <si>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</si>
  <si>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</si>
  <si>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</si>
  <si>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</si>
  <si>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</si>
  <si>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</si>
  <si>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</si>
  <si>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</si>
  <si>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</si>
  <si>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</si>
  <si>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</si>
  <si>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</si>
  <si>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</si>
  <si>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</si>
  <si>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</si>
  <si>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</si>
  <si>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</si>
  <si>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</si>
  <si>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</si>
  <si>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</si>
  <si>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</si>
  <si>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</si>
  <si>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</si>
  <si>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</si>
  <si>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</si>
  <si>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</si>
  <si>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</si>
  <si>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</si>
  <si>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</si>
  <si>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</si>
  <si>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</si>
  <si>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</si>
  <si>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</si>
  <si>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</si>
  <si>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</si>
  <si>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</si>
  <si>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</si>
  <si>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</si>
  <si>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</si>
  <si>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</si>
  <si>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</si>
  <si>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</si>
  <si>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</si>
  <si>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</si>
  <si>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</si>
  <si>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</si>
  <si>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</si>
  <si>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</si>
  <si>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</si>
  <si>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</si>
  <si>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</si>
  <si>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</si>
  <si>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</si>
  <si>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</si>
  <si>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</si>
  <si>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</si>
  <si>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</si>
  <si>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</si>
  <si>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</si>
  <si>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</si>
  <si>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</si>
  <si>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</si>
  <si>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</si>
  <si>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</si>
  <si>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</si>
  <si>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</si>
  <si>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</si>
  <si>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</si>
  <si>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</si>
  <si>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</si>
  <si>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</si>
  <si>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</si>
  <si>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</si>
  <si>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</si>
  <si>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</si>
  <si>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</si>
  <si>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</si>
  <si>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</si>
  <si>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</si>
  <si>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</si>
  <si>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</si>
  <si>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</si>
  <si>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</si>
  <si>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</si>
  <si>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</si>
  <si>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</si>
  <si>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</si>
  <si>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</si>
  <si>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</si>
  <si>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</si>
  <si>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</si>
  <si>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</si>
  <si>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</si>
  <si>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</si>
  <si>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</si>
  <si>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</si>
  <si>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</si>
  <si>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</si>
  <si>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</si>
  <si>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</si>
  <si>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</si>
  <si>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</si>
  <si>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</si>
  <si>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</si>
  <si>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</si>
  <si>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</si>
  <si>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</si>
  <si>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</si>
  <si>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</si>
  <si>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</si>
  <si>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</si>
  <si>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</si>
  <si>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</si>
  <si>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</si>
  <si>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</si>
  <si>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</si>
  <si>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</si>
  <si>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</si>
  <si>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</si>
  <si>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</si>
  <si>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</si>
  <si>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</si>
  <si>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</si>
  <si>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</si>
  <si>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</si>
  <si>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</si>
  <si>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</si>
  <si>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</si>
  <si>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</si>
  <si>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</si>
  <si>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</si>
  <si>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</si>
  <si>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</si>
  <si>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</si>
  <si>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</si>
  <si>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</si>
  <si>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</si>
  <si>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</si>
  <si>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</si>
  <si>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</si>
  <si>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</si>
  <si>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</si>
  <si>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</si>
  <si>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</si>
  <si>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</si>
  <si>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</si>
  <si>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</si>
  <si>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</si>
  <si>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</si>
  <si>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</si>
  <si>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</si>
  <si>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</si>
  <si>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</si>
  <si>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</si>
  <si>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</si>
  <si>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</si>
  <si>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</si>
  <si>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</si>
  <si>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</si>
  <si>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</si>
  <si>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</si>
  <si>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</si>
  <si>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</si>
  <si>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</si>
  <si>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</si>
  <si>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</si>
  <si>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</si>
  <si>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</si>
  <si>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</si>
  <si>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</si>
  <si>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</si>
  <si>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</si>
  <si>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</si>
  <si>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</si>
  <si>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</si>
  <si>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</si>
  <si>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</si>
  <si>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</si>
  <si>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</si>
  <si>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</si>
  <si>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</si>
  <si>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</si>
  <si>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</si>
  <si>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</si>
  <si>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</si>
  <si>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</si>
  <si>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</si>
  <si>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</si>
  <si>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</si>
  <si>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</si>
  <si>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</si>
  <si>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</si>
  <si>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</si>
  <si>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</si>
  <si>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</si>
  <si>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</si>
  <si>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</si>
  <si>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</si>
  <si>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</si>
  <si>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</si>
  <si>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</si>
  <si>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</si>
  <si>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</si>
  <si>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</si>
  <si>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</si>
  <si>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</si>
  <si>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</si>
  <si>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</si>
  <si>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</si>
  <si>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</si>
  <si>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</si>
  <si>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</si>
  <si>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</si>
  <si>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</si>
  <si>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</si>
  <si>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</si>
  <si>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</si>
  <si>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</si>
  <si>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</si>
  <si>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</si>
  <si>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</si>
  <si>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</si>
  <si>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</si>
  <si>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</si>
  <si>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</si>
  <si>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</si>
  <si>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</si>
  <si>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</si>
  <si>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</si>
  <si>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</si>
  <si>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</si>
  <si>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</si>
  <si>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</si>
  <si>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</si>
  <si>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</si>
  <si>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</si>
  <si>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</si>
  <si>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</si>
  <si>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</si>
  <si>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</si>
  <si>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</si>
  <si>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</si>
  <si>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</si>
  <si>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</si>
  <si>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</si>
  <si>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</si>
  <si>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</si>
  <si>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</si>
  <si>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</si>
  <si>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</si>
  <si>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</si>
  <si>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</si>
  <si>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</si>
  <si>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</si>
  <si>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</si>
  <si>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</si>
  <si>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</si>
  <si>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</si>
  <si>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</si>
  <si>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</si>
  <si>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</si>
  <si>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</si>
  <si>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</si>
  <si>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</si>
  <si>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</si>
  <si>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</si>
  <si>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</si>
  <si>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</si>
  <si>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</si>
  <si>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</si>
  <si>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</si>
  <si>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</si>
  <si>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</si>
  <si>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</si>
  <si>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</si>
  <si>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</si>
  <si>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</si>
  <si>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</si>
  <si>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</si>
  <si>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</si>
  <si>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</si>
  <si>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</si>
  <si>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</si>
  <si>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</si>
  <si>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</si>
  <si>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</si>
  <si>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</si>
  <si>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</si>
  <si>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</si>
  <si>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</si>
  <si>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</si>
  <si>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</si>
  <si>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</si>
  <si>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</si>
  <si>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</si>
  <si>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</si>
  <si>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</si>
  <si>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</si>
  <si>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</si>
  <si>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</si>
  <si>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</si>
  <si>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</si>
  <si>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</si>
  <si>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</si>
  <si>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</si>
  <si>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</si>
  <si>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</si>
  <si>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</si>
  <si>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</si>
  <si>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</si>
  <si>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</si>
  <si>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</si>
  <si>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</si>
  <si>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</si>
  <si>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</si>
  <si>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</si>
  <si>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</si>
  <si>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</si>
  <si>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</si>
  <si>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</si>
  <si>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</si>
  <si>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</si>
  <si>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</si>
  <si>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</si>
  <si>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</si>
  <si>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</si>
  <si>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</si>
  <si>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</si>
  <si>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</si>
  <si>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</si>
  <si>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</si>
  <si>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</si>
  <si>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</si>
  <si>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</si>
  <si>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</si>
  <si>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</si>
  <si>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</si>
  <si>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</si>
  <si>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</si>
  <si>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</si>
  <si>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</si>
  <si>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</si>
  <si>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</si>
  <si>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</si>
  <si>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</si>
  <si>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</si>
  <si>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</si>
  <si>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</si>
  <si>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</si>
  <si>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</si>
  <si>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</si>
  <si>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</si>
  <si>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</si>
  <si>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</si>
  <si>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</si>
  <si>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</si>
  <si>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</si>
  <si>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</si>
  <si>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</si>
  <si>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</si>
  <si>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</si>
  <si>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</si>
  <si>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</si>
  <si>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</si>
  <si>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</si>
  <si>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</si>
  <si>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</si>
  <si>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</si>
  <si>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</si>
  <si>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</si>
  <si>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</si>
  <si>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</si>
  <si>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</si>
  <si>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</si>
  <si>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</si>
  <si>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</si>
  <si>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</si>
  <si>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</si>
  <si>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</si>
  <si>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</si>
  <si>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</si>
  <si>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</si>
  <si>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</si>
  <si>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</si>
  <si>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</si>
  <si>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</si>
  <si>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</si>
  <si>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</si>
  <si>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</si>
  <si>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</si>
  <si>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</si>
  <si>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</si>
  <si>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</si>
  <si>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</si>
  <si>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</si>
  <si>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</si>
  <si>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</si>
  <si>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</si>
  <si>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</si>
  <si>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</si>
  <si>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</si>
  <si>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</si>
  <si>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</si>
  <si>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</si>
  <si>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</si>
  <si>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</si>
  <si>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</si>
  <si>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</si>
  <si>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</si>
  <si>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</si>
  <si>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</si>
  <si>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</si>
  <si>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</si>
  <si>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</si>
  <si>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</si>
  <si>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</si>
  <si>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</si>
  <si>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</si>
  <si>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</si>
  <si>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</si>
  <si>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</si>
  <si>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</si>
  <si>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</si>
  <si>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</si>
  <si>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</si>
  <si>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</si>
  <si>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</si>
  <si>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</si>
  <si>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</si>
  <si>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</si>
  <si>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</si>
  <si>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</si>
  <si>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</si>
  <si>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</si>
  <si>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</si>
  <si>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</si>
  <si>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</si>
  <si>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</si>
  <si>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</si>
  <si>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</si>
  <si>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</si>
  <si>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</si>
  <si>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</si>
  <si>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</si>
  <si>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</si>
  <si>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</si>
  <si>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</si>
  <si>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</si>
  <si>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</si>
  <si>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</si>
  <si>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</si>
  <si>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</si>
  <si>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</si>
  <si>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</si>
  <si>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</si>
  <si>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</si>
  <si>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</si>
  <si>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</si>
  <si>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</si>
  <si>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</si>
  <si>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</si>
  <si>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</si>
  <si>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</si>
  <si>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</si>
  <si>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</si>
  <si>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</si>
  <si>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</si>
  <si>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</si>
  <si>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</si>
  <si>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</si>
  <si>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</si>
  <si>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</si>
  <si>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</si>
  <si>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</si>
  <si>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</si>
  <si>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</si>
  <si>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</si>
  <si>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</si>
  <si>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</si>
  <si>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</si>
  <si>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</si>
  <si>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</si>
  <si>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</si>
  <si>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</si>
  <si>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</si>
  <si>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</si>
  <si>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</si>
  <si>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</si>
  <si>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</si>
  <si>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</si>
  <si>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</si>
  <si>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</si>
  <si>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</si>
  <si>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</si>
  <si>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</si>
  <si>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</si>
  <si>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</si>
  <si>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</si>
  <si>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</si>
  <si>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</si>
  <si>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</si>
  <si>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</si>
  <si>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</si>
  <si>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</si>
  <si>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</si>
  <si>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</si>
  <si>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</si>
  <si>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</si>
  <si>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</si>
  <si>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</si>
  <si>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</si>
  <si>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</si>
  <si>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</si>
  <si>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</si>
  <si>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</si>
  <si>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</si>
  <si>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</si>
  <si>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</si>
  <si>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</si>
  <si>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</si>
  <si>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</si>
  <si>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</si>
  <si>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</si>
  <si>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</si>
  <si>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</si>
  <si>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</si>
  <si>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</si>
  <si>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</si>
  <si>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</si>
  <si>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</si>
  <si>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</si>
  <si>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</si>
  <si>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</si>
  <si>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</si>
  <si>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</si>
  <si>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</si>
  <si>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</si>
  <si>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</si>
  <si>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</si>
  <si>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</si>
  <si>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</si>
  <si>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</si>
  <si>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</si>
  <si>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</si>
  <si>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</si>
  <si>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</si>
  <si>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</si>
  <si>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</si>
  <si>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</si>
  <si>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</si>
  <si>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</si>
  <si>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</si>
  <si>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</si>
  <si>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</si>
  <si>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</si>
  <si>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</si>
  <si>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</si>
  <si>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</si>
  <si>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</si>
  <si>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</si>
  <si>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</si>
  <si>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</si>
  <si>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</si>
  <si>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</si>
  <si>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</si>
  <si>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</si>
  <si>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</si>
  <si>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</si>
  <si>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</si>
  <si>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</si>
  <si>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</si>
  <si>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</si>
  <si>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</si>
  <si>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</si>
  <si>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</si>
  <si>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</si>
  <si>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</si>
  <si>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</si>
  <si>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</si>
  <si>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</si>
  <si>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</si>
  <si>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</si>
  <si>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</si>
  <si>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</si>
  <si>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</si>
  <si>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</si>
  <si>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</si>
  <si>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</si>
  <si>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</si>
  <si>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</si>
  <si>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</si>
  <si>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</si>
  <si>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</si>
  <si>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</si>
  <si>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</si>
  <si>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</si>
  <si>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</si>
  <si>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</si>
  <si>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</si>
  <si>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</si>
  <si>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</si>
  <si>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</si>
  <si>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</si>
  <si>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</si>
  <si>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</si>
  <si>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</si>
  <si>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</si>
  <si>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</si>
  <si>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</si>
  <si>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</si>
  <si>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</si>
  <si>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</si>
  <si>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</si>
  <si>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</si>
  <si>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</si>
  <si>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</si>
  <si>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</si>
  <si>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</si>
  <si>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</si>
  <si>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</si>
  <si>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</si>
  <si>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</si>
  <si>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</si>
  <si>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</si>
  <si>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</si>
  <si>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</si>
  <si>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</si>
  <si>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</si>
  <si>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</si>
  <si>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</si>
  <si>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</si>
  <si>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</si>
  <si>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</si>
  <si>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</si>
  <si>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</si>
  <si>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</si>
  <si>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</si>
  <si>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</si>
  <si>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</si>
  <si>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</si>
  <si>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</si>
  <si>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</si>
  <si>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</si>
  <si>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</si>
  <si>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</si>
  <si>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</si>
  <si>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</si>
  <si>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</si>
  <si>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</si>
  <si>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</si>
  <si>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</si>
  <si>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</si>
  <si>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</si>
  <si>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</si>
  <si>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</si>
  <si>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</si>
  <si>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</si>
  <si>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</si>
  <si>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</si>
  <si>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</si>
  <si>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</si>
  <si>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</si>
  <si>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</si>
  <si>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</si>
  <si>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</si>
  <si>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</si>
  <si>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</si>
  <si>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</si>
  <si>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</si>
  <si>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</si>
  <si>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</si>
  <si>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</si>
  <si>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</si>
  <si>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</si>
  <si>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</si>
  <si>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</si>
  <si>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</si>
  <si>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</si>
  <si>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</si>
  <si>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</si>
  <si>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</si>
  <si>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</si>
  <si>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</si>
  <si>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</si>
  <si>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</si>
  <si>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</si>
  <si>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</si>
  <si>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</si>
  <si>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</si>
  <si>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</si>
  <si>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</si>
  <si>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</si>
  <si>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</si>
  <si>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</si>
  <si>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</si>
  <si>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</si>
  <si>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</si>
  <si>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</si>
  <si>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</si>
  <si>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</si>
  <si>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</si>
  <si>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</si>
  <si>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</si>
  <si>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</si>
  <si>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</si>
  <si>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</si>
  <si>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</si>
  <si>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</si>
  <si>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</si>
  <si>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</si>
  <si>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</si>
  <si>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</si>
  <si>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</si>
  <si>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</si>
  <si>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</si>
  <si>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</si>
  <si>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</si>
  <si>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</si>
  <si>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</si>
  <si>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</si>
  <si>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</si>
  <si>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</si>
  <si>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</si>
  <si>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</si>
  <si>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</si>
  <si>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</si>
  <si>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</si>
  <si>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</si>
  <si>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</si>
  <si>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</si>
  <si>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</si>
  <si>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</si>
  <si>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</si>
  <si>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</si>
  <si>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</si>
  <si>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</si>
  <si>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</si>
  <si>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</si>
  <si>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</si>
  <si>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</si>
  <si>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</si>
  <si>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</si>
  <si>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</si>
  <si>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</si>
  <si>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</si>
  <si>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</si>
  <si>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</si>
  <si>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</si>
  <si>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</si>
  <si>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</si>
  <si>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</si>
  <si>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</si>
  <si>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</si>
  <si>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</si>
  <si>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</si>
  <si>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</si>
  <si>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</si>
  <si>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</si>
  <si>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</si>
  <si>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</si>
  <si>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</si>
  <si>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</si>
  <si>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</si>
  <si>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</si>
  <si>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</si>
  <si>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</si>
  <si>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</si>
  <si>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</si>
  <si>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</si>
  <si>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</si>
  <si>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</si>
  <si>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</si>
  <si>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</si>
  <si>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</si>
  <si>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</si>
  <si>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</si>
  <si>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</si>
  <si>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</si>
  <si>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</si>
  <si>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</si>
  <si>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</si>
  <si>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</si>
  <si>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</si>
  <si>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</si>
  <si>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</si>
  <si>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</si>
  <si>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</si>
  <si>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</si>
  <si>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</si>
  <si>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</si>
  <si>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</si>
  <si>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</si>
  <si>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</si>
  <si>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</si>
  <si>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</si>
  <si>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</si>
  <si>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</si>
  <si>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</si>
  <si>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</si>
  <si>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</si>
  <si>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</si>
  <si>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</si>
  <si>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</si>
  <si>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</si>
  <si>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</si>
  <si>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</si>
  <si>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</si>
  <si>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</si>
  <si>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</si>
  <si>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</si>
  <si>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</si>
  <si>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</si>
  <si>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</si>
  <si>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</si>
  <si>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</si>
  <si>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</si>
  <si>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</si>
  <si>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</si>
  <si>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</si>
  <si>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</si>
  <si>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</si>
  <si>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</si>
  <si>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</si>
  <si>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</si>
  <si>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</si>
  <si>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</si>
  <si>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</si>
  <si>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</si>
  <si>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</si>
  <si>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</si>
  <si>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</si>
  <si>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</si>
  <si>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</si>
  <si>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</si>
  <si>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</si>
  <si>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</si>
  <si>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</si>
  <si>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</si>
  <si>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</si>
  <si>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</si>
  <si>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</si>
  <si>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</si>
  <si>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</si>
  <si>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</si>
  <si>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</si>
  <si>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</si>
  <si>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</si>
  <si>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</si>
  <si>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</si>
  <si>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</si>
  <si>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</si>
  <si>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</si>
  <si>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</si>
  <si>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</si>
  <si>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</si>
  <si>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</si>
  <si>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</si>
  <si>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</si>
  <si>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</si>
  <si>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</si>
  <si>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</si>
  <si>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</si>
  <si>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</si>
  <si>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</si>
  <si>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</si>
  <si>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</si>
  <si>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</si>
  <si>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</si>
  <si>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</si>
  <si>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</si>
  <si>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</si>
  <si>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</si>
  <si>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</si>
  <si>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</si>
  <si>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</si>
  <si>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</si>
  <si>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</si>
  <si>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</si>
  <si>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</si>
  <si>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</si>
  <si>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</si>
  <si>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</si>
  <si>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</si>
  <si>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</si>
  <si>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</si>
  <si>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</si>
  <si>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</si>
  <si>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</si>
  <si>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</si>
  <si>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</si>
  <si>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</si>
  <si>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</si>
  <si>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</si>
  <si>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</si>
  <si>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</si>
  <si>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</si>
  <si>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</si>
  <si>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</si>
  <si>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</si>
  <si>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</si>
  <si>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</si>
  <si>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</si>
  <si>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</si>
  <si>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</si>
  <si>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</si>
  <si>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</si>
  <si>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</si>
  <si>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</si>
  <si>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</si>
  <si>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</si>
  <si>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</si>
  <si>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</si>
  <si>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</si>
  <si>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</si>
  <si>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</si>
  <si>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</si>
  <si>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</si>
  <si>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</si>
  <si>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</si>
  <si>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</si>
  <si>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</si>
  <si>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</si>
  <si>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</si>
  <si>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</si>
  <si>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</si>
  <si>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</si>
  <si>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</si>
  <si>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</si>
  <si>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</si>
  <si>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</si>
  <si>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</si>
  <si>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</si>
  <si>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</si>
  <si>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</si>
  <si>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</si>
  <si>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</si>
  <si>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</si>
  <si>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</si>
  <si>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</si>
  <si>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</si>
  <si>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</si>
  <si>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</si>
  <si>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</si>
  <si>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</si>
  <si>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</si>
  <si>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</si>
  <si>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</si>
  <si>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</si>
  <si>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</si>
  <si>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</si>
  <si>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</si>
  <si>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</si>
  <si>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</si>
  <si>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</si>
  <si>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</si>
  <si>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</si>
  <si>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</si>
  <si>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</si>
  <si>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</si>
  <si>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</si>
  <si>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</si>
  <si>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</si>
  <si>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</si>
  <si>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</si>
  <si>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</si>
  <si>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</si>
  <si>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</si>
  <si>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</si>
  <si>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</si>
  <si>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</si>
  <si>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</si>
  <si>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</si>
  <si>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</si>
  <si>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</si>
  <si>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</si>
  <si>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</si>
  <si>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</si>
  <si>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</si>
  <si>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</si>
  <si>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</si>
  <si>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</si>
  <si>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</si>
  <si>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</si>
  <si>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</si>
  <si>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</si>
  <si>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</si>
  <si>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</si>
  <si>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</si>
  <si>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</si>
  <si>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</si>
  <si>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</si>
  <si>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</si>
  <si>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</si>
  <si>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</si>
  <si>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</si>
  <si>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</si>
  <si>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</si>
  <si>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</si>
  <si>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</si>
  <si>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</si>
  <si>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</si>
  <si>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</si>
  <si>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</si>
  <si>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</si>
  <si>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</si>
  <si>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</si>
  <si>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</si>
  <si>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</si>
  <si>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</si>
  <si>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</si>
  <si>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</si>
  <si>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</si>
  <si>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</si>
  <si>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</si>
  <si>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</si>
  <si>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</si>
  <si>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</si>
  <si>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</si>
  <si>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</si>
  <si>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</si>
  <si>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</si>
  <si>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</si>
  <si>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</si>
  <si>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</si>
  <si>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</si>
  <si>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</si>
  <si>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</si>
  <si>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</si>
  <si>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</si>
  <si>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</si>
  <si>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</si>
  <si>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</si>
  <si>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</si>
  <si>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</si>
  <si>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</si>
  <si>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</si>
  <si>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</si>
  <si>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</si>
  <si>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</si>
  <si>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</si>
  <si>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</si>
  <si>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</si>
  <si>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</si>
  <si>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</si>
  <si>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</si>
  <si>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</si>
  <si>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</si>
  <si>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</si>
  <si>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</si>
  <si>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</si>
  <si>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</si>
  <si>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</si>
  <si>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</si>
  <si>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</si>
  <si>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</si>
  <si>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</si>
  <si>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</si>
  <si>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</si>
  <si>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</si>
  <si>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</si>
  <si>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</si>
  <si>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</si>
  <si>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</si>
  <si>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</si>
  <si>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</si>
  <si>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</si>
  <si>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</si>
  <si>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</si>
  <si>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</si>
  <si>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</si>
  <si>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</si>
  <si>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</si>
  <si>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</si>
  <si>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</si>
  <si>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</si>
  <si>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</si>
  <si>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</si>
  <si>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</si>
  <si>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</si>
  <si>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</si>
  <si>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</si>
  <si>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</si>
  <si>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</si>
  <si>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</si>
  <si>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</si>
  <si>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</si>
  <si>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</si>
  <si>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</si>
  <si>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</si>
  <si>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</si>
  <si>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</si>
  <si>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</si>
  <si>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</si>
  <si>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</si>
  <si>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</si>
  <si>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</si>
  <si>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</si>
  <si>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</si>
  <si>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</si>
  <si>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</si>
  <si>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</si>
  <si>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</si>
  <si>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</si>
  <si>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</si>
  <si>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</si>
  <si>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</si>
  <si>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</si>
  <si>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</si>
  <si>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</si>
  <si>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</si>
  <si>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</si>
  <si>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</si>
  <si>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</si>
  <si>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</si>
  <si>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</si>
  <si>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</si>
  <si>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</si>
  <si>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</si>
  <si>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</si>
  <si>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</si>
  <si>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</si>
  <si>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</si>
  <si>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</si>
  <si>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</si>
  <si>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</si>
  <si>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</si>
  <si>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</si>
  <si>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</si>
  <si>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</si>
  <si>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</si>
  <si>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</si>
  <si>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</si>
  <si>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</si>
  <si>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</si>
  <si>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</si>
  <si>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</si>
  <si>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</si>
  <si>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</si>
  <si>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</si>
  <si>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</si>
  <si>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</si>
  <si>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</si>
  <si>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</si>
  <si>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</si>
  <si>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</si>
  <si>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</si>
  <si>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</si>
  <si>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</si>
  <si>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</si>
  <si>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</si>
  <si>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</si>
  <si>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</si>
  <si>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</si>
  <si>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</si>
  <si>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</si>
  <si>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</si>
  <si>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</si>
  <si>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</si>
  <si>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</si>
  <si>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</si>
  <si>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</si>
  <si>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</si>
  <si>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</si>
  <si>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</si>
  <si>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</si>
  <si>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</si>
  <si>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</si>
  <si>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</si>
  <si>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</si>
  <si>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</si>
  <si>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</si>
  <si>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</si>
  <si>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</si>
  <si>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</si>
  <si>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</si>
  <si>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</si>
  <si>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</si>
  <si>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</si>
  <si>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</si>
  <si>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</si>
  <si>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</si>
  <si>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</si>
  <si>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</si>
  <si>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</si>
  <si>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</si>
  <si>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</si>
  <si>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</si>
  <si>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</si>
  <si>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</si>
  <si>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</si>
  <si>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</si>
  <si>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</si>
  <si>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</si>
  <si>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</si>
  <si>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</si>
  <si>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</si>
  <si>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</si>
  <si>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</si>
  <si>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</si>
  <si>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</si>
  <si>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</si>
  <si>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</si>
  <si>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</si>
  <si>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</si>
  <si>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</si>
  <si>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</si>
  <si>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</si>
  <si>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</si>
  <si>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</si>
  <si>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</si>
  <si>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</si>
  <si>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</si>
  <si>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</si>
  <si>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</si>
  <si>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</si>
  <si>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</si>
  <si>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</si>
  <si>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</si>
  <si>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</si>
  <si>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</si>
  <si>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</si>
  <si>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</si>
  <si>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</si>
  <si>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</si>
  <si>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</si>
  <si>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</si>
  <si>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</si>
  <si>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</si>
  <si>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</si>
  <si>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</si>
  <si>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</si>
  <si>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</si>
  <si>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</si>
  <si>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</si>
  <si>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</si>
  <si>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</si>
  <si>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</si>
  <si>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</si>
  <si>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</si>
  <si>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</si>
  <si>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</si>
  <si>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</si>
  <si>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</si>
  <si>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</si>
  <si>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</si>
  <si>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</si>
  <si>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</si>
  <si>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</si>
  <si>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</si>
  <si>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</si>
  <si>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</si>
  <si>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</si>
  <si>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</si>
  <si>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</si>
  <si>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</si>
  <si>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</si>
  <si>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</si>
  <si>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</si>
  <si>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</si>
  <si>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</si>
  <si>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</si>
  <si>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</si>
  <si>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</si>
  <si>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</si>
  <si>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</si>
  <si>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</si>
  <si>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</si>
  <si>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</si>
  <si>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</si>
  <si>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</si>
  <si>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</si>
  <si>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</si>
  <si>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</si>
  <si>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</si>
  <si>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</si>
  <si>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</si>
  <si>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</si>
  <si>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</si>
  <si>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</si>
  <si>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</si>
  <si>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</si>
  <si>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</si>
  <si>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</si>
  <si>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</si>
  <si>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</si>
  <si>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</si>
  <si>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</si>
  <si>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</si>
  <si>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</si>
  <si>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</si>
  <si>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</si>
  <si>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</si>
  <si>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</si>
  <si>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</si>
  <si>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</si>
  <si>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</si>
  <si>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</si>
  <si>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</si>
  <si>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</si>
  <si>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</si>
  <si>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</si>
  <si>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</si>
  <si>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</si>
  <si>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</si>
  <si>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</si>
  <si>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</si>
  <si>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</si>
  <si>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</si>
  <si>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</si>
  <si>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</si>
  <si>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</si>
  <si>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</si>
  <si>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</si>
  <si>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</si>
  <si>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</si>
  <si>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</si>
  <si>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</si>
  <si>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</si>
  <si>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</si>
  <si>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</si>
  <si>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</si>
  <si>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</si>
  <si>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</si>
  <si>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</si>
  <si>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</si>
  <si>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</si>
  <si>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</si>
  <si>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</si>
  <si>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</si>
  <si>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</si>
  <si>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</si>
  <si>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</si>
  <si>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</si>
  <si>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</si>
  <si>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</si>
  <si>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</si>
  <si>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</si>
  <si>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</si>
  <si>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</si>
  <si>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</si>
  <si>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</si>
  <si>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</si>
  <si>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</si>
  <si>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</si>
  <si>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</si>
  <si>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</si>
  <si>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</si>
  <si>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</si>
  <si>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</si>
  <si>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</si>
  <si>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</si>
  <si>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</si>
  <si>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</si>
  <si>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</si>
  <si>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</si>
  <si>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</si>
  <si>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</si>
  <si>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</si>
  <si>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</si>
  <si>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</si>
  <si>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</si>
  <si>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</si>
  <si>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</si>
  <si>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</si>
  <si>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</si>
  <si>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</si>
  <si>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</si>
  <si>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</si>
  <si>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</si>
  <si>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</si>
  <si>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</si>
  <si>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</si>
  <si>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</si>
  <si>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</si>
  <si>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</si>
  <si>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</si>
  <si>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</si>
  <si>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</si>
  <si>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</si>
  <si>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</si>
  <si>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</si>
  <si>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</si>
  <si>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</si>
  <si>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</si>
  <si>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</si>
  <si>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</si>
  <si>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</si>
  <si>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</si>
  <si>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</si>
  <si>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</si>
  <si>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</si>
  <si>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</si>
  <si>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</si>
  <si>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</si>
  <si>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</si>
  <si>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</si>
  <si>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</si>
  <si>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</si>
  <si>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</si>
  <si>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</si>
  <si>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</si>
  <si>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</si>
  <si>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</si>
  <si>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</si>
  <si>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</si>
  <si>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</si>
  <si>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</si>
  <si>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</si>
  <si>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</si>
  <si>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</si>
  <si>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</si>
  <si>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</si>
  <si>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</si>
  <si>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</si>
  <si>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</si>
  <si>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</si>
  <si>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</si>
  <si>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</si>
  <si>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</si>
  <si>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</si>
  <si>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</si>
  <si>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</si>
  <si>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</si>
  <si>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</si>
  <si>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</si>
  <si>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</si>
  <si>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</si>
  <si>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</si>
  <si>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</si>
  <si>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</si>
  <si>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</si>
  <si>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</si>
  <si>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</si>
  <si>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</si>
  <si>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</si>
  <si>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</si>
  <si>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</si>
  <si>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</si>
  <si>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</si>
  <si>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</si>
  <si>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</si>
  <si>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</si>
  <si>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</si>
  <si>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</si>
  <si>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</si>
  <si>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</si>
  <si>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</si>
  <si>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</si>
  <si>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</si>
  <si>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</si>
  <si>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</si>
  <si>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</si>
  <si>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</si>
  <si>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</si>
  <si>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</si>
  <si>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</si>
  <si>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</si>
  <si>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</si>
  <si>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</si>
  <si>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</si>
  <si>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</si>
  <si>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</si>
  <si>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</si>
  <si>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</si>
  <si>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</si>
  <si>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</si>
  <si>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</si>
  <si>
    <t>1- 02/10/2026</t>
  </si>
  <si>
    <t>SAPATA</t>
  </si>
  <si>
    <t>T-009794-1</t>
  </si>
  <si>
    <t>DF-0430-M-01200-S0519</t>
  </si>
  <si>
    <t>P.209</t>
  </si>
  <si>
    <t>2- 05/10/2026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</si>
</sst>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82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81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28" totalsRowShown="0" headerRowDxfId="280" tableBorderDxfId="279">
  <autoFilter ref="A1:AW1328" xr:uid="{00000000-000C-0000-FFFF-FFFF00000000}"/>
  <tableColumns count="49">
    <tableColumn id="1" xr3:uid="{00000000-0010-0000-0000-000001000000}" name="DESENHO_x000a_MDE" dataDxfId="278"/>
    <tableColumn id="43" xr3:uid="{56981E1B-CD3E-434D-AB02-C5F83A6F3E43}" name="DESENHO_x000a_CLIENTE" dataDxfId="277"/>
    <tableColumn id="2" xr3:uid="{00000000-0010-0000-0000-000002000000}" name="QTE" dataDxfId="276"/>
    <tableColumn id="3" xr3:uid="{00000000-0010-0000-0000-000003000000}" name="DESCRIÇÃO" dataDxfId="275"/>
    <tableColumn id="41" xr3:uid="{00000000-0010-0000-0000-000029000000}" name="COD.MDE" dataDxfId="274"/>
    <tableColumn id="40" xr3:uid="{00000000-0010-0000-0000-000028000000}" name="REMESSA" dataDxfId="273"/>
    <tableColumn id="4" xr3:uid="{00000000-0010-0000-0000-000004000000}" name="PESO UNI" dataDxfId="272"/>
    <tableColumn id="5" xr3:uid="{00000000-0010-0000-0000-000005000000}" name="PESO TOTAL" dataDxfId="271"/>
    <tableColumn id="6" xr3:uid="{00000000-0010-0000-0000-000006000000}" name="Revisão" dataDxfId="270"/>
    <tableColumn id="7" xr3:uid="{00000000-0010-0000-0000-000007000000}" name="TAG" dataDxfId="269"/>
    <tableColumn id="38" xr3:uid="{00000000-0010-0000-0000-000026000000}" name="PRODUTO" dataDxfId="268"/>
    <tableColumn id="8" xr3:uid="{00000000-0010-0000-0000-000008000000}" name="PEDIDO" dataDxfId="267"/>
    <tableColumn id="9" xr3:uid="{00000000-0010-0000-0000-000009000000}" name="Engenharia" dataDxfId="266"/>
    <tableColumn id="10" xr3:uid="{00000000-0010-0000-0000-00000A000000}" name="FORNECEDOR" dataDxfId="265"/>
    <tableColumn id="11" xr3:uid="{00000000-0010-0000-0000-00000B000000}" name="QTDE/ Fabricação" dataDxfId="264"/>
    <tableColumn id="12" xr3:uid="{00000000-0010-0000-0000-00000C000000}" name="DATA/Fabricação" dataDxfId="263"/>
    <tableColumn id="13" xr3:uid="{00000000-0010-0000-0000-00000D000000}" name="SALDO PENDENTE/Fabricação" dataDxfId="262"/>
    <tableColumn id="14" xr3:uid="{00000000-0010-0000-0000-00000E000000}" name="EVOLUÇÃO PRETO / Fabricação_x000a_(kg)" dataDxfId="261"/>
    <tableColumn id="15" xr3:uid="{00000000-0010-0000-0000-00000F000000}" name="PRONTO ACABADO kg" dataDxfId="260">
      <calculatedColumnFormula>IFERROR(H2*AG2,"")</calculatedColumnFormula>
    </tableColumn>
    <tableColumn id="16" xr3:uid="{00000000-0010-0000-0000-000010000000}" name="Pendencia  / Fabricação_x000a_EM KG" dataDxfId="259"/>
    <tableColumn id="17" xr3:uid="{00000000-0010-0000-0000-000011000000}" name="QIANTIDADE EXPEDIDA" dataDxfId="258"/>
    <tableColumn id="18" xr3:uid="{00000000-0010-0000-0000-000012000000}" name="ROMANEIO " dataDxfId="257"/>
    <tableColumn id="19" xr3:uid="{00000000-0010-0000-0000-000013000000}" name="DATA EXPEDIÇÃO" dataDxfId="256"/>
    <tableColumn id="20" xr3:uid="{00000000-0010-0000-0000-000014000000}" name="Peso Expedido" dataDxfId="255"/>
    <tableColumn id="21" xr3:uid="{00000000-0010-0000-0000-000015000000}" name="QUANTIDADE PENDENTE/Expedição" dataDxfId="254"/>
    <tableColumn id="22" xr3:uid="{00000000-0010-0000-0000-000016000000}" name="PESO PENDENTE/Expedição" dataDxfId="253"/>
    <tableColumn id="23" xr3:uid="{00000000-0010-0000-0000-000017000000}" name="MATÉRIA PRIMA" dataDxfId="252"/>
    <tableColumn id="24" xr3:uid="{00000000-0010-0000-0000-000018000000}" name="RELATORIO" dataDxfId="251"/>
    <tableColumn id="25" xr3:uid="{00000000-0010-0000-0000-000019000000}" name="PREPARAÇÃO " dataDxfId="250"/>
    <tableColumn id="26" xr3:uid="{00000000-0010-0000-0000-00001A000000}" name="CALDEIRARIA" dataDxfId="249"/>
    <tableColumn id="27" xr3:uid="{00000000-0010-0000-0000-00001B000000}" name="SOLDA" dataDxfId="248"/>
    <tableColumn id="28" xr3:uid="{00000000-0010-0000-0000-00001C000000}" name="ACABAMENTO" dataDxfId="247"/>
    <tableColumn id="29" xr3:uid="{00000000-0010-0000-0000-00001D000000}" name="PRONTO ACABADO" dataDxfId="246"/>
    <tableColumn id="30" xr3:uid="{00000000-0010-0000-0000-00001E000000}" name="EXPEDIÇÃO " dataDxfId="245"/>
    <tableColumn id="31" xr3:uid="{00000000-0010-0000-0000-00001F000000}" name="FINALIZADO " dataDxfId="244"/>
    <tableColumn id="32" xr3:uid="{00000000-0010-0000-0000-000020000000}" name="Coluna1" dataDxfId="243"/>
    <tableColumn id="33" xr3:uid="{00000000-0010-0000-0000-000021000000}" name="Coluna2" dataDxfId="242"/>
    <tableColumn id="34" xr3:uid="{00000000-0010-0000-0000-000022000000}" name="Coluna3" dataDxfId="241"/>
    <tableColumn id="35" xr3:uid="{00000000-0010-0000-0000-000023000000}" name="Coluna4" dataDxfId="240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39"/>
    <tableColumn id="42" xr3:uid="{44772FB5-94B9-4683-9D51-42A525419432}" name="Colunas7" dataDxfId="238"/>
    <tableColumn id="44" xr3:uid="{7DBCA215-A831-41EC-8668-4217050D7CEF}" name="Coluna5" dataDxfId="237"/>
    <tableColumn id="52" xr3:uid="{0F1E3E30-ACD2-41A7-9FEB-CFC4141C720F}" name="PRONTO NO PRETO" dataDxfId="236"/>
    <tableColumn id="53" xr3:uid="{7B42991E-C57D-449B-9CA4-FF51ED3B7EE1}" name="PRONTO ACABADO3" dataDxfId="235"/>
    <tableColumn id="54" xr3:uid="{B185D57F-2904-41B4-A913-414AD30553DC}" name="PESO EXPEDIDO2" dataDxfId="234"/>
    <tableColumn id="55" xr3:uid="{216FC5C0-1E81-4ACF-B1FE-D38AAA1F26E6}" name="PRONTO ACABADO2" dataDxfId="233"/>
    <tableColumn id="57" xr3:uid="{58807113-78D0-4422-B88A-8E66792B9681}" name="Coluna7" dataDxfId="232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31" headerRowBorderDxfId="230" tableBorderDxfId="229" totalsRowBorderDxfId="228">
  <autoFilter ref="A1:F27" xr:uid="{9E04BDB3-7991-400D-A075-6EF4E207F167}"/>
  <tableColumns count="6">
    <tableColumn id="1" xr3:uid="{0986BF72-EBA9-4CAA-A22C-20021A2F0193}" name="PEDIDO" dataDxfId="227"/>
    <tableColumn id="2" xr3:uid="{1E29E510-3230-4D4A-9101-BF1603DA1959}" name="EQUIPAMENTO" dataDxfId="226"/>
    <tableColumn id="3" xr3:uid="{27EA8246-98FE-4DF0-AB4F-2563340E3A33}" name="DATA PREVISTA " dataDxfId="225"/>
    <tableColumn id="4" xr3:uid="{178705E0-20E1-4EA8-BD6A-04EDA09B960F}" name="DATA REPROGRAMADA" dataDxfId="224"/>
    <tableColumn id="5" xr3:uid="{D69E8AE6-FCF7-4D70-8443-DFF41092DBA5}" name="Observação" dataDxfId="223"/>
    <tableColumn id="6" xr3:uid="{7ED96CF2-6F65-4A02-A0B9-FFDE23E894EB}" name="CLIENTE" dataDxfId="22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21">
  <autoFilter ref="D3:R395" xr:uid="{D635AFD0-01A4-4F4C-B4BB-2C0A84AFA373}"/>
  <tableColumns count="15">
    <tableColumn id="1" xr3:uid="{71019319-E348-41C4-90A8-BD800AFA385A}" name="TAG" dataDxfId="220"/>
    <tableColumn id="2" xr3:uid="{6205B1F5-4B96-401E-A8F0-D0B582A87E91}" name="PEDIDO" dataDxfId="219">
      <calculatedColumnFormula>VLOOKUP(Tabela2[[#This Row],[TAG]],MICRO!J:L,3,0)</calculatedColumnFormula>
    </tableColumn>
    <tableColumn id="3" xr3:uid="{EBC41BBB-459B-4DB5-8152-2C7C2C7ADFAA}" name="FORNECEDOR" dataDxfId="218" dataCellStyle="Normal 2"/>
    <tableColumn id="4" xr3:uid="{EE719B42-3B82-4AC6-AB4D-66A5AF76AAFC}" name="RECEBIDO ENGENHARIA (kg)" dataDxfId="217">
      <calculatedColumnFormula>SUMIF(MICRO!AP:AP,O:O,MICRO!H:H)</calculatedColumnFormula>
    </tableColumn>
    <tableColumn id="5" xr3:uid="{F8EF71F0-2467-40E6-8596-0C50AE8B2E56}" name="EM AVANÇO NO PRETO (kg)" dataDxfId="216">
      <calculatedColumnFormula>SUMIF(MICRO!AP:AP,O:O,MICRO!R:R)</calculatedColumnFormula>
    </tableColumn>
    <tableColumn id="6" xr3:uid="{70FA8036-1726-409E-865E-BBD68DD0CF2B}" name="Pendencia  / Fabricação_x000a_EM KG _x000a_(Kg)" dataDxfId="215">
      <calculatedColumnFormula>SUMIF(MICRO!AP:AP,O:O,MICRO!T:T)</calculatedColumnFormula>
    </tableColumn>
    <tableColumn id="7" xr3:uid="{2EDBF5C8-B6A0-4234-9B37-F4D245CBE335}" name="EVOLUÇÃO %" dataDxfId="214">
      <calculatedColumnFormula>IF(G4 = 0,0,H4/G4)</calculatedColumnFormula>
    </tableColumn>
    <tableColumn id="8" xr3:uid="{981D372E-5C81-43AA-82CF-C526D0CD7BC5}" name="PESO EXPEDIDO" dataDxfId="213">
      <calculatedColumnFormula>SUMIF(MICRO!AP:AP,O:O,MICRO!X:X)</calculatedColumnFormula>
    </tableColumn>
    <tableColumn id="9" xr3:uid="{9581E1B5-4976-4A66-B050-5EDFF64499FF}" name="% EXPEDIDO" dataDxfId="212">
      <calculatedColumnFormula>IF(G4&lt;&gt;0,SUM(K4/G4*1),"0%")</calculatedColumnFormula>
    </tableColumn>
    <tableColumn id="10" xr3:uid="{5A0DEF47-FBD5-46D6-A019-DB5E3CF46E5B}" name="PESO PENDENTE4" dataDxfId="211">
      <calculatedColumnFormula>G4-K4</calculatedColumnFormula>
    </tableColumn>
    <tableColumn id="11" xr3:uid="{AD13F8E0-0652-4176-B922-E74BEC175E7A}" name="Coluna1" dataDxfId="210">
      <calculatedColumnFormula>E4&amp;F4</calculatedColumnFormula>
    </tableColumn>
    <tableColumn id="12" xr3:uid="{9AB5E2D8-1AD6-4B63-A9ED-66372E94A48F}" name="Coluna2" dataDxfId="209">
      <calculatedColumnFormula>D4&amp;E4&amp;F4</calculatedColumnFormula>
    </tableColumn>
    <tableColumn id="13" xr3:uid="{ED15B1A8-5672-4E4D-9246-3BC797332C64}" name="PRONTO NO PRETO" dataDxfId="208">
      <calculatedColumnFormula>SUMIF(MICRO!AP:AP,O4,MICRO!AS:AS)</calculatedColumnFormula>
    </tableColumn>
    <tableColumn id="14" xr3:uid="{986427E9-0E8F-46D1-987F-01DBA908B397}" name="PRONTO ACABADO" dataDxfId="207">
      <calculatedColumnFormula>SUMIF(MICRO!AP:AP,O4,MICRO!AT:AT)</calculatedColumnFormula>
    </tableColumn>
    <tableColumn id="15" xr3:uid="{4361E9F4-014E-4677-9D4A-8DBAE707BA31}" name="PESO EXPEDIDO2" dataDxfId="206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5104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28"/>
  <sheetViews>
    <sheetView showGridLines="0" tabSelected="1" topLeftCell="D1" zoomScale="70" zoomScaleNormal="70" workbookViewId="0">
      <pane ySplit="1" topLeftCell="A1025" activePane="bottomLeft" state="frozen"/>
      <selection activeCell="D894" sqref="D894"/>
      <selection pane="bottomLeft" activeCell="K1" sqref="K1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7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3" t="s">
        <v>38</v>
      </c>
      <c r="O37" s="12"/>
      <c r="P37" s="13"/>
      <c r="Q37" s="14">
        <f>Tabela1[[#This Row],[QTDE/ Fabricação]]-Tabela1[[#This Row],[QTE]]</f>
        <v>-16</v>
      </c>
      <c r="R37" s="249">
        <f t="shared" ref="R37:R79" si="11">IFERROR(H37*((AA37*0.25)+(AC37*0.25)+(AD37*0.225)+(AE37*0.225)+(AF37*0.05)),"")</f>
        <v>144</v>
      </c>
      <c r="S37" s="249">
        <f t="shared" ref="S37:S79" si="12">IFERROR(H37*AG37,"")</f>
        <v>144</v>
      </c>
      <c r="T37" s="250">
        <f t="shared" ref="T37:T79" si="13">IFERROR(S37-H37,"")</f>
        <v>0</v>
      </c>
      <c r="U37" s="251">
        <f>IFERROR(SUMIF('LISTA DE EMBARQUE'!B:B,MICRO!E:E,'LISTA DE EMBARQUE'!G:G),"")</f>
        <v>16</v>
      </c>
      <c r="V37" s="246">
        <f>IFERROR(VLOOKUP(Tabela1[[#This Row],[COD.MDE]],'LISTA DE EMBARQUE'!B:L,11,0),"")</f>
        <v>2</v>
      </c>
      <c r="W37" s="247" t="str">
        <f>IFERROR(COUNTIF(#REF!,Tabela1[[#This Row],[Colunas5]]),"")</f>
        <v/>
      </c>
      <c r="X37" s="248">
        <f>Tabela1[[#This Row],[QIANTIDADE EXPEDIDA]]*Tabela1[[#This Row],[PESO UNI]]</f>
        <v>144</v>
      </c>
      <c r="Y37" s="248">
        <f t="shared" ref="Y37:Y79" si="14">U37-C37</f>
        <v>0</v>
      </c>
      <c r="Z37" s="252">
        <f>Tabela1[[#This Row],[PESO TOTAL]]-Tabela1[[#This Row],[Peso Expedido]]</f>
        <v>0</v>
      </c>
      <c r="AA37" s="253">
        <v>1</v>
      </c>
      <c r="AB37" s="254"/>
      <c r="AC37" s="254">
        <v>1</v>
      </c>
      <c r="AD37" s="254">
        <v>1</v>
      </c>
      <c r="AE37" s="254">
        <v>1</v>
      </c>
      <c r="AF37" s="254">
        <v>1</v>
      </c>
      <c r="AG37" s="254">
        <v>1</v>
      </c>
      <c r="AH37" s="254">
        <v>1</v>
      </c>
      <c r="AI37" s="254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7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3" t="s">
        <v>38</v>
      </c>
      <c r="O38" s="12"/>
      <c r="P38" s="13"/>
      <c r="Q38" s="14">
        <f>Tabela1[[#This Row],[QTDE/ Fabricação]]-Tabela1[[#This Row],[QTE]]</f>
        <v>-78</v>
      </c>
      <c r="R38" s="249">
        <f t="shared" si="11"/>
        <v>741</v>
      </c>
      <c r="S38" s="249">
        <f t="shared" si="12"/>
        <v>741</v>
      </c>
      <c r="T38" s="250">
        <f t="shared" si="13"/>
        <v>0</v>
      </c>
      <c r="U38" s="251">
        <f>IFERROR(SUMIF('LISTA DE EMBARQUE'!B:B,MICRO!E:E,'LISTA DE EMBARQUE'!G:G),"")</f>
        <v>78</v>
      </c>
      <c r="V38" s="246">
        <f>IFERROR(VLOOKUP(Tabela1[[#This Row],[COD.MDE]],'LISTA DE EMBARQUE'!B:L,11,0),"")</f>
        <v>1</v>
      </c>
      <c r="W38" s="247" t="str">
        <f>IFERROR(COUNTIF(#REF!,Tabela1[[#This Row],[Colunas5]]),"")</f>
        <v/>
      </c>
      <c r="X38" s="248">
        <f>Tabela1[[#This Row],[QIANTIDADE EXPEDIDA]]*Tabela1[[#This Row],[PESO UNI]]</f>
        <v>741</v>
      </c>
      <c r="Y38" s="248">
        <f t="shared" si="14"/>
        <v>0</v>
      </c>
      <c r="Z38" s="252">
        <f>Tabela1[[#This Row],[PESO TOTAL]]-Tabela1[[#This Row],[Peso Expedido]]</f>
        <v>0</v>
      </c>
      <c r="AA38" s="253">
        <v>1</v>
      </c>
      <c r="AB38" s="254"/>
      <c r="AC38" s="254">
        <v>1</v>
      </c>
      <c r="AD38" s="254">
        <v>1</v>
      </c>
      <c r="AE38" s="254">
        <v>1</v>
      </c>
      <c r="AF38" s="254">
        <v>1</v>
      </c>
      <c r="AG38" s="254">
        <v>1</v>
      </c>
      <c r="AH38" s="254">
        <v>1</v>
      </c>
      <c r="AI38" s="254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7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3" t="s">
        <v>38</v>
      </c>
      <c r="O39" s="12"/>
      <c r="P39" s="13"/>
      <c r="Q39" s="14">
        <f>Tabela1[[#This Row],[QTDE/ Fabricação]]-Tabela1[[#This Row],[QTE]]</f>
        <v>-45</v>
      </c>
      <c r="R39" s="249">
        <f t="shared" si="11"/>
        <v>405</v>
      </c>
      <c r="S39" s="249">
        <f t="shared" si="12"/>
        <v>405</v>
      </c>
      <c r="T39" s="250">
        <f t="shared" si="13"/>
        <v>0</v>
      </c>
      <c r="U39" s="251">
        <f>IFERROR(SUMIF('LISTA DE EMBARQUE'!B:B,MICRO!E:E,'LISTA DE EMBARQUE'!G:G),"")</f>
        <v>45</v>
      </c>
      <c r="V39" s="246">
        <f>IFERROR(VLOOKUP(Tabela1[[#This Row],[COD.MDE]],'LISTA DE EMBARQUE'!B:L,11,0),"")</f>
        <v>1</v>
      </c>
      <c r="W39" s="247" t="str">
        <f>IFERROR(COUNTIF(#REF!,Tabela1[[#This Row],[Colunas5]]),"")</f>
        <v/>
      </c>
      <c r="X39" s="248">
        <f>Tabela1[[#This Row],[QIANTIDADE EXPEDIDA]]*Tabela1[[#This Row],[PESO UNI]]</f>
        <v>405</v>
      </c>
      <c r="Y39" s="248">
        <f t="shared" si="14"/>
        <v>0</v>
      </c>
      <c r="Z39" s="252">
        <f>Tabela1[[#This Row],[PESO TOTAL]]-Tabela1[[#This Row],[Peso Expedido]]</f>
        <v>0</v>
      </c>
      <c r="AA39" s="253">
        <v>1</v>
      </c>
      <c r="AB39" s="254"/>
      <c r="AC39" s="254">
        <v>1</v>
      </c>
      <c r="AD39" s="254">
        <v>1</v>
      </c>
      <c r="AE39" s="254">
        <v>1</v>
      </c>
      <c r="AF39" s="254">
        <v>1</v>
      </c>
      <c r="AG39" s="254">
        <v>1</v>
      </c>
      <c r="AH39" s="254">
        <v>1</v>
      </c>
      <c r="AI39" s="254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255" t="s">
        <v>3039</v>
      </c>
      <c r="B40" s="241"/>
      <c r="C40" s="239">
        <v>4</v>
      </c>
      <c r="D40" s="256" t="s">
        <v>3040</v>
      </c>
      <c r="E40" s="239">
        <v>3736</v>
      </c>
      <c r="F40" s="239">
        <v>8</v>
      </c>
      <c r="G40" s="257">
        <v>2.7</v>
      </c>
      <c r="H40" s="242">
        <f>Tabela1[[#This Row],[PESO UNI]]*Tabela1[[#This Row],[QTE]]</f>
        <v>10.8</v>
      </c>
      <c r="I40" s="239">
        <v>1</v>
      </c>
      <c r="J40" s="243" t="s">
        <v>3034</v>
      </c>
      <c r="K40" s="243" t="s">
        <v>23</v>
      </c>
      <c r="L40" s="244" t="s">
        <v>2984</v>
      </c>
      <c r="M40" s="245">
        <v>46175</v>
      </c>
      <c r="N40" s="243" t="s">
        <v>38</v>
      </c>
      <c r="O40" s="246"/>
      <c r="P40" s="247"/>
      <c r="Q40" s="14">
        <f>Tabela1[[#This Row],[QTDE/ Fabricação]]-Tabela1[[#This Row],[QTE]]</f>
        <v>-4</v>
      </c>
      <c r="R40" s="249">
        <f t="shared" si="11"/>
        <v>10.8</v>
      </c>
      <c r="S40" s="249">
        <f t="shared" si="12"/>
        <v>10.8</v>
      </c>
      <c r="T40" s="250">
        <f t="shared" si="13"/>
        <v>0</v>
      </c>
      <c r="U40" s="251">
        <f>IFERROR(SUMIF('LISTA DE EMBARQUE'!B:B,MICRO!E:E,'LISTA DE EMBARQUE'!G:G),"")</f>
        <v>4</v>
      </c>
      <c r="V40" s="246">
        <f>IFERROR(VLOOKUP(Tabela1[[#This Row],[COD.MDE]],'LISTA DE EMBARQUE'!B:L,11,0),"")</f>
        <v>2</v>
      </c>
      <c r="W40" s="247" t="str">
        <f>IFERROR(COUNTIF(#REF!,Tabela1[[#This Row],[Colunas5]]),"")</f>
        <v/>
      </c>
      <c r="X40" s="248">
        <f>Tabela1[[#This Row],[QIANTIDADE EXPEDIDA]]*Tabela1[[#This Row],[PESO UNI]]</f>
        <v>10.8</v>
      </c>
      <c r="Y40" s="248">
        <f t="shared" si="14"/>
        <v>0</v>
      </c>
      <c r="Z40" s="252">
        <f>Tabela1[[#This Row],[PESO TOTAL]]-Tabela1[[#This Row],[Peso Expedido]]</f>
        <v>0</v>
      </c>
      <c r="AA40" s="253">
        <v>1</v>
      </c>
      <c r="AB40" s="254"/>
      <c r="AC40" s="254">
        <v>1</v>
      </c>
      <c r="AD40" s="254">
        <v>1</v>
      </c>
      <c r="AE40" s="254">
        <v>1</v>
      </c>
      <c r="AF40" s="254">
        <v>1</v>
      </c>
      <c r="AG40" s="254">
        <v>1</v>
      </c>
      <c r="AH40" s="254">
        <v>1</v>
      </c>
      <c r="AI40" s="254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255" t="s">
        <v>3041</v>
      </c>
      <c r="B41" s="241"/>
      <c r="C41" s="239">
        <v>10</v>
      </c>
      <c r="D41" s="256" t="s">
        <v>3042</v>
      </c>
      <c r="E41" s="239">
        <v>3737</v>
      </c>
      <c r="F41" s="239">
        <v>8</v>
      </c>
      <c r="G41" s="257">
        <v>16</v>
      </c>
      <c r="H41" s="242">
        <f>Tabela1[[#This Row],[PESO UNI]]*Tabela1[[#This Row],[QTE]]</f>
        <v>160</v>
      </c>
      <c r="I41" s="239">
        <v>0</v>
      </c>
      <c r="J41" s="243" t="s">
        <v>3034</v>
      </c>
      <c r="K41" s="243" t="s">
        <v>23</v>
      </c>
      <c r="L41" s="244" t="s">
        <v>2984</v>
      </c>
      <c r="M41" s="245">
        <v>46175</v>
      </c>
      <c r="N41" s="243" t="s">
        <v>38</v>
      </c>
      <c r="O41" s="246"/>
      <c r="P41" s="247"/>
      <c r="Q41" s="14">
        <f>Tabela1[[#This Row],[QTDE/ Fabricação]]-Tabela1[[#This Row],[QTE]]</f>
        <v>-10</v>
      </c>
      <c r="R41" s="249">
        <f t="shared" si="11"/>
        <v>160</v>
      </c>
      <c r="S41" s="249">
        <f t="shared" si="12"/>
        <v>160</v>
      </c>
      <c r="T41" s="250">
        <f t="shared" si="13"/>
        <v>0</v>
      </c>
      <c r="U41" s="251">
        <f>IFERROR(SUMIF('LISTA DE EMBARQUE'!B:B,MICRO!E:E,'LISTA DE EMBARQUE'!G:G),"")</f>
        <v>10</v>
      </c>
      <c r="V41" s="246">
        <f>IFERROR(VLOOKUP(Tabela1[[#This Row],[COD.MDE]],'LISTA DE EMBARQUE'!B:L,11,0),"")</f>
        <v>1</v>
      </c>
      <c r="W41" s="247" t="str">
        <f>IFERROR(COUNTIF(#REF!,Tabela1[[#This Row],[Colunas5]]),"")</f>
        <v/>
      </c>
      <c r="X41" s="248">
        <f>Tabela1[[#This Row],[QIANTIDADE EXPEDIDA]]*Tabela1[[#This Row],[PESO UNI]]</f>
        <v>160</v>
      </c>
      <c r="Y41" s="248">
        <f t="shared" si="14"/>
        <v>0</v>
      </c>
      <c r="Z41" s="252">
        <f>Tabela1[[#This Row],[PESO TOTAL]]-Tabela1[[#This Row],[Peso Expedido]]</f>
        <v>0</v>
      </c>
      <c r="AA41" s="253">
        <v>1</v>
      </c>
      <c r="AB41" s="254"/>
      <c r="AC41" s="254">
        <v>1</v>
      </c>
      <c r="AD41" s="254">
        <v>1</v>
      </c>
      <c r="AE41" s="254">
        <v>1</v>
      </c>
      <c r="AF41" s="254">
        <v>1</v>
      </c>
      <c r="AG41" s="254">
        <v>1</v>
      </c>
      <c r="AH41" s="254">
        <v>1</v>
      </c>
      <c r="AI41" s="254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255" t="s">
        <v>3043</v>
      </c>
      <c r="B42" s="241"/>
      <c r="C42" s="239">
        <v>4</v>
      </c>
      <c r="D42" s="256" t="s">
        <v>3044</v>
      </c>
      <c r="E42" s="239">
        <v>3738</v>
      </c>
      <c r="F42" s="239">
        <v>8</v>
      </c>
      <c r="G42" s="257">
        <v>3.2</v>
      </c>
      <c r="H42" s="242">
        <f>Tabela1[[#This Row],[PESO UNI]]*Tabela1[[#This Row],[QTE]]</f>
        <v>12.8</v>
      </c>
      <c r="I42" s="239">
        <v>0</v>
      </c>
      <c r="J42" s="243" t="s">
        <v>3034</v>
      </c>
      <c r="K42" s="243" t="s">
        <v>23</v>
      </c>
      <c r="L42" s="244" t="s">
        <v>2984</v>
      </c>
      <c r="M42" s="245">
        <v>46175</v>
      </c>
      <c r="N42" s="243" t="s">
        <v>38</v>
      </c>
      <c r="O42" s="246"/>
      <c r="P42" s="247"/>
      <c r="Q42" s="14">
        <f>Tabela1[[#This Row],[QTDE/ Fabricação]]-Tabela1[[#This Row],[QTE]]</f>
        <v>-4</v>
      </c>
      <c r="R42" s="249">
        <f t="shared" si="11"/>
        <v>12.8</v>
      </c>
      <c r="S42" s="249">
        <f t="shared" si="12"/>
        <v>12.8</v>
      </c>
      <c r="T42" s="250">
        <f t="shared" si="13"/>
        <v>0</v>
      </c>
      <c r="U42" s="251">
        <f>IFERROR(SUMIF('LISTA DE EMBARQUE'!B:B,MICRO!E:E,'LISTA DE EMBARQUE'!G:G),"")</f>
        <v>4</v>
      </c>
      <c r="V42" s="246">
        <f>IFERROR(VLOOKUP(Tabela1[[#This Row],[COD.MDE]],'LISTA DE EMBARQUE'!B:L,11,0),"")</f>
        <v>2</v>
      </c>
      <c r="W42" s="247" t="str">
        <f>IFERROR(COUNTIF(#REF!,Tabela1[[#This Row],[Colunas5]]),"")</f>
        <v/>
      </c>
      <c r="X42" s="248">
        <f>Tabela1[[#This Row],[QIANTIDADE EXPEDIDA]]*Tabela1[[#This Row],[PESO UNI]]</f>
        <v>12.8</v>
      </c>
      <c r="Y42" s="248">
        <f t="shared" si="14"/>
        <v>0</v>
      </c>
      <c r="Z42" s="252">
        <f>Tabela1[[#This Row],[PESO TOTAL]]-Tabela1[[#This Row],[Peso Expedido]]</f>
        <v>0</v>
      </c>
      <c r="AA42" s="253">
        <v>1</v>
      </c>
      <c r="AB42" s="254"/>
      <c r="AC42" s="254">
        <v>1</v>
      </c>
      <c r="AD42" s="254">
        <v>1</v>
      </c>
      <c r="AE42" s="254">
        <v>1</v>
      </c>
      <c r="AF42" s="254">
        <v>1</v>
      </c>
      <c r="AG42" s="254">
        <v>1</v>
      </c>
      <c r="AH42" s="254">
        <v>1</v>
      </c>
      <c r="AI42" s="254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255" t="s">
        <v>3039</v>
      </c>
      <c r="B43" s="241"/>
      <c r="C43" s="239">
        <v>4</v>
      </c>
      <c r="D43" s="256" t="s">
        <v>3040</v>
      </c>
      <c r="E43" s="239">
        <v>3739</v>
      </c>
      <c r="F43" s="239">
        <v>11</v>
      </c>
      <c r="G43" s="257">
        <v>2.7</v>
      </c>
      <c r="H43" s="242">
        <f>Tabela1[[#This Row],[PESO UNI]]*Tabela1[[#This Row],[QTE]]</f>
        <v>10.8</v>
      </c>
      <c r="I43" s="239">
        <v>0</v>
      </c>
      <c r="J43" s="243" t="s">
        <v>3045</v>
      </c>
      <c r="K43" s="243" t="s">
        <v>23</v>
      </c>
      <c r="L43" s="244" t="s">
        <v>2984</v>
      </c>
      <c r="M43" s="245">
        <v>46176</v>
      </c>
      <c r="N43" s="243" t="s">
        <v>38</v>
      </c>
      <c r="O43" s="246"/>
      <c r="P43" s="247"/>
      <c r="Q43" s="14">
        <f>Tabela1[[#This Row],[QTDE/ Fabricação]]-Tabela1[[#This Row],[QTE]]</f>
        <v>-4</v>
      </c>
      <c r="R43" s="249">
        <f t="shared" si="11"/>
        <v>10.8</v>
      </c>
      <c r="S43" s="249">
        <f t="shared" si="12"/>
        <v>10.8</v>
      </c>
      <c r="T43" s="250">
        <f t="shared" si="13"/>
        <v>0</v>
      </c>
      <c r="U43" s="251">
        <f>IFERROR(SUMIF('LISTA DE EMBARQUE'!B:B,MICRO!E:E,'LISTA DE EMBARQUE'!G:G),"")</f>
        <v>4</v>
      </c>
      <c r="V43" s="246">
        <f>IFERROR(VLOOKUP(Tabela1[[#This Row],[COD.MDE]],'LISTA DE EMBARQUE'!B:L,11,0),"")</f>
        <v>2</v>
      </c>
      <c r="W43" s="247" t="str">
        <f>IFERROR(COUNTIF(#REF!,Tabela1[[#This Row],[Colunas5]]),"")</f>
        <v/>
      </c>
      <c r="X43" s="248">
        <f>Tabela1[[#This Row],[QIANTIDADE EXPEDIDA]]*Tabela1[[#This Row],[PESO UNI]]</f>
        <v>10.8</v>
      </c>
      <c r="Y43" s="248">
        <f t="shared" si="14"/>
        <v>0</v>
      </c>
      <c r="Z43" s="252">
        <f>Tabela1[[#This Row],[PESO TOTAL]]-Tabela1[[#This Row],[Peso Expedido]]</f>
        <v>0</v>
      </c>
      <c r="AA43" s="253">
        <v>1</v>
      </c>
      <c r="AB43" s="254"/>
      <c r="AC43" s="254">
        <v>1</v>
      </c>
      <c r="AD43" s="254">
        <v>1</v>
      </c>
      <c r="AE43" s="254">
        <v>1</v>
      </c>
      <c r="AF43" s="254">
        <v>1</v>
      </c>
      <c r="AG43" s="254">
        <v>1</v>
      </c>
      <c r="AH43" s="254">
        <v>1</v>
      </c>
      <c r="AI43" s="254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255" t="s">
        <v>3043</v>
      </c>
      <c r="B44" s="241"/>
      <c r="C44" s="239">
        <v>4</v>
      </c>
      <c r="D44" s="256" t="s">
        <v>3044</v>
      </c>
      <c r="E44" s="239">
        <v>3740</v>
      </c>
      <c r="F44" s="239">
        <v>11</v>
      </c>
      <c r="G44" s="257">
        <v>3.2</v>
      </c>
      <c r="H44" s="242">
        <f>Tabela1[[#This Row],[PESO UNI]]*Tabela1[[#This Row],[QTE]]</f>
        <v>12.8</v>
      </c>
      <c r="I44" s="239">
        <v>0</v>
      </c>
      <c r="J44" s="243" t="s">
        <v>3045</v>
      </c>
      <c r="K44" s="243" t="s">
        <v>23</v>
      </c>
      <c r="L44" s="244" t="s">
        <v>2984</v>
      </c>
      <c r="M44" s="245">
        <v>46176</v>
      </c>
      <c r="N44" s="243" t="s">
        <v>38</v>
      </c>
      <c r="O44" s="246"/>
      <c r="P44" s="247"/>
      <c r="Q44" s="14">
        <f>Tabela1[[#This Row],[QTDE/ Fabricação]]-Tabela1[[#This Row],[QTE]]</f>
        <v>-4</v>
      </c>
      <c r="R44" s="249">
        <f t="shared" si="11"/>
        <v>12.8</v>
      </c>
      <c r="S44" s="249">
        <f t="shared" si="12"/>
        <v>12.8</v>
      </c>
      <c r="T44" s="250">
        <f t="shared" si="13"/>
        <v>0</v>
      </c>
      <c r="U44" s="251">
        <f>IFERROR(SUMIF('LISTA DE EMBARQUE'!B:B,MICRO!E:E,'LISTA DE EMBARQUE'!G:G),"")</f>
        <v>4</v>
      </c>
      <c r="V44" s="246">
        <f>IFERROR(VLOOKUP(Tabela1[[#This Row],[COD.MDE]],'LISTA DE EMBARQUE'!B:L,11,0),"")</f>
        <v>2</v>
      </c>
      <c r="W44" s="247" t="str">
        <f>IFERROR(COUNTIF(#REF!,Tabela1[[#This Row],[Colunas5]]),"")</f>
        <v/>
      </c>
      <c r="X44" s="248">
        <f>Tabela1[[#This Row],[QIANTIDADE EXPEDIDA]]*Tabela1[[#This Row],[PESO UNI]]</f>
        <v>12.8</v>
      </c>
      <c r="Y44" s="248">
        <f t="shared" si="14"/>
        <v>0</v>
      </c>
      <c r="Z44" s="252">
        <f>Tabela1[[#This Row],[PESO TOTAL]]-Tabela1[[#This Row],[Peso Expedido]]</f>
        <v>0</v>
      </c>
      <c r="AA44" s="253">
        <v>1</v>
      </c>
      <c r="AB44" s="254"/>
      <c r="AC44" s="254">
        <v>1</v>
      </c>
      <c r="AD44" s="254">
        <v>1</v>
      </c>
      <c r="AE44" s="254">
        <v>1</v>
      </c>
      <c r="AF44" s="254">
        <v>1</v>
      </c>
      <c r="AG44" s="254">
        <v>1</v>
      </c>
      <c r="AH44" s="254">
        <v>1</v>
      </c>
      <c r="AI44" s="254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255" t="s">
        <v>3046</v>
      </c>
      <c r="B45" s="241"/>
      <c r="C45" s="239">
        <v>32</v>
      </c>
      <c r="D45" s="256" t="s">
        <v>3047</v>
      </c>
      <c r="E45" s="239">
        <v>3741</v>
      </c>
      <c r="F45" s="239">
        <v>11</v>
      </c>
      <c r="G45" s="257">
        <v>18</v>
      </c>
      <c r="H45" s="242">
        <f>Tabela1[[#This Row],[PESO UNI]]*Tabela1[[#This Row],[QTE]]</f>
        <v>576</v>
      </c>
      <c r="I45" s="239">
        <v>0</v>
      </c>
      <c r="J45" s="243" t="s">
        <v>3045</v>
      </c>
      <c r="K45" s="243" t="s">
        <v>23</v>
      </c>
      <c r="L45" s="244" t="s">
        <v>2984</v>
      </c>
      <c r="M45" s="245">
        <v>46176</v>
      </c>
      <c r="N45" s="243" t="s">
        <v>38</v>
      </c>
      <c r="O45" s="246"/>
      <c r="P45" s="247"/>
      <c r="Q45" s="14">
        <f>Tabela1[[#This Row],[QTDE/ Fabricação]]-Tabela1[[#This Row],[QTE]]</f>
        <v>-32</v>
      </c>
      <c r="R45" s="249">
        <f t="shared" si="11"/>
        <v>576</v>
      </c>
      <c r="S45" s="249">
        <f t="shared" si="12"/>
        <v>576</v>
      </c>
      <c r="T45" s="250">
        <f t="shared" si="13"/>
        <v>0</v>
      </c>
      <c r="U45" s="251">
        <f>IFERROR(SUMIF('LISTA DE EMBARQUE'!B:B,MICRO!E:E,'LISTA DE EMBARQUE'!G:G),"")</f>
        <v>32</v>
      </c>
      <c r="V45" s="246">
        <f>IFERROR(VLOOKUP(Tabela1[[#This Row],[COD.MDE]],'LISTA DE EMBARQUE'!B:L,11,0),"")</f>
        <v>2</v>
      </c>
      <c r="W45" s="247" t="str">
        <f>IFERROR(COUNTIF(#REF!,Tabela1[[#This Row],[Colunas5]]),"")</f>
        <v/>
      </c>
      <c r="X45" s="248">
        <f>Tabela1[[#This Row],[QIANTIDADE EXPEDIDA]]*Tabela1[[#This Row],[PESO UNI]]</f>
        <v>576</v>
      </c>
      <c r="Y45" s="248">
        <f t="shared" si="14"/>
        <v>0</v>
      </c>
      <c r="Z45" s="252">
        <f>Tabela1[[#This Row],[PESO TOTAL]]-Tabela1[[#This Row],[Peso Expedido]]</f>
        <v>0</v>
      </c>
      <c r="AA45" s="253">
        <v>1</v>
      </c>
      <c r="AB45" s="254"/>
      <c r="AC45" s="254">
        <v>1</v>
      </c>
      <c r="AD45" s="254">
        <v>1</v>
      </c>
      <c r="AE45" s="254">
        <v>1</v>
      </c>
      <c r="AF45" s="254">
        <v>1</v>
      </c>
      <c r="AG45" s="254">
        <v>1</v>
      </c>
      <c r="AH45" s="254">
        <v>1</v>
      </c>
      <c r="AI45" s="254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255" t="s">
        <v>3048</v>
      </c>
      <c r="B46" s="241"/>
      <c r="C46" s="239">
        <v>6</v>
      </c>
      <c r="D46" s="256" t="s">
        <v>3049</v>
      </c>
      <c r="E46" s="239">
        <v>3742</v>
      </c>
      <c r="F46" s="239">
        <v>11</v>
      </c>
      <c r="G46" s="257">
        <v>16</v>
      </c>
      <c r="H46" s="242">
        <f>Tabela1[[#This Row],[PESO UNI]]*Tabela1[[#This Row],[QTE]]</f>
        <v>96</v>
      </c>
      <c r="I46" s="239">
        <v>0</v>
      </c>
      <c r="J46" s="243" t="s">
        <v>3045</v>
      </c>
      <c r="K46" s="243" t="s">
        <v>23</v>
      </c>
      <c r="L46" s="244" t="s">
        <v>2984</v>
      </c>
      <c r="M46" s="245">
        <v>46176</v>
      </c>
      <c r="N46" s="243" t="s">
        <v>38</v>
      </c>
      <c r="O46" s="246"/>
      <c r="P46" s="247"/>
      <c r="Q46" s="14">
        <f>Tabela1[[#This Row],[QTDE/ Fabricação]]-Tabela1[[#This Row],[QTE]]</f>
        <v>-6</v>
      </c>
      <c r="R46" s="249">
        <f t="shared" si="11"/>
        <v>96</v>
      </c>
      <c r="S46" s="249">
        <f t="shared" si="12"/>
        <v>96</v>
      </c>
      <c r="T46" s="250">
        <f t="shared" si="13"/>
        <v>0</v>
      </c>
      <c r="U46" s="251">
        <f>IFERROR(SUMIF('LISTA DE EMBARQUE'!B:B,MICRO!E:E,'LISTA DE EMBARQUE'!G:G),"")</f>
        <v>6</v>
      </c>
      <c r="V46" s="246">
        <f>IFERROR(VLOOKUP(Tabela1[[#This Row],[COD.MDE]],'LISTA DE EMBARQUE'!B:L,11,0),"")</f>
        <v>1</v>
      </c>
      <c r="W46" s="247" t="str">
        <f>IFERROR(COUNTIF(#REF!,Tabela1[[#This Row],[Colunas5]]),"")</f>
        <v/>
      </c>
      <c r="X46" s="248">
        <f>Tabela1[[#This Row],[QIANTIDADE EXPEDIDA]]*Tabela1[[#This Row],[PESO UNI]]</f>
        <v>96</v>
      </c>
      <c r="Y46" s="248">
        <f t="shared" si="14"/>
        <v>0</v>
      </c>
      <c r="Z46" s="252">
        <f>Tabela1[[#This Row],[PESO TOTAL]]-Tabela1[[#This Row],[Peso Expedido]]</f>
        <v>0</v>
      </c>
      <c r="AA46" s="253">
        <v>1</v>
      </c>
      <c r="AB46" s="254"/>
      <c r="AC46" s="254">
        <v>1</v>
      </c>
      <c r="AD46" s="254">
        <v>1</v>
      </c>
      <c r="AE46" s="254">
        <v>1</v>
      </c>
      <c r="AF46" s="254">
        <v>1</v>
      </c>
      <c r="AG46" s="254">
        <v>1</v>
      </c>
      <c r="AH46" s="254">
        <v>1</v>
      </c>
      <c r="AI46" s="254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255" t="s">
        <v>3050</v>
      </c>
      <c r="B47" s="241"/>
      <c r="C47" s="239">
        <v>21</v>
      </c>
      <c r="D47" s="256" t="s">
        <v>3051</v>
      </c>
      <c r="E47" s="239">
        <v>3743</v>
      </c>
      <c r="F47" s="239">
        <v>11</v>
      </c>
      <c r="G47" s="257">
        <v>17</v>
      </c>
      <c r="H47" s="242">
        <f>Tabela1[[#This Row],[PESO UNI]]*Tabela1[[#This Row],[QTE]]</f>
        <v>357</v>
      </c>
      <c r="I47" s="239">
        <v>0</v>
      </c>
      <c r="J47" s="243" t="s">
        <v>3045</v>
      </c>
      <c r="K47" s="243" t="s">
        <v>23</v>
      </c>
      <c r="L47" s="244" t="s">
        <v>2984</v>
      </c>
      <c r="M47" s="245">
        <v>46176</v>
      </c>
      <c r="N47" s="243" t="s">
        <v>38</v>
      </c>
      <c r="O47" s="246"/>
      <c r="P47" s="247"/>
      <c r="Q47" s="14">
        <f>Tabela1[[#This Row],[QTDE/ Fabricação]]-Tabela1[[#This Row],[QTE]]</f>
        <v>-21</v>
      </c>
      <c r="R47" s="249">
        <f t="shared" si="11"/>
        <v>357</v>
      </c>
      <c r="S47" s="249">
        <f t="shared" si="12"/>
        <v>357</v>
      </c>
      <c r="T47" s="250">
        <f t="shared" si="13"/>
        <v>0</v>
      </c>
      <c r="U47" s="251">
        <f>IFERROR(SUMIF('LISTA DE EMBARQUE'!B:B,MICRO!E:E,'LISTA DE EMBARQUE'!G:G),"")</f>
        <v>21</v>
      </c>
      <c r="V47" s="246">
        <f>IFERROR(VLOOKUP(Tabela1[[#This Row],[COD.MDE]],'LISTA DE EMBARQUE'!B:L,11,0),"")</f>
        <v>1</v>
      </c>
      <c r="W47" s="247" t="str">
        <f>IFERROR(COUNTIF(#REF!,Tabela1[[#This Row],[Colunas5]]),"")</f>
        <v/>
      </c>
      <c r="X47" s="248">
        <f>Tabela1[[#This Row],[QIANTIDADE EXPEDIDA]]*Tabela1[[#This Row],[PESO UNI]]</f>
        <v>357</v>
      </c>
      <c r="Y47" s="248">
        <f t="shared" si="14"/>
        <v>0</v>
      </c>
      <c r="Z47" s="252">
        <f>Tabela1[[#This Row],[PESO TOTAL]]-Tabela1[[#This Row],[Peso Expedido]]</f>
        <v>0</v>
      </c>
      <c r="AA47" s="253">
        <v>1</v>
      </c>
      <c r="AB47" s="254"/>
      <c r="AC47" s="254">
        <v>1</v>
      </c>
      <c r="AD47" s="254">
        <v>1</v>
      </c>
      <c r="AE47" s="254">
        <v>1</v>
      </c>
      <c r="AF47" s="254">
        <v>1</v>
      </c>
      <c r="AG47" s="254">
        <v>1</v>
      </c>
      <c r="AH47" s="254">
        <v>1</v>
      </c>
      <c r="AI47" s="254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255" t="s">
        <v>122</v>
      </c>
      <c r="B48" s="241"/>
      <c r="C48" s="239">
        <v>24</v>
      </c>
      <c r="D48" s="256" t="s">
        <v>3052</v>
      </c>
      <c r="E48" s="239">
        <v>3744</v>
      </c>
      <c r="F48" s="239">
        <v>11</v>
      </c>
      <c r="G48" s="257">
        <v>16</v>
      </c>
      <c r="H48" s="242">
        <f>Tabela1[[#This Row],[PESO UNI]]*Tabela1[[#This Row],[QTE]]</f>
        <v>384</v>
      </c>
      <c r="I48" s="239">
        <v>0</v>
      </c>
      <c r="J48" s="243" t="s">
        <v>3045</v>
      </c>
      <c r="K48" s="243" t="s">
        <v>23</v>
      </c>
      <c r="L48" s="244" t="s">
        <v>2984</v>
      </c>
      <c r="M48" s="245">
        <v>46176</v>
      </c>
      <c r="N48" s="243" t="s">
        <v>38</v>
      </c>
      <c r="O48" s="246"/>
      <c r="P48" s="247"/>
      <c r="Q48" s="14">
        <f>Tabela1[[#This Row],[QTDE/ Fabricação]]-Tabela1[[#This Row],[QTE]]</f>
        <v>-24</v>
      </c>
      <c r="R48" s="249">
        <f t="shared" si="11"/>
        <v>384</v>
      </c>
      <c r="S48" s="249">
        <f t="shared" si="12"/>
        <v>384</v>
      </c>
      <c r="T48" s="250">
        <f t="shared" si="13"/>
        <v>0</v>
      </c>
      <c r="U48" s="251">
        <f>IFERROR(SUMIF('LISTA DE EMBARQUE'!B:B,MICRO!E:E,'LISTA DE EMBARQUE'!G:G),"")</f>
        <v>24</v>
      </c>
      <c r="V48" s="246">
        <f>IFERROR(VLOOKUP(Tabela1[[#This Row],[COD.MDE]],'LISTA DE EMBARQUE'!B:L,11,0),"")</f>
        <v>1</v>
      </c>
      <c r="W48" s="247" t="str">
        <f>IFERROR(COUNTIF(#REF!,Tabela1[[#This Row],[Colunas5]]),"")</f>
        <v/>
      </c>
      <c r="X48" s="248">
        <f>Tabela1[[#This Row],[QIANTIDADE EXPEDIDA]]*Tabela1[[#This Row],[PESO UNI]]</f>
        <v>384</v>
      </c>
      <c r="Y48" s="248">
        <f t="shared" si="14"/>
        <v>0</v>
      </c>
      <c r="Z48" s="252">
        <f>Tabela1[[#This Row],[PESO TOTAL]]-Tabela1[[#This Row],[Peso Expedido]]</f>
        <v>0</v>
      </c>
      <c r="AA48" s="253">
        <v>1</v>
      </c>
      <c r="AB48" s="254"/>
      <c r="AC48" s="254">
        <v>1</v>
      </c>
      <c r="AD48" s="254">
        <v>1</v>
      </c>
      <c r="AE48" s="254">
        <v>1</v>
      </c>
      <c r="AF48" s="254">
        <v>1</v>
      </c>
      <c r="AG48" s="254">
        <v>1</v>
      </c>
      <c r="AH48" s="254">
        <v>1</v>
      </c>
      <c r="AI48" s="254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255" t="s">
        <v>3053</v>
      </c>
      <c r="B49" s="241"/>
      <c r="C49" s="239">
        <v>132</v>
      </c>
      <c r="D49" s="256" t="s">
        <v>3054</v>
      </c>
      <c r="E49" s="239">
        <v>3745</v>
      </c>
      <c r="F49" s="239">
        <v>11</v>
      </c>
      <c r="G49" s="257">
        <v>16</v>
      </c>
      <c r="H49" s="242">
        <f>Tabela1[[#This Row],[PESO UNI]]*Tabela1[[#This Row],[QTE]]</f>
        <v>2112</v>
      </c>
      <c r="I49" s="239">
        <v>0</v>
      </c>
      <c r="J49" s="243" t="s">
        <v>3045</v>
      </c>
      <c r="K49" s="243" t="s">
        <v>23</v>
      </c>
      <c r="L49" s="244" t="s">
        <v>2984</v>
      </c>
      <c r="M49" s="245">
        <v>46176</v>
      </c>
      <c r="N49" s="243" t="s">
        <v>38</v>
      </c>
      <c r="O49" s="246"/>
      <c r="P49" s="247"/>
      <c r="Q49" s="14">
        <f>Tabela1[[#This Row],[QTDE/ Fabricação]]-Tabela1[[#This Row],[QTE]]</f>
        <v>-132</v>
      </c>
      <c r="R49" s="249">
        <f t="shared" si="11"/>
        <v>2112</v>
      </c>
      <c r="S49" s="249">
        <f t="shared" si="12"/>
        <v>2112</v>
      </c>
      <c r="T49" s="250">
        <f t="shared" si="13"/>
        <v>0</v>
      </c>
      <c r="U49" s="251">
        <f>IFERROR(SUMIF('LISTA DE EMBARQUE'!B:B,MICRO!E:E,'LISTA DE EMBARQUE'!G:G),"")</f>
        <v>132</v>
      </c>
      <c r="V49" s="246">
        <f>IFERROR(VLOOKUP(Tabela1[[#This Row],[COD.MDE]],'LISTA DE EMBARQUE'!B:L,11,0),"")</f>
        <v>2</v>
      </c>
      <c r="W49" s="247" t="str">
        <f>IFERROR(COUNTIF(#REF!,Tabela1[[#This Row],[Colunas5]]),"")</f>
        <v/>
      </c>
      <c r="X49" s="248">
        <f>Tabela1[[#This Row],[QIANTIDADE EXPEDIDA]]*Tabela1[[#This Row],[PESO UNI]]</f>
        <v>2112</v>
      </c>
      <c r="Y49" s="248">
        <f t="shared" si="14"/>
        <v>0</v>
      </c>
      <c r="Z49" s="252">
        <f>Tabela1[[#This Row],[PESO TOTAL]]-Tabela1[[#This Row],[Peso Expedido]]</f>
        <v>0</v>
      </c>
      <c r="AA49" s="253">
        <v>1</v>
      </c>
      <c r="AB49" s="254"/>
      <c r="AC49" s="254">
        <v>1</v>
      </c>
      <c r="AD49" s="254">
        <v>1</v>
      </c>
      <c r="AE49" s="254">
        <v>1</v>
      </c>
      <c r="AF49" s="254">
        <v>1</v>
      </c>
      <c r="AG49" s="254">
        <v>1</v>
      </c>
      <c r="AH49" s="254">
        <v>1</v>
      </c>
      <c r="AI49" s="254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customHeight="1" x14ac:dyDescent="0.25">
      <c r="A53" s="255" t="s">
        <v>3059</v>
      </c>
      <c r="B53" s="241"/>
      <c r="C53" s="239">
        <v>4</v>
      </c>
      <c r="D53" s="256" t="s">
        <v>3060</v>
      </c>
      <c r="E53" s="239">
        <v>3749</v>
      </c>
      <c r="F53" s="239">
        <v>15</v>
      </c>
      <c r="G53" s="257">
        <v>7.2</v>
      </c>
      <c r="H53" s="242">
        <f>Tabela1[[#This Row],[PESO UNI]]*Tabela1[[#This Row],[QTE]]</f>
        <v>28.8</v>
      </c>
      <c r="I53" s="239" t="s">
        <v>3289</v>
      </c>
      <c r="J53" s="243" t="s">
        <v>3034</v>
      </c>
      <c r="K53" s="243" t="s">
        <v>31</v>
      </c>
      <c r="L53" s="244" t="s">
        <v>2984</v>
      </c>
      <c r="M53" s="245">
        <v>46178</v>
      </c>
      <c r="N53" s="243" t="s">
        <v>38</v>
      </c>
      <c r="O53" s="246"/>
      <c r="P53" s="247"/>
      <c r="Q53" s="14">
        <f>Tabela1[[#This Row],[QTDE/ Fabricação]]-Tabela1[[#This Row],[QTE]]</f>
        <v>-4</v>
      </c>
      <c r="R53" s="249">
        <f t="shared" si="11"/>
        <v>28.8</v>
      </c>
      <c r="S53" s="249">
        <f t="shared" si="12"/>
        <v>28.8</v>
      </c>
      <c r="T53" s="250">
        <f t="shared" si="13"/>
        <v>0</v>
      </c>
      <c r="U53" s="251">
        <f>IFERROR(SUMIF('LISTA DE EMBARQUE'!B:B,MICRO!E:E,'LISTA DE EMBARQUE'!G:G),"")</f>
        <v>4</v>
      </c>
      <c r="V53" s="246">
        <f>IFERROR(VLOOKUP(Tabela1[[#This Row],[COD.MDE]],'LISTA DE EMBARQUE'!B:L,11,0),"")</f>
        <v>3</v>
      </c>
      <c r="W53" s="247" t="str">
        <f>IFERROR(COUNTIF(#REF!,Tabela1[[#This Row],[Colunas5]]),"")</f>
        <v/>
      </c>
      <c r="X53" s="248">
        <f>Tabela1[[#This Row],[QIANTIDADE EXPEDIDA]]*Tabela1[[#This Row],[PESO UNI]]</f>
        <v>28.8</v>
      </c>
      <c r="Y53" s="248">
        <f t="shared" si="14"/>
        <v>0</v>
      </c>
      <c r="Z53" s="252">
        <f>Tabela1[[#This Row],[PESO TOTAL]]-Tabela1[[#This Row],[Peso Expedido]]</f>
        <v>0</v>
      </c>
      <c r="AA53" s="253">
        <v>1</v>
      </c>
      <c r="AB53" s="254"/>
      <c r="AC53" s="254">
        <v>1</v>
      </c>
      <c r="AD53" s="254">
        <v>1</v>
      </c>
      <c r="AE53" s="254">
        <v>1</v>
      </c>
      <c r="AF53" s="254">
        <v>1</v>
      </c>
      <c r="AG53" s="254">
        <v>1</v>
      </c>
      <c r="AH53" s="254">
        <v>1</v>
      </c>
      <c r="AI53" s="254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255" t="s">
        <v>3059</v>
      </c>
      <c r="B54" s="241"/>
      <c r="C54" s="239">
        <v>1</v>
      </c>
      <c r="D54" s="256" t="s">
        <v>3061</v>
      </c>
      <c r="E54" s="239">
        <v>3750</v>
      </c>
      <c r="F54" s="239">
        <v>15</v>
      </c>
      <c r="G54" s="257">
        <v>520</v>
      </c>
      <c r="H54" s="242">
        <f>Tabela1[[#This Row],[PESO UNI]]*Tabela1[[#This Row],[QTE]]</f>
        <v>520</v>
      </c>
      <c r="I54" s="239" t="s">
        <v>3289</v>
      </c>
      <c r="J54" s="243" t="s">
        <v>3034</v>
      </c>
      <c r="K54" s="243" t="s">
        <v>31</v>
      </c>
      <c r="L54" s="244" t="s">
        <v>2984</v>
      </c>
      <c r="M54" s="245">
        <v>46178</v>
      </c>
      <c r="N54" s="243" t="s">
        <v>38</v>
      </c>
      <c r="O54" s="246"/>
      <c r="P54" s="247"/>
      <c r="Q54" s="14">
        <f>Tabela1[[#This Row],[QTDE/ Fabricação]]-Tabela1[[#This Row],[QTE]]</f>
        <v>-1</v>
      </c>
      <c r="R54" s="249">
        <f t="shared" si="11"/>
        <v>520</v>
      </c>
      <c r="S54" s="249">
        <f t="shared" si="12"/>
        <v>520</v>
      </c>
      <c r="T54" s="250">
        <f t="shared" si="13"/>
        <v>0</v>
      </c>
      <c r="U54" s="251">
        <f>IFERROR(SUMIF('LISTA DE EMBARQUE'!B:B,MICRO!E:E,'LISTA DE EMBARQUE'!G:G),"")</f>
        <v>1</v>
      </c>
      <c r="V54" s="246">
        <f>IFERROR(VLOOKUP(Tabela1[[#This Row],[COD.MDE]],'LISTA DE EMBARQUE'!B:L,11,0),"")</f>
        <v>5</v>
      </c>
      <c r="W54" s="247" t="str">
        <f>IFERROR(COUNTIF(#REF!,Tabela1[[#This Row],[Colunas5]]),"")</f>
        <v/>
      </c>
      <c r="X54" s="248">
        <f>Tabela1[[#This Row],[QIANTIDADE EXPEDIDA]]*Tabela1[[#This Row],[PESO UNI]]</f>
        <v>520</v>
      </c>
      <c r="Y54" s="248">
        <f t="shared" si="14"/>
        <v>0</v>
      </c>
      <c r="Z54" s="252">
        <f>Tabela1[[#This Row],[PESO TOTAL]]-Tabela1[[#This Row],[Peso Expedido]]</f>
        <v>0</v>
      </c>
      <c r="AA54" s="253">
        <v>1</v>
      </c>
      <c r="AB54" s="254"/>
      <c r="AC54" s="254">
        <v>1</v>
      </c>
      <c r="AD54" s="254">
        <v>1</v>
      </c>
      <c r="AE54" s="254">
        <v>1</v>
      </c>
      <c r="AF54" s="254">
        <v>1</v>
      </c>
      <c r="AG54" s="254">
        <v>1</v>
      </c>
      <c r="AH54" s="254">
        <v>1</v>
      </c>
      <c r="AI54" s="254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255" t="s">
        <v>3059</v>
      </c>
      <c r="B55" s="241"/>
      <c r="C55" s="239">
        <v>2</v>
      </c>
      <c r="D55" s="256" t="s">
        <v>3062</v>
      </c>
      <c r="E55" s="239">
        <v>3751</v>
      </c>
      <c r="F55" s="239">
        <v>15</v>
      </c>
      <c r="G55" s="257">
        <v>8.4</v>
      </c>
      <c r="H55" s="242">
        <f>Tabela1[[#This Row],[PESO UNI]]*Tabela1[[#This Row],[QTE]]</f>
        <v>16.8</v>
      </c>
      <c r="I55" s="239" t="s">
        <v>3289</v>
      </c>
      <c r="J55" s="243" t="s">
        <v>3034</v>
      </c>
      <c r="K55" s="243" t="s">
        <v>31</v>
      </c>
      <c r="L55" s="244" t="s">
        <v>2984</v>
      </c>
      <c r="M55" s="245">
        <v>46178</v>
      </c>
      <c r="N55" s="243" t="s">
        <v>38</v>
      </c>
      <c r="O55" s="246"/>
      <c r="P55" s="247"/>
      <c r="Q55" s="14">
        <f>Tabela1[[#This Row],[QTDE/ Fabricação]]-Tabela1[[#This Row],[QTE]]</f>
        <v>-2</v>
      </c>
      <c r="R55" s="249">
        <f t="shared" si="11"/>
        <v>16.8</v>
      </c>
      <c r="S55" s="249">
        <f t="shared" si="12"/>
        <v>16.8</v>
      </c>
      <c r="T55" s="250">
        <f t="shared" si="13"/>
        <v>0</v>
      </c>
      <c r="U55" s="251">
        <f>IFERROR(SUMIF('LISTA DE EMBARQUE'!B:B,MICRO!E:E,'LISTA DE EMBARQUE'!G:G),"")</f>
        <v>2</v>
      </c>
      <c r="V55" s="246">
        <f>IFERROR(VLOOKUP(Tabela1[[#This Row],[COD.MDE]],'LISTA DE EMBARQUE'!B:L,11,0),"")</f>
        <v>5</v>
      </c>
      <c r="W55" s="247" t="str">
        <f>IFERROR(COUNTIF(#REF!,Tabela1[[#This Row],[Colunas5]]),"")</f>
        <v/>
      </c>
      <c r="X55" s="248">
        <f>Tabela1[[#This Row],[QIANTIDADE EXPEDIDA]]*Tabela1[[#This Row],[PESO UNI]]</f>
        <v>16.8</v>
      </c>
      <c r="Y55" s="248">
        <f t="shared" si="14"/>
        <v>0</v>
      </c>
      <c r="Z55" s="252">
        <f>Tabela1[[#This Row],[PESO TOTAL]]-Tabela1[[#This Row],[Peso Expedido]]</f>
        <v>0</v>
      </c>
      <c r="AA55" s="253">
        <v>1</v>
      </c>
      <c r="AB55" s="254"/>
      <c r="AC55" s="254">
        <v>1</v>
      </c>
      <c r="AD55" s="254">
        <v>1</v>
      </c>
      <c r="AE55" s="254">
        <v>1</v>
      </c>
      <c r="AF55" s="254">
        <v>1</v>
      </c>
      <c r="AG55" s="254">
        <v>1</v>
      </c>
      <c r="AH55" s="254">
        <v>1</v>
      </c>
      <c r="AI55" s="254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255" t="s">
        <v>3063</v>
      </c>
      <c r="B56" s="241"/>
      <c r="C56" s="239">
        <v>4</v>
      </c>
      <c r="D56" s="256" t="s">
        <v>3064</v>
      </c>
      <c r="E56" s="239">
        <v>3752</v>
      </c>
      <c r="F56" s="239">
        <v>10</v>
      </c>
      <c r="G56" s="257">
        <v>2.7</v>
      </c>
      <c r="H56" s="242">
        <f>Tabela1[[#This Row],[PESO UNI]]*Tabela1[[#This Row],[QTE]]</f>
        <v>10.8</v>
      </c>
      <c r="I56" s="239" t="s">
        <v>4843</v>
      </c>
      <c r="J56" s="243" t="s">
        <v>3045</v>
      </c>
      <c r="K56" s="243" t="s">
        <v>33</v>
      </c>
      <c r="L56" s="244" t="s">
        <v>2984</v>
      </c>
      <c r="M56" s="245">
        <v>46175</v>
      </c>
      <c r="N56" s="243" t="s">
        <v>38</v>
      </c>
      <c r="O56" s="246"/>
      <c r="P56" s="247"/>
      <c r="Q56" s="14">
        <f>Tabela1[[#This Row],[QTDE/ Fabricação]]-Tabela1[[#This Row],[QTE]]</f>
        <v>-4</v>
      </c>
      <c r="R56" s="249">
        <f t="shared" si="11"/>
        <v>10.8</v>
      </c>
      <c r="S56" s="249">
        <f t="shared" si="12"/>
        <v>10.8</v>
      </c>
      <c r="T56" s="250">
        <f t="shared" si="13"/>
        <v>0</v>
      </c>
      <c r="U56" s="251">
        <f>IFERROR(SUMIF('LISTA DE EMBARQUE'!B:B,MICRO!E:E,'LISTA DE EMBARQUE'!G:G),"")</f>
        <v>4</v>
      </c>
      <c r="V56" s="246">
        <f>IFERROR(VLOOKUP(Tabela1[[#This Row],[COD.MDE]],'LISTA DE EMBARQUE'!B:L,11,0),"")</f>
        <v>1</v>
      </c>
      <c r="W56" s="247" t="str">
        <f>IFERROR(COUNTIF(#REF!,Tabela1[[#This Row],[Colunas5]]),"")</f>
        <v/>
      </c>
      <c r="X56" s="248">
        <f>Tabela1[[#This Row],[QIANTIDADE EXPEDIDA]]*Tabela1[[#This Row],[PESO UNI]]</f>
        <v>10.8</v>
      </c>
      <c r="Y56" s="248">
        <f t="shared" si="14"/>
        <v>0</v>
      </c>
      <c r="Z56" s="252">
        <f>Tabela1[[#This Row],[PESO TOTAL]]-Tabela1[[#This Row],[Peso Expedido]]</f>
        <v>0</v>
      </c>
      <c r="AA56" s="253">
        <v>1</v>
      </c>
      <c r="AB56" s="254"/>
      <c r="AC56" s="254">
        <v>1</v>
      </c>
      <c r="AD56" s="254">
        <v>1</v>
      </c>
      <c r="AE56" s="254">
        <v>1</v>
      </c>
      <c r="AF56" s="254">
        <v>1</v>
      </c>
      <c r="AG56" s="254">
        <v>1</v>
      </c>
      <c r="AH56" s="254">
        <v>1</v>
      </c>
      <c r="AI56" s="254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255" t="s">
        <v>3065</v>
      </c>
      <c r="B57" s="241"/>
      <c r="C57" s="239">
        <v>1</v>
      </c>
      <c r="D57" s="256" t="s">
        <v>3066</v>
      </c>
      <c r="E57" s="239">
        <v>3753</v>
      </c>
      <c r="F57" s="239">
        <v>10</v>
      </c>
      <c r="G57" s="257">
        <v>41.9</v>
      </c>
      <c r="H57" s="242">
        <f>Tabela1[[#This Row],[PESO UNI]]*Tabela1[[#This Row],[QTE]]</f>
        <v>41.9</v>
      </c>
      <c r="I57" s="239" t="s">
        <v>4840</v>
      </c>
      <c r="J57" s="243" t="s">
        <v>3045</v>
      </c>
      <c r="K57" s="243" t="s">
        <v>33</v>
      </c>
      <c r="L57" s="244" t="s">
        <v>2984</v>
      </c>
      <c r="M57" s="245">
        <v>46175</v>
      </c>
      <c r="N57" s="243" t="s">
        <v>38</v>
      </c>
      <c r="O57" s="246"/>
      <c r="P57" s="247"/>
      <c r="Q57" s="14">
        <f>Tabela1[[#This Row],[QTDE/ Fabricação]]-Tabela1[[#This Row],[QTE]]</f>
        <v>-1</v>
      </c>
      <c r="R57" s="249">
        <f t="shared" si="11"/>
        <v>41.9</v>
      </c>
      <c r="S57" s="249">
        <f t="shared" si="12"/>
        <v>41.9</v>
      </c>
      <c r="T57" s="250">
        <f t="shared" si="13"/>
        <v>0</v>
      </c>
      <c r="U57" s="251">
        <f>IFERROR(SUMIF('LISTA DE EMBARQUE'!B:B,MICRO!E:E,'LISTA DE EMBARQUE'!G:G),"")</f>
        <v>1</v>
      </c>
      <c r="V57" s="246">
        <f>IFERROR(VLOOKUP(Tabela1[[#This Row],[COD.MDE]],'LISTA DE EMBARQUE'!B:L,11,0),"")</f>
        <v>2</v>
      </c>
      <c r="W57" s="247" t="str">
        <f>IFERROR(COUNTIF(#REF!,Tabela1[[#This Row],[Colunas5]]),"")</f>
        <v/>
      </c>
      <c r="X57" s="248">
        <f>Tabela1[[#This Row],[QIANTIDADE EXPEDIDA]]*Tabela1[[#This Row],[PESO UNI]]</f>
        <v>41.9</v>
      </c>
      <c r="Y57" s="248">
        <f t="shared" si="14"/>
        <v>0</v>
      </c>
      <c r="Z57" s="252">
        <f>Tabela1[[#This Row],[PESO TOTAL]]-Tabela1[[#This Row],[Peso Expedido]]</f>
        <v>0</v>
      </c>
      <c r="AA57" s="253">
        <v>1</v>
      </c>
      <c r="AB57" s="254"/>
      <c r="AC57" s="254">
        <v>1</v>
      </c>
      <c r="AD57" s="254">
        <v>1</v>
      </c>
      <c r="AE57" s="254">
        <v>1</v>
      </c>
      <c r="AF57" s="254">
        <v>1</v>
      </c>
      <c r="AG57" s="254">
        <v>1</v>
      </c>
      <c r="AH57" s="254">
        <v>1</v>
      </c>
      <c r="AI57" s="254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255" t="s">
        <v>3067</v>
      </c>
      <c r="B58" s="241"/>
      <c r="C58" s="239">
        <v>1</v>
      </c>
      <c r="D58" s="256" t="s">
        <v>3071</v>
      </c>
      <c r="E58" s="239">
        <v>3754</v>
      </c>
      <c r="F58" s="239">
        <v>10</v>
      </c>
      <c r="G58" s="257">
        <v>54</v>
      </c>
      <c r="H58" s="242">
        <f>Tabela1[[#This Row],[PESO UNI]]*Tabela1[[#This Row],[QTE]]</f>
        <v>54</v>
      </c>
      <c r="I58" s="239" t="s">
        <v>3289</v>
      </c>
      <c r="J58" s="243" t="s">
        <v>3045</v>
      </c>
      <c r="K58" s="243" t="s">
        <v>33</v>
      </c>
      <c r="L58" s="244" t="s">
        <v>2984</v>
      </c>
      <c r="M58" s="245">
        <v>46175</v>
      </c>
      <c r="N58" s="243" t="s">
        <v>38</v>
      </c>
      <c r="O58" s="246"/>
      <c r="P58" s="247"/>
      <c r="Q58" s="14">
        <f>Tabela1[[#This Row],[QTDE/ Fabricação]]-Tabela1[[#This Row],[QTE]]</f>
        <v>-1</v>
      </c>
      <c r="R58" s="249">
        <f t="shared" si="11"/>
        <v>54</v>
      </c>
      <c r="S58" s="249">
        <f t="shared" si="12"/>
        <v>54</v>
      </c>
      <c r="T58" s="250">
        <f t="shared" si="13"/>
        <v>0</v>
      </c>
      <c r="U58" s="251">
        <f>IFERROR(SUMIF('LISTA DE EMBARQUE'!B:B,MICRO!E:E,'LISTA DE EMBARQUE'!G:G),"")</f>
        <v>1</v>
      </c>
      <c r="V58" s="246">
        <f>IFERROR(VLOOKUP(Tabela1[[#This Row],[COD.MDE]],'LISTA DE EMBARQUE'!B:L,11,0),"")</f>
        <v>2</v>
      </c>
      <c r="W58" s="247" t="str">
        <f>IFERROR(COUNTIF(#REF!,Tabela1[[#This Row],[Colunas5]]),"")</f>
        <v/>
      </c>
      <c r="X58" s="248">
        <f>Tabela1[[#This Row],[QIANTIDADE EXPEDIDA]]*Tabela1[[#This Row],[PESO UNI]]</f>
        <v>54</v>
      </c>
      <c r="Y58" s="248">
        <f t="shared" si="14"/>
        <v>0</v>
      </c>
      <c r="Z58" s="252">
        <f>Tabela1[[#This Row],[PESO TOTAL]]-Tabela1[[#This Row],[Peso Expedido]]</f>
        <v>0</v>
      </c>
      <c r="AA58" s="253">
        <v>1</v>
      </c>
      <c r="AB58" s="254"/>
      <c r="AC58" s="254">
        <v>1</v>
      </c>
      <c r="AD58" s="254">
        <v>1</v>
      </c>
      <c r="AE58" s="254">
        <v>1</v>
      </c>
      <c r="AF58" s="254">
        <v>1</v>
      </c>
      <c r="AG58" s="254">
        <v>1</v>
      </c>
      <c r="AH58" s="254">
        <v>1</v>
      </c>
      <c r="AI58" s="254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255" t="s">
        <v>3068</v>
      </c>
      <c r="B59" s="241"/>
      <c r="C59" s="239">
        <v>2</v>
      </c>
      <c r="D59" s="256" t="s">
        <v>3069</v>
      </c>
      <c r="E59" s="239">
        <v>3755</v>
      </c>
      <c r="F59" s="239">
        <v>10</v>
      </c>
      <c r="G59" s="257">
        <v>47.6</v>
      </c>
      <c r="H59" s="242">
        <f>Tabela1[[#This Row],[PESO UNI]]*Tabela1[[#This Row],[QTE]]</f>
        <v>95.2</v>
      </c>
      <c r="I59" s="239">
        <v>0</v>
      </c>
      <c r="J59" s="243" t="s">
        <v>3045</v>
      </c>
      <c r="K59" s="243" t="s">
        <v>33</v>
      </c>
      <c r="L59" s="244" t="s">
        <v>2984</v>
      </c>
      <c r="M59" s="245">
        <v>46175</v>
      </c>
      <c r="N59" s="243" t="s">
        <v>38</v>
      </c>
      <c r="O59" s="246"/>
      <c r="P59" s="247"/>
      <c r="Q59" s="14">
        <f>Tabela1[[#This Row],[QTDE/ Fabricação]]-Tabela1[[#This Row],[QTE]]</f>
        <v>-2</v>
      </c>
      <c r="R59" s="249">
        <f t="shared" si="11"/>
        <v>95.2</v>
      </c>
      <c r="S59" s="249">
        <f t="shared" si="12"/>
        <v>95.2</v>
      </c>
      <c r="T59" s="250">
        <f t="shared" si="13"/>
        <v>0</v>
      </c>
      <c r="U59" s="251">
        <f>IFERROR(SUMIF('LISTA DE EMBARQUE'!B:B,MICRO!E:E,'LISTA DE EMBARQUE'!G:G),"")</f>
        <v>2</v>
      </c>
      <c r="V59" s="246">
        <f>IFERROR(VLOOKUP(Tabela1[[#This Row],[COD.MDE]],'LISTA DE EMBARQUE'!B:L,11,0),"")</f>
        <v>1</v>
      </c>
      <c r="W59" s="247" t="str">
        <f>IFERROR(COUNTIF(#REF!,Tabela1[[#This Row],[Colunas5]]),"")</f>
        <v/>
      </c>
      <c r="X59" s="248">
        <f>Tabela1[[#This Row],[QIANTIDADE EXPEDIDA]]*Tabela1[[#This Row],[PESO UNI]]</f>
        <v>95.2</v>
      </c>
      <c r="Y59" s="248">
        <f t="shared" si="14"/>
        <v>0</v>
      </c>
      <c r="Z59" s="252">
        <f>Tabela1[[#This Row],[PESO TOTAL]]-Tabela1[[#This Row],[Peso Expedido]]</f>
        <v>0</v>
      </c>
      <c r="AA59" s="253">
        <v>1</v>
      </c>
      <c r="AB59" s="254"/>
      <c r="AC59" s="254">
        <v>1</v>
      </c>
      <c r="AD59" s="254">
        <v>1</v>
      </c>
      <c r="AE59" s="254">
        <v>1</v>
      </c>
      <c r="AF59" s="254">
        <v>1</v>
      </c>
      <c r="AG59" s="254">
        <v>1</v>
      </c>
      <c r="AH59" s="254">
        <v>1</v>
      </c>
      <c r="AI59" s="254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255" t="s">
        <v>3070</v>
      </c>
      <c r="B60" s="241"/>
      <c r="C60" s="239">
        <v>45</v>
      </c>
      <c r="D60" s="256" t="s">
        <v>3072</v>
      </c>
      <c r="E60" s="239">
        <v>3756</v>
      </c>
      <c r="F60" s="239">
        <v>10</v>
      </c>
      <c r="G60" s="257">
        <v>47.6</v>
      </c>
      <c r="H60" s="242">
        <f>Tabela1[[#This Row],[PESO UNI]]*Tabela1[[#This Row],[QTE]]</f>
        <v>2142</v>
      </c>
      <c r="I60" s="239">
        <v>0</v>
      </c>
      <c r="J60" s="243" t="s">
        <v>3045</v>
      </c>
      <c r="K60" s="243" t="s">
        <v>33</v>
      </c>
      <c r="L60" s="244" t="s">
        <v>2984</v>
      </c>
      <c r="M60" s="245">
        <v>46175</v>
      </c>
      <c r="N60" s="243" t="s">
        <v>38</v>
      </c>
      <c r="O60" s="246"/>
      <c r="P60" s="247"/>
      <c r="Q60" s="14">
        <f>Tabela1[[#This Row],[QTDE/ Fabricação]]-Tabela1[[#This Row],[QTE]]</f>
        <v>-45</v>
      </c>
      <c r="R60" s="249">
        <f t="shared" si="11"/>
        <v>2142</v>
      </c>
      <c r="S60" s="249">
        <f t="shared" si="12"/>
        <v>2142</v>
      </c>
      <c r="T60" s="250">
        <f t="shared" si="13"/>
        <v>0</v>
      </c>
      <c r="U60" s="251">
        <f>IFERROR(SUMIF('LISTA DE EMBARQUE'!B:B,MICRO!E:E,'LISTA DE EMBARQUE'!G:G),"")</f>
        <v>45</v>
      </c>
      <c r="V60" s="246">
        <f>IFERROR(VLOOKUP(Tabela1[[#This Row],[COD.MDE]],'LISTA DE EMBARQUE'!B:L,11,0),"")</f>
        <v>1</v>
      </c>
      <c r="W60" s="247" t="str">
        <f>IFERROR(COUNTIF(#REF!,Tabela1[[#This Row],[Colunas5]]),"")</f>
        <v/>
      </c>
      <c r="X60" s="248">
        <f>Tabela1[[#This Row],[QIANTIDADE EXPEDIDA]]*Tabela1[[#This Row],[PESO UNI]]</f>
        <v>2142</v>
      </c>
      <c r="Y60" s="248">
        <f t="shared" si="14"/>
        <v>0</v>
      </c>
      <c r="Z60" s="252">
        <f>Tabela1[[#This Row],[PESO TOTAL]]-Tabela1[[#This Row],[Peso Expedido]]</f>
        <v>0</v>
      </c>
      <c r="AA60" s="253">
        <v>1</v>
      </c>
      <c r="AB60" s="254"/>
      <c r="AC60" s="254">
        <v>1</v>
      </c>
      <c r="AD60" s="254">
        <v>1</v>
      </c>
      <c r="AE60" s="254">
        <v>1</v>
      </c>
      <c r="AF60" s="254">
        <v>1</v>
      </c>
      <c r="AG60" s="254">
        <v>1</v>
      </c>
      <c r="AH60" s="254">
        <v>1</v>
      </c>
      <c r="AI60" s="254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255" t="s">
        <v>3073</v>
      </c>
      <c r="B61" s="241"/>
      <c r="C61" s="239">
        <v>11</v>
      </c>
      <c r="D61" s="256" t="s">
        <v>3074</v>
      </c>
      <c r="E61" s="239">
        <v>3757</v>
      </c>
      <c r="F61" s="239">
        <v>10</v>
      </c>
      <c r="G61" s="257">
        <v>53.8</v>
      </c>
      <c r="H61" s="242">
        <f>Tabela1[[#This Row],[PESO UNI]]*Tabela1[[#This Row],[QTE]]</f>
        <v>591.79999999999995</v>
      </c>
      <c r="I61" s="239">
        <v>0</v>
      </c>
      <c r="J61" s="243" t="s">
        <v>3045</v>
      </c>
      <c r="K61" s="243" t="s">
        <v>33</v>
      </c>
      <c r="L61" s="244" t="s">
        <v>2984</v>
      </c>
      <c r="M61" s="245">
        <v>46175</v>
      </c>
      <c r="N61" s="243" t="s">
        <v>38</v>
      </c>
      <c r="O61" s="246"/>
      <c r="P61" s="247"/>
      <c r="Q61" s="14">
        <f>Tabela1[[#This Row],[QTDE/ Fabricação]]-Tabela1[[#This Row],[QTE]]</f>
        <v>-11</v>
      </c>
      <c r="R61" s="249">
        <f t="shared" si="11"/>
        <v>591.79999999999995</v>
      </c>
      <c r="S61" s="249">
        <f t="shared" si="12"/>
        <v>591.79999999999995</v>
      </c>
      <c r="T61" s="250">
        <f t="shared" si="13"/>
        <v>0</v>
      </c>
      <c r="U61" s="251">
        <f>IFERROR(SUMIF('LISTA DE EMBARQUE'!B:B,MICRO!E:E,'LISTA DE EMBARQUE'!G:G),"")</f>
        <v>11</v>
      </c>
      <c r="V61" s="246">
        <f>IFERROR(VLOOKUP(Tabela1[[#This Row],[COD.MDE]],'LISTA DE EMBARQUE'!B:L,11,0),"")</f>
        <v>1</v>
      </c>
      <c r="W61" s="247" t="str">
        <f>IFERROR(COUNTIF(#REF!,Tabela1[[#This Row],[Colunas5]]),"")</f>
        <v/>
      </c>
      <c r="X61" s="248">
        <f>Tabela1[[#This Row],[QIANTIDADE EXPEDIDA]]*Tabela1[[#This Row],[PESO UNI]]</f>
        <v>591.79999999999995</v>
      </c>
      <c r="Y61" s="248">
        <f t="shared" si="14"/>
        <v>0</v>
      </c>
      <c r="Z61" s="252">
        <f>Tabela1[[#This Row],[PESO TOTAL]]-Tabela1[[#This Row],[Peso Expedido]]</f>
        <v>0</v>
      </c>
      <c r="AA61" s="253">
        <v>1</v>
      </c>
      <c r="AB61" s="254"/>
      <c r="AC61" s="254">
        <v>1</v>
      </c>
      <c r="AD61" s="254">
        <v>1</v>
      </c>
      <c r="AE61" s="254">
        <v>1</v>
      </c>
      <c r="AF61" s="254">
        <v>1</v>
      </c>
      <c r="AG61" s="254">
        <v>1</v>
      </c>
      <c r="AH61" s="254">
        <v>1</v>
      </c>
      <c r="AI61" s="254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255" t="s">
        <v>3075</v>
      </c>
      <c r="B62" s="241"/>
      <c r="C62" s="239">
        <v>15</v>
      </c>
      <c r="D62" s="256" t="s">
        <v>3076</v>
      </c>
      <c r="E62" s="239">
        <v>3758</v>
      </c>
      <c r="F62" s="239">
        <v>10</v>
      </c>
      <c r="G62" s="257">
        <v>26.3</v>
      </c>
      <c r="H62" s="242">
        <f>Tabela1[[#This Row],[PESO UNI]]*Tabela1[[#This Row],[QTE]]</f>
        <v>394.5</v>
      </c>
      <c r="I62" s="239">
        <v>0</v>
      </c>
      <c r="J62" s="243" t="s">
        <v>3045</v>
      </c>
      <c r="K62" s="243" t="s">
        <v>33</v>
      </c>
      <c r="L62" s="244" t="s">
        <v>2984</v>
      </c>
      <c r="M62" s="245">
        <v>46175</v>
      </c>
      <c r="N62" s="243" t="s">
        <v>38</v>
      </c>
      <c r="O62" s="246"/>
      <c r="P62" s="247"/>
      <c r="Q62" s="14">
        <f>Tabela1[[#This Row],[QTDE/ Fabricação]]-Tabela1[[#This Row],[QTE]]</f>
        <v>-15</v>
      </c>
      <c r="R62" s="249">
        <f t="shared" si="11"/>
        <v>394.5</v>
      </c>
      <c r="S62" s="249">
        <f t="shared" si="12"/>
        <v>394.5</v>
      </c>
      <c r="T62" s="250">
        <f t="shared" si="13"/>
        <v>0</v>
      </c>
      <c r="U62" s="251">
        <f>IFERROR(SUMIF('LISTA DE EMBARQUE'!B:B,MICRO!E:E,'LISTA DE EMBARQUE'!G:G),"")</f>
        <v>15</v>
      </c>
      <c r="V62" s="246">
        <f>IFERROR(VLOOKUP(Tabela1[[#This Row],[COD.MDE]],'LISTA DE EMBARQUE'!B:L,11,0),"")</f>
        <v>1</v>
      </c>
      <c r="W62" s="247" t="str">
        <f>IFERROR(COUNTIF(#REF!,Tabela1[[#This Row],[Colunas5]]),"")</f>
        <v/>
      </c>
      <c r="X62" s="248">
        <f>Tabela1[[#This Row],[QIANTIDADE EXPEDIDA]]*Tabela1[[#This Row],[PESO UNI]]</f>
        <v>394.5</v>
      </c>
      <c r="Y62" s="248">
        <f t="shared" si="14"/>
        <v>0</v>
      </c>
      <c r="Z62" s="252">
        <f>Tabela1[[#This Row],[PESO TOTAL]]-Tabela1[[#This Row],[Peso Expedido]]</f>
        <v>0</v>
      </c>
      <c r="AA62" s="253">
        <v>1</v>
      </c>
      <c r="AB62" s="254"/>
      <c r="AC62" s="254">
        <v>1</v>
      </c>
      <c r="AD62" s="254">
        <v>1</v>
      </c>
      <c r="AE62" s="254">
        <v>1</v>
      </c>
      <c r="AF62" s="254">
        <v>1</v>
      </c>
      <c r="AG62" s="254">
        <v>1</v>
      </c>
      <c r="AH62" s="254">
        <v>1</v>
      </c>
      <c r="AI62" s="254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255" t="s">
        <v>3077</v>
      </c>
      <c r="B63" s="241"/>
      <c r="C63" s="239">
        <v>2</v>
      </c>
      <c r="D63" s="256" t="s">
        <v>3078</v>
      </c>
      <c r="E63" s="239">
        <v>3759</v>
      </c>
      <c r="F63" s="239">
        <v>10</v>
      </c>
      <c r="G63" s="257">
        <v>59.1</v>
      </c>
      <c r="H63" s="242">
        <f>Tabela1[[#This Row],[PESO UNI]]*Tabela1[[#This Row],[QTE]]</f>
        <v>118.2</v>
      </c>
      <c r="I63" s="239">
        <v>0</v>
      </c>
      <c r="J63" s="243" t="s">
        <v>3045</v>
      </c>
      <c r="K63" s="243" t="s">
        <v>33</v>
      </c>
      <c r="L63" s="244" t="s">
        <v>2984</v>
      </c>
      <c r="M63" s="245">
        <v>46175</v>
      </c>
      <c r="N63" s="243" t="s">
        <v>38</v>
      </c>
      <c r="O63" s="246"/>
      <c r="P63" s="247"/>
      <c r="Q63" s="14">
        <f>Tabela1[[#This Row],[QTDE/ Fabricação]]-Tabela1[[#This Row],[QTE]]</f>
        <v>-2</v>
      </c>
      <c r="R63" s="249">
        <f t="shared" si="11"/>
        <v>118.2</v>
      </c>
      <c r="S63" s="249">
        <f t="shared" si="12"/>
        <v>118.2</v>
      </c>
      <c r="T63" s="250">
        <f t="shared" si="13"/>
        <v>0</v>
      </c>
      <c r="U63" s="251">
        <f>IFERROR(SUMIF('LISTA DE EMBARQUE'!B:B,MICRO!E:E,'LISTA DE EMBARQUE'!G:G),"")</f>
        <v>2</v>
      </c>
      <c r="V63" s="246">
        <f>IFERROR(VLOOKUP(Tabela1[[#This Row],[COD.MDE]],'LISTA DE EMBARQUE'!B:L,11,0),"")</f>
        <v>2</v>
      </c>
      <c r="W63" s="247" t="str">
        <f>IFERROR(COUNTIF(#REF!,Tabela1[[#This Row],[Colunas5]]),"")</f>
        <v/>
      </c>
      <c r="X63" s="248">
        <f>Tabela1[[#This Row],[QIANTIDADE EXPEDIDA]]*Tabela1[[#This Row],[PESO UNI]]</f>
        <v>118.2</v>
      </c>
      <c r="Y63" s="248">
        <f t="shared" si="14"/>
        <v>0</v>
      </c>
      <c r="Z63" s="252">
        <f>Tabela1[[#This Row],[PESO TOTAL]]-Tabela1[[#This Row],[Peso Expedido]]</f>
        <v>0</v>
      </c>
      <c r="AA63" s="253">
        <v>1</v>
      </c>
      <c r="AB63" s="254"/>
      <c r="AC63" s="254">
        <v>1</v>
      </c>
      <c r="AD63" s="254">
        <v>1</v>
      </c>
      <c r="AE63" s="254">
        <v>1</v>
      </c>
      <c r="AF63" s="254">
        <v>1</v>
      </c>
      <c r="AG63" s="254">
        <v>1</v>
      </c>
      <c r="AH63" s="254">
        <v>1</v>
      </c>
      <c r="AI63" s="254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255" t="s">
        <v>3079</v>
      </c>
      <c r="B64" s="241"/>
      <c r="C64" s="239">
        <v>1</v>
      </c>
      <c r="D64" s="256" t="s">
        <v>3080</v>
      </c>
      <c r="E64" s="239">
        <v>3760</v>
      </c>
      <c r="F64" s="239">
        <v>9</v>
      </c>
      <c r="G64" s="257">
        <v>53.8</v>
      </c>
      <c r="H64" s="242">
        <f>Tabela1[[#This Row],[PESO UNI]]*Tabela1[[#This Row],[QTE]]</f>
        <v>53.8</v>
      </c>
      <c r="I64" s="239">
        <v>0</v>
      </c>
      <c r="J64" s="243" t="s">
        <v>3034</v>
      </c>
      <c r="K64" s="243" t="s">
        <v>33</v>
      </c>
      <c r="L64" s="244" t="s">
        <v>2984</v>
      </c>
      <c r="M64" s="245">
        <v>46175</v>
      </c>
      <c r="N64" s="243" t="s">
        <v>38</v>
      </c>
      <c r="O64" s="246"/>
      <c r="P64" s="247"/>
      <c r="Q64" s="14">
        <f>Tabela1[[#This Row],[QTDE/ Fabricação]]-Tabela1[[#This Row],[QTE]]</f>
        <v>-1</v>
      </c>
      <c r="R64" s="249">
        <f t="shared" si="11"/>
        <v>53.8</v>
      </c>
      <c r="S64" s="249">
        <f t="shared" si="12"/>
        <v>53.8</v>
      </c>
      <c r="T64" s="250">
        <f t="shared" si="13"/>
        <v>0</v>
      </c>
      <c r="U64" s="251">
        <f>IFERROR(SUMIF('LISTA DE EMBARQUE'!B:B,MICRO!E:E,'LISTA DE EMBARQUE'!G:G),"")</f>
        <v>1</v>
      </c>
      <c r="V64" s="246">
        <f>IFERROR(VLOOKUP(Tabela1[[#This Row],[COD.MDE]],'LISTA DE EMBARQUE'!B:L,11,0),"")</f>
        <v>2</v>
      </c>
      <c r="W64" s="247" t="str">
        <f>IFERROR(COUNTIF(#REF!,Tabela1[[#This Row],[Colunas5]]),"")</f>
        <v/>
      </c>
      <c r="X64" s="248">
        <f>Tabela1[[#This Row],[QIANTIDADE EXPEDIDA]]*Tabela1[[#This Row],[PESO UNI]]</f>
        <v>53.8</v>
      </c>
      <c r="Y64" s="248">
        <f t="shared" si="14"/>
        <v>0</v>
      </c>
      <c r="Z64" s="252">
        <f>Tabela1[[#This Row],[PESO TOTAL]]-Tabela1[[#This Row],[Peso Expedido]]</f>
        <v>0</v>
      </c>
      <c r="AA64" s="253">
        <v>1</v>
      </c>
      <c r="AB64" s="254"/>
      <c r="AC64" s="254">
        <v>1</v>
      </c>
      <c r="AD64" s="254">
        <v>1</v>
      </c>
      <c r="AE64" s="254">
        <v>1</v>
      </c>
      <c r="AF64" s="254">
        <v>1</v>
      </c>
      <c r="AG64" s="254">
        <v>1</v>
      </c>
      <c r="AH64" s="254">
        <v>1</v>
      </c>
      <c r="AI64" s="254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255" t="s">
        <v>3081</v>
      </c>
      <c r="B65" s="241"/>
      <c r="C65" s="239">
        <v>38</v>
      </c>
      <c r="D65" s="256" t="s">
        <v>3311</v>
      </c>
      <c r="E65" s="239">
        <v>3761</v>
      </c>
      <c r="F65" s="239">
        <v>9</v>
      </c>
      <c r="G65" s="257">
        <v>28</v>
      </c>
      <c r="H65" s="242">
        <f>Tabela1[[#This Row],[PESO UNI]]*Tabela1[[#This Row],[QTE]]</f>
        <v>1064</v>
      </c>
      <c r="I65" s="239">
        <v>0</v>
      </c>
      <c r="J65" s="243" t="s">
        <v>3034</v>
      </c>
      <c r="K65" s="243" t="s">
        <v>33</v>
      </c>
      <c r="L65" s="244" t="s">
        <v>2984</v>
      </c>
      <c r="M65" s="245">
        <v>46175</v>
      </c>
      <c r="N65" s="243" t="s">
        <v>38</v>
      </c>
      <c r="O65" s="246"/>
      <c r="P65" s="247"/>
      <c r="Q65" s="14">
        <f>Tabela1[[#This Row],[QTDE/ Fabricação]]-Tabela1[[#This Row],[QTE]]</f>
        <v>-38</v>
      </c>
      <c r="R65" s="249">
        <f t="shared" si="11"/>
        <v>1064</v>
      </c>
      <c r="S65" s="249">
        <f t="shared" si="12"/>
        <v>1064</v>
      </c>
      <c r="T65" s="250">
        <f t="shared" si="13"/>
        <v>0</v>
      </c>
      <c r="U65" s="251">
        <f>IFERROR(SUMIF('LISTA DE EMBARQUE'!B:B,MICRO!E:E,'LISTA DE EMBARQUE'!G:G),"")</f>
        <v>38</v>
      </c>
      <c r="V65" s="246">
        <f>IFERROR(VLOOKUP(Tabela1[[#This Row],[COD.MDE]],'LISTA DE EMBARQUE'!B:L,11,0),"")</f>
        <v>1</v>
      </c>
      <c r="W65" s="247" t="str">
        <f>IFERROR(COUNTIF(#REF!,Tabela1[[#This Row],[Colunas5]]),"")</f>
        <v/>
      </c>
      <c r="X65" s="248">
        <f>Tabela1[[#This Row],[QIANTIDADE EXPEDIDA]]*Tabela1[[#This Row],[PESO UNI]]</f>
        <v>1064</v>
      </c>
      <c r="Y65" s="248">
        <f t="shared" si="14"/>
        <v>0</v>
      </c>
      <c r="Z65" s="252">
        <f>Tabela1[[#This Row],[PESO TOTAL]]-Tabela1[[#This Row],[Peso Expedido]]</f>
        <v>0</v>
      </c>
      <c r="AA65" s="253">
        <v>1</v>
      </c>
      <c r="AB65" s="254"/>
      <c r="AC65" s="254">
        <v>1</v>
      </c>
      <c r="AD65" s="254">
        <v>1</v>
      </c>
      <c r="AE65" s="254">
        <v>1</v>
      </c>
      <c r="AF65" s="254">
        <v>1</v>
      </c>
      <c r="AG65" s="254">
        <v>1</v>
      </c>
      <c r="AH65" s="254">
        <v>1</v>
      </c>
      <c r="AI65" s="254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255" t="s">
        <v>3083</v>
      </c>
      <c r="B66" s="241"/>
      <c r="C66" s="239">
        <v>8</v>
      </c>
      <c r="D66" s="256" t="s">
        <v>3084</v>
      </c>
      <c r="E66" s="239">
        <v>3762</v>
      </c>
      <c r="F66" s="239">
        <v>9</v>
      </c>
      <c r="G66" s="257">
        <v>28.8</v>
      </c>
      <c r="H66" s="242">
        <f>Tabela1[[#This Row],[PESO UNI]]*Tabela1[[#This Row],[QTE]]</f>
        <v>230.4</v>
      </c>
      <c r="I66" s="239">
        <v>0</v>
      </c>
      <c r="J66" s="243" t="s">
        <v>3034</v>
      </c>
      <c r="K66" s="243" t="s">
        <v>33</v>
      </c>
      <c r="L66" s="244" t="s">
        <v>2984</v>
      </c>
      <c r="M66" s="245">
        <v>46175</v>
      </c>
      <c r="N66" s="243" t="s">
        <v>38</v>
      </c>
      <c r="O66" s="246"/>
      <c r="P66" s="247"/>
      <c r="Q66" s="14">
        <f>Tabela1[[#This Row],[QTDE/ Fabricação]]-Tabela1[[#This Row],[QTE]]</f>
        <v>-8</v>
      </c>
      <c r="R66" s="249">
        <f t="shared" si="11"/>
        <v>230.4</v>
      </c>
      <c r="S66" s="249">
        <f t="shared" si="12"/>
        <v>230.4</v>
      </c>
      <c r="T66" s="250">
        <f t="shared" si="13"/>
        <v>0</v>
      </c>
      <c r="U66" s="251">
        <f>IFERROR(SUMIF('LISTA DE EMBARQUE'!B:B,MICRO!E:E,'LISTA DE EMBARQUE'!G:G),"")</f>
        <v>8</v>
      </c>
      <c r="V66" s="246">
        <f>IFERROR(VLOOKUP(Tabela1[[#This Row],[COD.MDE]],'LISTA DE EMBARQUE'!B:L,11,0),"")</f>
        <v>2</v>
      </c>
      <c r="W66" s="247" t="str">
        <f>IFERROR(COUNTIF(#REF!,Tabela1[[#This Row],[Colunas5]]),"")</f>
        <v/>
      </c>
      <c r="X66" s="248">
        <f>Tabela1[[#This Row],[QIANTIDADE EXPEDIDA]]*Tabela1[[#This Row],[PESO UNI]]</f>
        <v>230.4</v>
      </c>
      <c r="Y66" s="248">
        <f t="shared" si="14"/>
        <v>0</v>
      </c>
      <c r="Z66" s="252">
        <f>Tabela1[[#This Row],[PESO TOTAL]]-Tabela1[[#This Row],[Peso Expedido]]</f>
        <v>0</v>
      </c>
      <c r="AA66" s="253">
        <v>1</v>
      </c>
      <c r="AB66" s="254"/>
      <c r="AC66" s="254">
        <v>1</v>
      </c>
      <c r="AD66" s="254">
        <v>1</v>
      </c>
      <c r="AE66" s="254">
        <v>1</v>
      </c>
      <c r="AF66" s="254">
        <v>1</v>
      </c>
      <c r="AG66" s="254">
        <v>1</v>
      </c>
      <c r="AH66" s="254">
        <v>1</v>
      </c>
      <c r="AI66" s="254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255" t="s">
        <v>3086</v>
      </c>
      <c r="B67" s="241"/>
      <c r="C67" s="239">
        <v>16</v>
      </c>
      <c r="D67" s="256" t="s">
        <v>3085</v>
      </c>
      <c r="E67" s="239">
        <v>3763</v>
      </c>
      <c r="F67" s="239">
        <v>9</v>
      </c>
      <c r="G67" s="257">
        <v>5.2</v>
      </c>
      <c r="H67" s="242">
        <f>Tabela1[[#This Row],[PESO UNI]]*Tabela1[[#This Row],[QTE]]</f>
        <v>83.2</v>
      </c>
      <c r="I67" s="239">
        <v>0</v>
      </c>
      <c r="J67" s="243" t="s">
        <v>3034</v>
      </c>
      <c r="K67" s="243" t="s">
        <v>33</v>
      </c>
      <c r="L67" s="244" t="s">
        <v>2984</v>
      </c>
      <c r="M67" s="245">
        <v>46175</v>
      </c>
      <c r="N67" s="243" t="s">
        <v>38</v>
      </c>
      <c r="O67" s="246"/>
      <c r="P67" s="247"/>
      <c r="Q67" s="14">
        <f>Tabela1[[#This Row],[QTDE/ Fabricação]]-Tabela1[[#This Row],[QTE]]</f>
        <v>-16</v>
      </c>
      <c r="R67" s="249">
        <f t="shared" si="11"/>
        <v>83.2</v>
      </c>
      <c r="S67" s="249">
        <f t="shared" si="12"/>
        <v>83.2</v>
      </c>
      <c r="T67" s="250">
        <f t="shared" si="13"/>
        <v>0</v>
      </c>
      <c r="U67" s="251">
        <f>IFERROR(SUMIF('LISTA DE EMBARQUE'!B:B,MICRO!E:E,'LISTA DE EMBARQUE'!G:G),"")</f>
        <v>16</v>
      </c>
      <c r="V67" s="246">
        <f>IFERROR(VLOOKUP(Tabela1[[#This Row],[COD.MDE]],'LISTA DE EMBARQUE'!B:L,11,0),"")</f>
        <v>1</v>
      </c>
      <c r="W67" s="247" t="str">
        <f>IFERROR(COUNTIF(#REF!,Tabela1[[#This Row],[Colunas5]]),"")</f>
        <v/>
      </c>
      <c r="X67" s="248">
        <f>Tabela1[[#This Row],[QIANTIDADE EXPEDIDA]]*Tabela1[[#This Row],[PESO UNI]]</f>
        <v>83.2</v>
      </c>
      <c r="Y67" s="248">
        <f t="shared" si="14"/>
        <v>0</v>
      </c>
      <c r="Z67" s="252">
        <v>0</v>
      </c>
      <c r="AA67" s="253">
        <v>1</v>
      </c>
      <c r="AB67" s="254"/>
      <c r="AC67" s="254">
        <v>1</v>
      </c>
      <c r="AD67" s="254">
        <v>1</v>
      </c>
      <c r="AE67" s="254">
        <v>1</v>
      </c>
      <c r="AF67" s="254">
        <v>1</v>
      </c>
      <c r="AG67" s="254">
        <v>1</v>
      </c>
      <c r="AH67" s="254">
        <v>1</v>
      </c>
      <c r="AI67" s="254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255" t="s">
        <v>3087</v>
      </c>
      <c r="B68" s="241"/>
      <c r="C68" s="239">
        <v>2</v>
      </c>
      <c r="D68" s="256" t="s">
        <v>3088</v>
      </c>
      <c r="E68" s="239">
        <v>3764</v>
      </c>
      <c r="F68" s="239">
        <v>9</v>
      </c>
      <c r="G68" s="257">
        <v>49</v>
      </c>
      <c r="H68" s="242">
        <f>Tabela1[[#This Row],[PESO UNI]]*Tabela1[[#This Row],[QTE]]</f>
        <v>98</v>
      </c>
      <c r="I68" s="239">
        <v>0</v>
      </c>
      <c r="J68" s="243" t="s">
        <v>3034</v>
      </c>
      <c r="K68" s="243" t="s">
        <v>33</v>
      </c>
      <c r="L68" s="244" t="s">
        <v>2984</v>
      </c>
      <c r="M68" s="245">
        <v>46175</v>
      </c>
      <c r="N68" s="243" t="s">
        <v>38</v>
      </c>
      <c r="O68" s="246"/>
      <c r="P68" s="247"/>
      <c r="Q68" s="14">
        <f>Tabela1[[#This Row],[QTDE/ Fabricação]]-Tabela1[[#This Row],[QTE]]</f>
        <v>-2</v>
      </c>
      <c r="R68" s="249">
        <f t="shared" si="11"/>
        <v>98</v>
      </c>
      <c r="S68" s="249">
        <f t="shared" si="12"/>
        <v>98</v>
      </c>
      <c r="T68" s="250">
        <f t="shared" si="13"/>
        <v>0</v>
      </c>
      <c r="U68" s="251">
        <f>IFERROR(SUMIF('LISTA DE EMBARQUE'!B:B,MICRO!E:E,'LISTA DE EMBARQUE'!G:G),"")</f>
        <v>2</v>
      </c>
      <c r="V68" s="246">
        <f>IFERROR(VLOOKUP(Tabela1[[#This Row],[COD.MDE]],'LISTA DE EMBARQUE'!B:L,11,0),"")</f>
        <v>2</v>
      </c>
      <c r="W68" s="247" t="str">
        <f>IFERROR(COUNTIF(#REF!,Tabela1[[#This Row],[Colunas5]]),"")</f>
        <v/>
      </c>
      <c r="X68" s="248">
        <f>Tabela1[[#This Row],[QIANTIDADE EXPEDIDA]]*Tabela1[[#This Row],[PESO UNI]]</f>
        <v>98</v>
      </c>
      <c r="Y68" s="248">
        <f t="shared" si="14"/>
        <v>0</v>
      </c>
      <c r="Z68" s="252">
        <f>Tabela1[[#This Row],[PESO TOTAL]]-Tabela1[[#This Row],[Peso Expedido]]</f>
        <v>0</v>
      </c>
      <c r="AA68" s="253">
        <v>1</v>
      </c>
      <c r="AB68" s="254"/>
      <c r="AC68" s="254">
        <v>1</v>
      </c>
      <c r="AD68" s="254">
        <v>1</v>
      </c>
      <c r="AE68" s="254">
        <v>1</v>
      </c>
      <c r="AF68" s="254">
        <v>1</v>
      </c>
      <c r="AG68" s="254">
        <v>1</v>
      </c>
      <c r="AH68" s="254">
        <v>1</v>
      </c>
      <c r="AI68" s="254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255" t="s">
        <v>3089</v>
      </c>
      <c r="B69" s="241"/>
      <c r="C69" s="239">
        <v>2</v>
      </c>
      <c r="D69" s="256" t="s">
        <v>3090</v>
      </c>
      <c r="E69" s="239">
        <v>3765</v>
      </c>
      <c r="F69" s="239">
        <v>9</v>
      </c>
      <c r="G69" s="257">
        <v>28</v>
      </c>
      <c r="H69" s="242">
        <f>Tabela1[[#This Row],[PESO UNI]]*Tabela1[[#This Row],[QTE]]</f>
        <v>56</v>
      </c>
      <c r="I69" s="239">
        <v>0</v>
      </c>
      <c r="J69" s="243" t="s">
        <v>3034</v>
      </c>
      <c r="K69" s="243" t="s">
        <v>33</v>
      </c>
      <c r="L69" s="244" t="s">
        <v>2984</v>
      </c>
      <c r="M69" s="245">
        <v>46175</v>
      </c>
      <c r="N69" s="243" t="s">
        <v>38</v>
      </c>
      <c r="O69" s="246"/>
      <c r="P69" s="247"/>
      <c r="Q69" s="14">
        <f>Tabela1[[#This Row],[QTDE/ Fabricação]]-Tabela1[[#This Row],[QTE]]</f>
        <v>-2</v>
      </c>
      <c r="R69" s="249">
        <f t="shared" si="11"/>
        <v>56</v>
      </c>
      <c r="S69" s="249">
        <f t="shared" si="12"/>
        <v>56</v>
      </c>
      <c r="T69" s="250">
        <f t="shared" si="13"/>
        <v>0</v>
      </c>
      <c r="U69" s="251">
        <f>IFERROR(SUMIF('LISTA DE EMBARQUE'!B:B,MICRO!E:E,'LISTA DE EMBARQUE'!G:G),"")</f>
        <v>2</v>
      </c>
      <c r="V69" s="246">
        <f>IFERROR(VLOOKUP(Tabela1[[#This Row],[COD.MDE]],'LISTA DE EMBARQUE'!B:L,11,0),"")</f>
        <v>2</v>
      </c>
      <c r="W69" s="247" t="str">
        <f>IFERROR(COUNTIF(#REF!,Tabela1[[#This Row],[Colunas5]]),"")</f>
        <v/>
      </c>
      <c r="X69" s="248">
        <f>Tabela1[[#This Row],[QIANTIDADE EXPEDIDA]]*Tabela1[[#This Row],[PESO UNI]]</f>
        <v>56</v>
      </c>
      <c r="Y69" s="248">
        <f t="shared" si="14"/>
        <v>0</v>
      </c>
      <c r="Z69" s="252">
        <f>Tabela1[[#This Row],[PESO TOTAL]]-Tabela1[[#This Row],[Peso Expedido]]</f>
        <v>0</v>
      </c>
      <c r="AA69" s="253">
        <v>1</v>
      </c>
      <c r="AB69" s="254"/>
      <c r="AC69" s="254">
        <v>1</v>
      </c>
      <c r="AD69" s="254">
        <v>1</v>
      </c>
      <c r="AE69" s="254">
        <v>1</v>
      </c>
      <c r="AF69" s="254">
        <v>1</v>
      </c>
      <c r="AG69" s="254">
        <v>1</v>
      </c>
      <c r="AH69" s="254">
        <v>1</v>
      </c>
      <c r="AI69" s="254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255" t="s">
        <v>3063</v>
      </c>
      <c r="B70" s="241"/>
      <c r="C70" s="239">
        <v>4</v>
      </c>
      <c r="D70" s="256" t="s">
        <v>3091</v>
      </c>
      <c r="E70" s="239">
        <v>3766</v>
      </c>
      <c r="F70" s="239">
        <v>9</v>
      </c>
      <c r="G70" s="257">
        <v>2.7</v>
      </c>
      <c r="H70" s="242">
        <f>Tabela1[[#This Row],[PESO UNI]]*Tabela1[[#This Row],[QTE]]</f>
        <v>10.8</v>
      </c>
      <c r="I70" s="239">
        <v>0</v>
      </c>
      <c r="J70" s="243" t="s">
        <v>3034</v>
      </c>
      <c r="K70" s="243" t="s">
        <v>33</v>
      </c>
      <c r="L70" s="244" t="s">
        <v>2984</v>
      </c>
      <c r="M70" s="245">
        <v>46175</v>
      </c>
      <c r="N70" s="243" t="s">
        <v>38</v>
      </c>
      <c r="O70" s="246"/>
      <c r="P70" s="247"/>
      <c r="Q70" s="14">
        <f>Tabela1[[#This Row],[QTDE/ Fabricação]]-Tabela1[[#This Row],[QTE]]</f>
        <v>-4</v>
      </c>
      <c r="R70" s="249">
        <f t="shared" si="11"/>
        <v>10.8</v>
      </c>
      <c r="S70" s="249">
        <f t="shared" si="12"/>
        <v>10.8</v>
      </c>
      <c r="T70" s="250">
        <f t="shared" si="13"/>
        <v>0</v>
      </c>
      <c r="U70" s="251">
        <f>IFERROR(SUMIF('LISTA DE EMBARQUE'!B:B,MICRO!E:E,'LISTA DE EMBARQUE'!G:G),"")</f>
        <v>4</v>
      </c>
      <c r="V70" s="246">
        <f>IFERROR(VLOOKUP(Tabela1[[#This Row],[COD.MDE]],'LISTA DE EMBARQUE'!B:L,11,0),"")</f>
        <v>1</v>
      </c>
      <c r="W70" s="247" t="str">
        <f>IFERROR(COUNTIF(#REF!,Tabela1[[#This Row],[Colunas5]]),"")</f>
        <v/>
      </c>
      <c r="X70" s="248">
        <f>Tabela1[[#This Row],[QIANTIDADE EXPEDIDA]]*Tabela1[[#This Row],[PESO UNI]]</f>
        <v>10.8</v>
      </c>
      <c r="Y70" s="248">
        <f t="shared" si="14"/>
        <v>0</v>
      </c>
      <c r="Z70" s="252">
        <f>Tabela1[[#This Row],[PESO TOTAL]]-Tabela1[[#This Row],[Peso Expedido]]</f>
        <v>0</v>
      </c>
      <c r="AA70" s="253">
        <v>1</v>
      </c>
      <c r="AB70" s="254"/>
      <c r="AC70" s="254">
        <v>1</v>
      </c>
      <c r="AD70" s="254">
        <v>1</v>
      </c>
      <c r="AE70" s="254">
        <v>1</v>
      </c>
      <c r="AF70" s="254">
        <v>1</v>
      </c>
      <c r="AG70" s="254">
        <v>1</v>
      </c>
      <c r="AH70" s="254">
        <v>1</v>
      </c>
      <c r="AI70" s="254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255" t="s">
        <v>3063</v>
      </c>
      <c r="B71" s="241"/>
      <c r="C71" s="239">
        <v>4</v>
      </c>
      <c r="D71" s="256" t="s">
        <v>3092</v>
      </c>
      <c r="E71" s="239">
        <v>3767</v>
      </c>
      <c r="F71" s="239">
        <v>19</v>
      </c>
      <c r="G71" s="257">
        <v>2.7</v>
      </c>
      <c r="H71" s="242">
        <f>Tabela1[[#This Row],[PESO UNI]]*Tabela1[[#This Row],[QTE]]</f>
        <v>10.8</v>
      </c>
      <c r="I71" s="239">
        <v>1</v>
      </c>
      <c r="J71" s="243" t="s">
        <v>3093</v>
      </c>
      <c r="K71" s="243" t="s">
        <v>33</v>
      </c>
      <c r="L71" s="244" t="s">
        <v>2984</v>
      </c>
      <c r="M71" s="245">
        <v>46181</v>
      </c>
      <c r="N71" s="243" t="s">
        <v>38</v>
      </c>
      <c r="O71" s="246"/>
      <c r="P71" s="247"/>
      <c r="Q71" s="14">
        <f>Tabela1[[#This Row],[QTDE/ Fabricação]]-Tabela1[[#This Row],[QTE]]</f>
        <v>-4</v>
      </c>
      <c r="R71" s="249">
        <f t="shared" si="11"/>
        <v>10.8</v>
      </c>
      <c r="S71" s="249">
        <f t="shared" si="12"/>
        <v>10.8</v>
      </c>
      <c r="T71" s="250">
        <f t="shared" si="13"/>
        <v>0</v>
      </c>
      <c r="U71" s="251">
        <f>IFERROR(SUMIF('LISTA DE EMBARQUE'!B:B,MICRO!E:E,'LISTA DE EMBARQUE'!G:G),"")</f>
        <v>4</v>
      </c>
      <c r="V71" s="246">
        <f>IFERROR(VLOOKUP(Tabela1[[#This Row],[COD.MDE]],'LISTA DE EMBARQUE'!B:L,11,0),"")</f>
        <v>1</v>
      </c>
      <c r="W71" s="247" t="str">
        <f>IFERROR(COUNTIF(#REF!,Tabela1[[#This Row],[Colunas5]]),"")</f>
        <v/>
      </c>
      <c r="X71" s="248">
        <f>Tabela1[[#This Row],[QIANTIDADE EXPEDIDA]]*Tabela1[[#This Row],[PESO UNI]]</f>
        <v>10.8</v>
      </c>
      <c r="Y71" s="248">
        <f t="shared" si="14"/>
        <v>0</v>
      </c>
      <c r="Z71" s="252">
        <f>Tabela1[[#This Row],[PESO TOTAL]]-Tabela1[[#This Row],[Peso Expedido]]</f>
        <v>0</v>
      </c>
      <c r="AA71" s="253">
        <v>1</v>
      </c>
      <c r="AB71" s="254"/>
      <c r="AC71" s="254">
        <v>1</v>
      </c>
      <c r="AD71" s="254">
        <v>1</v>
      </c>
      <c r="AE71" s="254">
        <v>1</v>
      </c>
      <c r="AF71" s="254">
        <v>1</v>
      </c>
      <c r="AG71" s="254">
        <v>1</v>
      </c>
      <c r="AH71" s="254">
        <v>1</v>
      </c>
      <c r="AI71" s="254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255" t="s">
        <v>3094</v>
      </c>
      <c r="B72" s="241"/>
      <c r="C72" s="239">
        <v>36</v>
      </c>
      <c r="D72" s="256" t="s">
        <v>3095</v>
      </c>
      <c r="E72" s="239">
        <v>3768</v>
      </c>
      <c r="F72" s="239">
        <v>19</v>
      </c>
      <c r="G72" s="257">
        <v>86.2</v>
      </c>
      <c r="H72" s="242">
        <f>Tabela1[[#This Row],[PESO UNI]]*Tabela1[[#This Row],[QTE]]</f>
        <v>3103.2000000000003</v>
      </c>
      <c r="I72" s="239">
        <v>0</v>
      </c>
      <c r="J72" s="243" t="s">
        <v>3093</v>
      </c>
      <c r="K72" s="243" t="s">
        <v>33</v>
      </c>
      <c r="L72" s="244" t="s">
        <v>2984</v>
      </c>
      <c r="M72" s="245">
        <v>46181</v>
      </c>
      <c r="N72" s="243" t="s">
        <v>38</v>
      </c>
      <c r="O72" s="246"/>
      <c r="P72" s="247"/>
      <c r="Q72" s="14">
        <f>Tabela1[[#This Row],[QTDE/ Fabricação]]-Tabela1[[#This Row],[QTE]]</f>
        <v>-36</v>
      </c>
      <c r="R72" s="249">
        <f t="shared" si="11"/>
        <v>3103.2000000000003</v>
      </c>
      <c r="S72" s="249">
        <f t="shared" si="12"/>
        <v>3103.2000000000003</v>
      </c>
      <c r="T72" s="250">
        <f t="shared" si="13"/>
        <v>0</v>
      </c>
      <c r="U72" s="251">
        <f>IFERROR(SUMIF('LISTA DE EMBARQUE'!B:B,MICRO!E:E,'LISTA DE EMBARQUE'!G:G),"")</f>
        <v>36</v>
      </c>
      <c r="V72" s="246">
        <f>IFERROR(VLOOKUP(Tabela1[[#This Row],[COD.MDE]],'LISTA DE EMBARQUE'!B:L,11,0),"")</f>
        <v>1</v>
      </c>
      <c r="W72" s="247" t="str">
        <f>IFERROR(COUNTIF(#REF!,Tabela1[[#This Row],[Colunas5]]),"")</f>
        <v/>
      </c>
      <c r="X72" s="248">
        <f>Tabela1[[#This Row],[QIANTIDADE EXPEDIDA]]*Tabela1[[#This Row],[PESO UNI]]</f>
        <v>3103.2000000000003</v>
      </c>
      <c r="Y72" s="248">
        <f t="shared" si="14"/>
        <v>0</v>
      </c>
      <c r="Z72" s="252">
        <f>Tabela1[[#This Row],[PESO TOTAL]]-Tabela1[[#This Row],[Peso Expedido]]</f>
        <v>0</v>
      </c>
      <c r="AA72" s="253">
        <v>1</v>
      </c>
      <c r="AB72" s="254"/>
      <c r="AC72" s="254">
        <v>1</v>
      </c>
      <c r="AD72" s="254">
        <v>1</v>
      </c>
      <c r="AE72" s="254">
        <v>1</v>
      </c>
      <c r="AF72" s="254">
        <v>1</v>
      </c>
      <c r="AG72" s="254">
        <v>1</v>
      </c>
      <c r="AH72" s="254">
        <v>1</v>
      </c>
      <c r="AI72" s="254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255" t="s">
        <v>3097</v>
      </c>
      <c r="B73" s="241"/>
      <c r="C73" s="239">
        <v>4</v>
      </c>
      <c r="D73" s="256" t="s">
        <v>3096</v>
      </c>
      <c r="E73" s="239">
        <v>3769</v>
      </c>
      <c r="F73" s="239">
        <v>19</v>
      </c>
      <c r="G73" s="257">
        <v>60</v>
      </c>
      <c r="H73" s="242">
        <f>Tabela1[[#This Row],[PESO UNI]]*Tabela1[[#This Row],[QTE]]</f>
        <v>240</v>
      </c>
      <c r="I73" s="239">
        <v>0</v>
      </c>
      <c r="J73" s="243" t="s">
        <v>3093</v>
      </c>
      <c r="K73" s="243" t="s">
        <v>33</v>
      </c>
      <c r="L73" s="244" t="s">
        <v>2984</v>
      </c>
      <c r="M73" s="245">
        <v>46181</v>
      </c>
      <c r="N73" s="243" t="s">
        <v>38</v>
      </c>
      <c r="O73" s="246"/>
      <c r="P73" s="247"/>
      <c r="Q73" s="14">
        <f>Tabela1[[#This Row],[QTDE/ Fabricação]]-Tabela1[[#This Row],[QTE]]</f>
        <v>-4</v>
      </c>
      <c r="R73" s="249">
        <f t="shared" si="11"/>
        <v>240</v>
      </c>
      <c r="S73" s="249">
        <f t="shared" si="12"/>
        <v>240</v>
      </c>
      <c r="T73" s="250">
        <f t="shared" si="13"/>
        <v>0</v>
      </c>
      <c r="U73" s="251">
        <f>IFERROR(SUMIF('LISTA DE EMBARQUE'!B:B,MICRO!E:E,'LISTA DE EMBARQUE'!G:G),"")</f>
        <v>4</v>
      </c>
      <c r="V73" s="246">
        <f>IFERROR(VLOOKUP(Tabela1[[#This Row],[COD.MDE]],'LISTA DE EMBARQUE'!B:L,11,0),"")</f>
        <v>1</v>
      </c>
      <c r="W73" s="247" t="str">
        <f>IFERROR(COUNTIF(#REF!,Tabela1[[#This Row],[Colunas5]]),"")</f>
        <v/>
      </c>
      <c r="X73" s="248">
        <f>Tabela1[[#This Row],[QIANTIDADE EXPEDIDA]]*Tabela1[[#This Row],[PESO UNI]]</f>
        <v>240</v>
      </c>
      <c r="Y73" s="248">
        <f t="shared" si="14"/>
        <v>0</v>
      </c>
      <c r="Z73" s="252">
        <f>Tabela1[[#This Row],[PESO TOTAL]]-Tabela1[[#This Row],[Peso Expedido]]</f>
        <v>0</v>
      </c>
      <c r="AA73" s="253">
        <v>1</v>
      </c>
      <c r="AB73" s="254"/>
      <c r="AC73" s="254">
        <v>1</v>
      </c>
      <c r="AD73" s="254">
        <v>1</v>
      </c>
      <c r="AE73" s="254">
        <v>1</v>
      </c>
      <c r="AF73" s="254">
        <v>1</v>
      </c>
      <c r="AG73" s="254">
        <v>1</v>
      </c>
      <c r="AH73" s="254">
        <v>1</v>
      </c>
      <c r="AI73" s="254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255" t="s">
        <v>3098</v>
      </c>
      <c r="B74" s="241"/>
      <c r="C74" s="239">
        <v>2</v>
      </c>
      <c r="D74" s="256" t="s">
        <v>3099</v>
      </c>
      <c r="E74" s="239">
        <v>3770</v>
      </c>
      <c r="F74" s="239">
        <v>19</v>
      </c>
      <c r="G74" s="257">
        <v>28</v>
      </c>
      <c r="H74" s="242">
        <f>Tabela1[[#This Row],[PESO UNI]]*Tabela1[[#This Row],[QTE]]</f>
        <v>56</v>
      </c>
      <c r="I74" s="239">
        <v>0</v>
      </c>
      <c r="J74" s="243" t="s">
        <v>3093</v>
      </c>
      <c r="K74" s="243" t="s">
        <v>33</v>
      </c>
      <c r="L74" s="244" t="s">
        <v>2984</v>
      </c>
      <c r="M74" s="245">
        <v>46181</v>
      </c>
      <c r="N74" s="243" t="s">
        <v>38</v>
      </c>
      <c r="O74" s="246"/>
      <c r="P74" s="247"/>
      <c r="Q74" s="14">
        <f>Tabela1[[#This Row],[QTDE/ Fabricação]]-Tabela1[[#This Row],[QTE]]</f>
        <v>-2</v>
      </c>
      <c r="R74" s="249">
        <f t="shared" si="11"/>
        <v>56</v>
      </c>
      <c r="S74" s="249">
        <f t="shared" si="12"/>
        <v>56</v>
      </c>
      <c r="T74" s="250">
        <f t="shared" si="13"/>
        <v>0</v>
      </c>
      <c r="U74" s="251">
        <f>IFERROR(SUMIF('LISTA DE EMBARQUE'!B:B,MICRO!E:E,'LISTA DE EMBARQUE'!G:G),"")</f>
        <v>2</v>
      </c>
      <c r="V74" s="246">
        <f>IFERROR(VLOOKUP(Tabela1[[#This Row],[COD.MDE]],'LISTA DE EMBARQUE'!B:L,11,0),"")</f>
        <v>1</v>
      </c>
      <c r="W74" s="247" t="str">
        <f>IFERROR(COUNTIF(#REF!,Tabela1[[#This Row],[Colunas5]]),"")</f>
        <v/>
      </c>
      <c r="X74" s="248">
        <f>Tabela1[[#This Row],[QIANTIDADE EXPEDIDA]]*Tabela1[[#This Row],[PESO UNI]]</f>
        <v>56</v>
      </c>
      <c r="Y74" s="248">
        <f t="shared" si="14"/>
        <v>0</v>
      </c>
      <c r="Z74" s="252">
        <f>Tabela1[[#This Row],[PESO TOTAL]]-Tabela1[[#This Row],[Peso Expedido]]</f>
        <v>0</v>
      </c>
      <c r="AA74" s="253">
        <v>1</v>
      </c>
      <c r="AB74" s="254"/>
      <c r="AC74" s="254">
        <v>1</v>
      </c>
      <c r="AD74" s="254">
        <v>1</v>
      </c>
      <c r="AE74" s="254">
        <v>1</v>
      </c>
      <c r="AF74" s="254">
        <v>1</v>
      </c>
      <c r="AG74" s="254">
        <v>1</v>
      </c>
      <c r="AH74" s="254">
        <v>1</v>
      </c>
      <c r="AI74" s="254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255" t="s">
        <v>3100</v>
      </c>
      <c r="B75" s="241"/>
      <c r="C75" s="239">
        <v>24</v>
      </c>
      <c r="D75" s="256" t="s">
        <v>3101</v>
      </c>
      <c r="E75" s="239">
        <v>3771</v>
      </c>
      <c r="F75" s="239">
        <v>18</v>
      </c>
      <c r="G75" s="257">
        <v>50</v>
      </c>
      <c r="H75" s="242">
        <f>Tabela1[[#This Row],[PESO UNI]]*Tabela1[[#This Row],[QTE]]</f>
        <v>1200</v>
      </c>
      <c r="I75" s="239">
        <v>0</v>
      </c>
      <c r="J75" s="243" t="s">
        <v>3093</v>
      </c>
      <c r="K75" s="243" t="s">
        <v>23</v>
      </c>
      <c r="L75" s="244" t="s">
        <v>2984</v>
      </c>
      <c r="M75" s="245">
        <v>46181</v>
      </c>
      <c r="N75" s="243" t="s">
        <v>38</v>
      </c>
      <c r="O75" s="246"/>
      <c r="P75" s="247"/>
      <c r="Q75" s="14">
        <f>Tabela1[[#This Row],[QTDE/ Fabricação]]-Tabela1[[#This Row],[QTE]]</f>
        <v>-24</v>
      </c>
      <c r="R75" s="249">
        <f t="shared" si="11"/>
        <v>1200</v>
      </c>
      <c r="S75" s="249">
        <f t="shared" si="12"/>
        <v>1200</v>
      </c>
      <c r="T75" s="250">
        <f t="shared" si="13"/>
        <v>0</v>
      </c>
      <c r="U75" s="251">
        <f>IFERROR(SUMIF('LISTA DE EMBARQUE'!B:B,MICRO!E:E,'LISTA DE EMBARQUE'!G:G),"")</f>
        <v>24</v>
      </c>
      <c r="V75" s="246">
        <f>IFERROR(VLOOKUP(Tabela1[[#This Row],[COD.MDE]],'LISTA DE EMBARQUE'!B:L,11,0),"")</f>
        <v>2</v>
      </c>
      <c r="W75" s="247" t="str">
        <f>IFERROR(COUNTIF(#REF!,Tabela1[[#This Row],[Colunas5]]),"")</f>
        <v/>
      </c>
      <c r="X75" s="248">
        <f>Tabela1[[#This Row],[QIANTIDADE EXPEDIDA]]*Tabela1[[#This Row],[PESO UNI]]</f>
        <v>1200</v>
      </c>
      <c r="Y75" s="248">
        <f t="shared" si="14"/>
        <v>0</v>
      </c>
      <c r="Z75" s="252">
        <f>Tabela1[[#This Row],[PESO TOTAL]]-Tabela1[[#This Row],[Peso Expedido]]</f>
        <v>0</v>
      </c>
      <c r="AA75" s="253">
        <v>1</v>
      </c>
      <c r="AB75" s="254"/>
      <c r="AC75" s="254">
        <v>1</v>
      </c>
      <c r="AD75" s="254">
        <v>1</v>
      </c>
      <c r="AE75" s="254">
        <v>1</v>
      </c>
      <c r="AF75" s="254">
        <v>1</v>
      </c>
      <c r="AG75" s="254">
        <v>1</v>
      </c>
      <c r="AH75" s="254">
        <v>1</v>
      </c>
      <c r="AI75" s="254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255" t="s">
        <v>3102</v>
      </c>
      <c r="B76" s="241"/>
      <c r="C76" s="239">
        <v>72</v>
      </c>
      <c r="D76" s="256" t="s">
        <v>3103</v>
      </c>
      <c r="E76" s="239">
        <v>3772</v>
      </c>
      <c r="F76" s="239">
        <v>18</v>
      </c>
      <c r="G76" s="257">
        <v>12</v>
      </c>
      <c r="H76" s="242">
        <f>Tabela1[[#This Row],[PESO UNI]]*Tabela1[[#This Row],[QTE]]</f>
        <v>864</v>
      </c>
      <c r="I76" s="239">
        <v>0</v>
      </c>
      <c r="J76" s="243" t="s">
        <v>3093</v>
      </c>
      <c r="K76" s="243" t="s">
        <v>23</v>
      </c>
      <c r="L76" s="244" t="s">
        <v>2984</v>
      </c>
      <c r="M76" s="245">
        <v>46181</v>
      </c>
      <c r="N76" s="243" t="s">
        <v>38</v>
      </c>
      <c r="O76" s="246"/>
      <c r="P76" s="247"/>
      <c r="Q76" s="14">
        <f>Tabela1[[#This Row],[QTDE/ Fabricação]]-Tabela1[[#This Row],[QTE]]</f>
        <v>-72</v>
      </c>
      <c r="R76" s="249">
        <f t="shared" si="11"/>
        <v>864</v>
      </c>
      <c r="S76" s="249">
        <f t="shared" si="12"/>
        <v>864</v>
      </c>
      <c r="T76" s="250">
        <f t="shared" si="13"/>
        <v>0</v>
      </c>
      <c r="U76" s="251">
        <f>IFERROR(SUMIF('LISTA DE EMBARQUE'!B:B,MICRO!E:E,'LISTA DE EMBARQUE'!G:G),"")</f>
        <v>72</v>
      </c>
      <c r="V76" s="246">
        <f>IFERROR(VLOOKUP(Tabela1[[#This Row],[COD.MDE]],'LISTA DE EMBARQUE'!B:L,11,0),"")</f>
        <v>1</v>
      </c>
      <c r="W76" s="247" t="str">
        <f>IFERROR(COUNTIF(#REF!,Tabela1[[#This Row],[Colunas5]]),"")</f>
        <v/>
      </c>
      <c r="X76" s="248">
        <f>Tabela1[[#This Row],[QIANTIDADE EXPEDIDA]]*Tabela1[[#This Row],[PESO UNI]]</f>
        <v>864</v>
      </c>
      <c r="Y76" s="248">
        <f t="shared" si="14"/>
        <v>0</v>
      </c>
      <c r="Z76" s="252">
        <f>Tabela1[[#This Row],[PESO TOTAL]]-Tabela1[[#This Row],[Peso Expedido]]</f>
        <v>0</v>
      </c>
      <c r="AA76" s="253">
        <v>1</v>
      </c>
      <c r="AB76" s="254"/>
      <c r="AC76" s="254">
        <v>1</v>
      </c>
      <c r="AD76" s="254">
        <v>1</v>
      </c>
      <c r="AE76" s="254">
        <v>1</v>
      </c>
      <c r="AF76" s="254">
        <v>1</v>
      </c>
      <c r="AG76" s="254">
        <v>1</v>
      </c>
      <c r="AH76" s="254">
        <v>1</v>
      </c>
      <c r="AI76" s="254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255" t="s">
        <v>3104</v>
      </c>
      <c r="B77" s="241"/>
      <c r="C77" s="239">
        <v>12</v>
      </c>
      <c r="D77" s="256" t="s">
        <v>3105</v>
      </c>
      <c r="E77" s="239">
        <v>3773</v>
      </c>
      <c r="F77" s="239">
        <v>18</v>
      </c>
      <c r="G77" s="257">
        <v>67</v>
      </c>
      <c r="H77" s="242">
        <f>Tabela1[[#This Row],[PESO UNI]]*Tabela1[[#This Row],[QTE]]</f>
        <v>804</v>
      </c>
      <c r="I77" s="239">
        <v>0</v>
      </c>
      <c r="J77" s="243" t="s">
        <v>3093</v>
      </c>
      <c r="K77" s="243" t="s">
        <v>23</v>
      </c>
      <c r="L77" s="244" t="s">
        <v>2984</v>
      </c>
      <c r="M77" s="245">
        <v>46181</v>
      </c>
      <c r="N77" s="243" t="s">
        <v>38</v>
      </c>
      <c r="O77" s="246"/>
      <c r="P77" s="247"/>
      <c r="Q77" s="14">
        <f>Tabela1[[#This Row],[QTDE/ Fabricação]]-Tabela1[[#This Row],[QTE]]</f>
        <v>-12</v>
      </c>
      <c r="R77" s="249">
        <f t="shared" si="11"/>
        <v>804</v>
      </c>
      <c r="S77" s="249">
        <f t="shared" si="12"/>
        <v>804</v>
      </c>
      <c r="T77" s="250">
        <f t="shared" si="13"/>
        <v>0</v>
      </c>
      <c r="U77" s="251">
        <f>IFERROR(SUMIF('LISTA DE EMBARQUE'!B:B,MICRO!E:E,'LISTA DE EMBARQUE'!G:G),"")</f>
        <v>12</v>
      </c>
      <c r="V77" s="246">
        <f>IFERROR(VLOOKUP(Tabela1[[#This Row],[COD.MDE]],'LISTA DE EMBARQUE'!B:L,11,0),"")</f>
        <v>2</v>
      </c>
      <c r="W77" s="247" t="str">
        <f>IFERROR(COUNTIF(#REF!,Tabela1[[#This Row],[Colunas5]]),"")</f>
        <v/>
      </c>
      <c r="X77" s="248">
        <f>Tabela1[[#This Row],[QIANTIDADE EXPEDIDA]]*Tabela1[[#This Row],[PESO UNI]]</f>
        <v>804</v>
      </c>
      <c r="Y77" s="248">
        <f t="shared" si="14"/>
        <v>0</v>
      </c>
      <c r="Z77" s="252">
        <f>Tabela1[[#This Row],[PESO TOTAL]]-Tabela1[[#This Row],[Peso Expedido]]</f>
        <v>0</v>
      </c>
      <c r="AA77" s="253">
        <v>1</v>
      </c>
      <c r="AB77" s="254"/>
      <c r="AC77" s="254">
        <v>1</v>
      </c>
      <c r="AD77" s="254">
        <v>1</v>
      </c>
      <c r="AE77" s="254">
        <v>1</v>
      </c>
      <c r="AF77" s="254">
        <v>1</v>
      </c>
      <c r="AG77" s="254">
        <v>1</v>
      </c>
      <c r="AH77" s="254">
        <v>1</v>
      </c>
      <c r="AI77" s="254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255" t="s">
        <v>3106</v>
      </c>
      <c r="B78" s="241"/>
      <c r="C78" s="239">
        <v>10</v>
      </c>
      <c r="D78" s="256" t="s">
        <v>3107</v>
      </c>
      <c r="E78" s="239">
        <v>3774</v>
      </c>
      <c r="F78" s="239">
        <v>18</v>
      </c>
      <c r="G78" s="257">
        <v>46.9</v>
      </c>
      <c r="H78" s="242">
        <f>Tabela1[[#This Row],[PESO UNI]]*Tabela1[[#This Row],[QTE]]</f>
        <v>469</v>
      </c>
      <c r="I78" s="239">
        <v>0</v>
      </c>
      <c r="J78" s="243" t="s">
        <v>3093</v>
      </c>
      <c r="K78" s="243" t="s">
        <v>23</v>
      </c>
      <c r="L78" s="244" t="s">
        <v>2984</v>
      </c>
      <c r="M78" s="245">
        <v>46181</v>
      </c>
      <c r="N78" s="243" t="s">
        <v>38</v>
      </c>
      <c r="O78" s="246"/>
      <c r="P78" s="247"/>
      <c r="Q78" s="14">
        <f>Tabela1[[#This Row],[QTDE/ Fabricação]]-Tabela1[[#This Row],[QTE]]</f>
        <v>-10</v>
      </c>
      <c r="R78" s="249">
        <f t="shared" si="11"/>
        <v>469</v>
      </c>
      <c r="S78" s="249">
        <f t="shared" si="12"/>
        <v>469</v>
      </c>
      <c r="T78" s="250">
        <f t="shared" si="13"/>
        <v>0</v>
      </c>
      <c r="U78" s="251">
        <f>IFERROR(SUMIF('LISTA DE EMBARQUE'!B:B,MICRO!E:E,'LISTA DE EMBARQUE'!G:G),"")</f>
        <v>10</v>
      </c>
      <c r="V78" s="246">
        <f>IFERROR(VLOOKUP(Tabela1[[#This Row],[COD.MDE]],'LISTA DE EMBARQUE'!B:L,11,0),"")</f>
        <v>2</v>
      </c>
      <c r="W78" s="247" t="str">
        <f>IFERROR(COUNTIF(#REF!,Tabela1[[#This Row],[Colunas5]]),"")</f>
        <v/>
      </c>
      <c r="X78" s="248">
        <f>Tabela1[[#This Row],[QIANTIDADE EXPEDIDA]]*Tabela1[[#This Row],[PESO UNI]]</f>
        <v>469</v>
      </c>
      <c r="Y78" s="248">
        <f t="shared" si="14"/>
        <v>0</v>
      </c>
      <c r="Z78" s="252">
        <f>Tabela1[[#This Row],[PESO TOTAL]]-Tabela1[[#This Row],[Peso Expedido]]</f>
        <v>0</v>
      </c>
      <c r="AA78" s="253">
        <v>1</v>
      </c>
      <c r="AB78" s="254"/>
      <c r="AC78" s="254">
        <v>1</v>
      </c>
      <c r="AD78" s="254">
        <v>1</v>
      </c>
      <c r="AE78" s="254">
        <v>1</v>
      </c>
      <c r="AF78" s="254">
        <v>1</v>
      </c>
      <c r="AG78" s="254">
        <v>1</v>
      </c>
      <c r="AH78" s="254">
        <v>1</v>
      </c>
      <c r="AI78" s="254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255" t="s">
        <v>3039</v>
      </c>
      <c r="B79" s="241"/>
      <c r="C79" s="239">
        <v>4</v>
      </c>
      <c r="D79" s="256" t="s">
        <v>3108</v>
      </c>
      <c r="E79" s="239">
        <v>3775</v>
      </c>
      <c r="F79" s="239">
        <v>18</v>
      </c>
      <c r="G79" s="257">
        <v>2.7</v>
      </c>
      <c r="H79" s="242">
        <f>Tabela1[[#This Row],[PESO UNI]]*Tabela1[[#This Row],[QTE]]</f>
        <v>10.8</v>
      </c>
      <c r="I79" s="239">
        <v>0</v>
      </c>
      <c r="J79" s="243" t="s">
        <v>3093</v>
      </c>
      <c r="K79" s="243" t="s">
        <v>23</v>
      </c>
      <c r="L79" s="244" t="s">
        <v>2984</v>
      </c>
      <c r="M79" s="245">
        <v>46181</v>
      </c>
      <c r="N79" s="243" t="s">
        <v>38</v>
      </c>
      <c r="O79" s="246"/>
      <c r="P79" s="247"/>
      <c r="Q79" s="14">
        <f>Tabela1[[#This Row],[QTDE/ Fabricação]]-Tabela1[[#This Row],[QTE]]</f>
        <v>-4</v>
      </c>
      <c r="R79" s="249">
        <f t="shared" si="11"/>
        <v>10.8</v>
      </c>
      <c r="S79" s="249">
        <f t="shared" si="12"/>
        <v>10.8</v>
      </c>
      <c r="T79" s="250">
        <f t="shared" si="13"/>
        <v>0</v>
      </c>
      <c r="U79" s="251">
        <f>IFERROR(SUMIF('LISTA DE EMBARQUE'!B:B,MICRO!E:E,'LISTA DE EMBARQUE'!G:G),"")</f>
        <v>4</v>
      </c>
      <c r="V79" s="246">
        <f>IFERROR(VLOOKUP(Tabela1[[#This Row],[COD.MDE]],'LISTA DE EMBARQUE'!B:L,11,0),"")</f>
        <v>2</v>
      </c>
      <c r="W79" s="247" t="str">
        <f>IFERROR(COUNTIF(#REF!,Tabela1[[#This Row],[Colunas5]]),"")</f>
        <v/>
      </c>
      <c r="X79" s="248">
        <f>Tabela1[[#This Row],[QIANTIDADE EXPEDIDA]]*Tabela1[[#This Row],[PESO UNI]]</f>
        <v>10.8</v>
      </c>
      <c r="Y79" s="248">
        <f t="shared" si="14"/>
        <v>0</v>
      </c>
      <c r="Z79" s="252">
        <f>Tabela1[[#This Row],[PESO TOTAL]]-Tabela1[[#This Row],[Peso Expedido]]</f>
        <v>0</v>
      </c>
      <c r="AA79" s="253">
        <v>1</v>
      </c>
      <c r="AB79" s="254"/>
      <c r="AC79" s="254">
        <v>1</v>
      </c>
      <c r="AD79" s="254">
        <v>1</v>
      </c>
      <c r="AE79" s="254">
        <v>1</v>
      </c>
      <c r="AF79" s="254">
        <v>1</v>
      </c>
      <c r="AG79" s="254">
        <v>1</v>
      </c>
      <c r="AH79" s="254">
        <v>1</v>
      </c>
      <c r="AI79" s="254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255" t="s">
        <v>3112</v>
      </c>
      <c r="B81" s="241" t="s">
        <v>3119</v>
      </c>
      <c r="C81" s="239">
        <v>18</v>
      </c>
      <c r="D81" s="256" t="s">
        <v>3113</v>
      </c>
      <c r="E81" s="239">
        <v>3778</v>
      </c>
      <c r="F81" s="239">
        <v>20</v>
      </c>
      <c r="G81" s="257">
        <v>2.5</v>
      </c>
      <c r="H81" s="242">
        <f>Tabela1[[#This Row],[PESO UNI]]*Tabela1[[#This Row],[QTE]]</f>
        <v>45</v>
      </c>
      <c r="I81" s="239" t="s">
        <v>4416</v>
      </c>
      <c r="J81" s="243" t="s">
        <v>3034</v>
      </c>
      <c r="K81" s="243" t="s">
        <v>31</v>
      </c>
      <c r="L81" s="244" t="s">
        <v>2984</v>
      </c>
      <c r="M81" s="245">
        <v>46183</v>
      </c>
      <c r="N81" s="243" t="s">
        <v>38</v>
      </c>
      <c r="O81" s="246"/>
      <c r="P81" s="247"/>
      <c r="Q81" s="14">
        <f>Tabela1[[#This Row],[QTDE/ Fabricação]]-Tabela1[[#This Row],[QTE]]</f>
        <v>-18</v>
      </c>
      <c r="R81" s="249">
        <f t="shared" ref="R81:R114" si="24">IFERROR(H81*((AA81*0.25)+(AC81*0.25)+(AD81*0.225)+(AE81*0.225)+(AF81*0.05)),"")</f>
        <v>45</v>
      </c>
      <c r="S81" s="249">
        <f t="shared" ref="S81:S114" si="25">IFERROR(H81*AG81,"")</f>
        <v>45</v>
      </c>
      <c r="T81" s="250">
        <f t="shared" ref="T81:T114" si="26">IFERROR(S81-H81,"")</f>
        <v>0</v>
      </c>
      <c r="U81" s="251">
        <f>IFERROR(SUMIF('LISTA DE EMBARQUE'!B:B,MICRO!E:E,'LISTA DE EMBARQUE'!G:G),"")</f>
        <v>18</v>
      </c>
      <c r="V81" s="246">
        <f>IFERROR(VLOOKUP(Tabela1[[#This Row],[COD.MDE]],'LISTA DE EMBARQUE'!B:L,11,0),"")</f>
        <v>5</v>
      </c>
      <c r="W81" s="247" t="str">
        <f>IFERROR(COUNTIF(#REF!,Tabela1[[#This Row],[Colunas5]]),"")</f>
        <v/>
      </c>
      <c r="X81" s="248">
        <f>Tabela1[[#This Row],[QIANTIDADE EXPEDIDA]]*Tabela1[[#This Row],[PESO UNI]]</f>
        <v>45</v>
      </c>
      <c r="Y81" s="248">
        <f t="shared" ref="Y81:Y114" si="27">U81-C81</f>
        <v>0</v>
      </c>
      <c r="Z81" s="252">
        <f>Tabela1[[#This Row],[PESO TOTAL]]-Tabela1[[#This Row],[Peso Expedido]]</f>
        <v>0</v>
      </c>
      <c r="AA81" s="253">
        <v>1</v>
      </c>
      <c r="AB81" s="254"/>
      <c r="AC81" s="254">
        <v>1</v>
      </c>
      <c r="AD81" s="254">
        <v>1</v>
      </c>
      <c r="AE81" s="254">
        <v>1</v>
      </c>
      <c r="AF81" s="254">
        <v>1</v>
      </c>
      <c r="AG81" s="254">
        <v>1</v>
      </c>
      <c r="AH81" s="254">
        <v>1</v>
      </c>
      <c r="AI81" s="254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255" t="s">
        <v>3112</v>
      </c>
      <c r="B82" s="241" t="s">
        <v>3119</v>
      </c>
      <c r="C82" s="239">
        <v>1</v>
      </c>
      <c r="D82" s="256" t="s">
        <v>3114</v>
      </c>
      <c r="E82" s="239">
        <v>3779</v>
      </c>
      <c r="F82" s="239">
        <v>20</v>
      </c>
      <c r="G82" s="257">
        <v>396.3</v>
      </c>
      <c r="H82" s="242">
        <f>Tabela1[[#This Row],[PESO UNI]]*Tabela1[[#This Row],[QTE]]</f>
        <v>396.3</v>
      </c>
      <c r="I82" s="239" t="s">
        <v>4416</v>
      </c>
      <c r="J82" s="243" t="s">
        <v>3034</v>
      </c>
      <c r="K82" s="243" t="s">
        <v>31</v>
      </c>
      <c r="L82" s="244" t="s">
        <v>2984</v>
      </c>
      <c r="M82" s="245">
        <v>46183</v>
      </c>
      <c r="N82" s="243" t="s">
        <v>38</v>
      </c>
      <c r="O82" s="246"/>
      <c r="P82" s="247"/>
      <c r="Q82" s="14">
        <f>Tabela1[[#This Row],[QTDE/ Fabricação]]-Tabela1[[#This Row],[QTE]]</f>
        <v>-1</v>
      </c>
      <c r="R82" s="249">
        <f t="shared" si="24"/>
        <v>396.3</v>
      </c>
      <c r="S82" s="249">
        <f t="shared" si="25"/>
        <v>396.3</v>
      </c>
      <c r="T82" s="250">
        <f t="shared" si="26"/>
        <v>0</v>
      </c>
      <c r="U82" s="251">
        <f>IFERROR(SUMIF('LISTA DE EMBARQUE'!B:B,MICRO!E:E,'LISTA DE EMBARQUE'!G:G),"")</f>
        <v>1</v>
      </c>
      <c r="V82" s="246">
        <f>IFERROR(VLOOKUP(Tabela1[[#This Row],[COD.MDE]],'LISTA DE EMBARQUE'!B:L,11,0),"")</f>
        <v>3</v>
      </c>
      <c r="W82" s="247" t="str">
        <f>IFERROR(COUNTIF(#REF!,Tabela1[[#This Row],[Colunas5]]),"")</f>
        <v/>
      </c>
      <c r="X82" s="248">
        <f>Tabela1[[#This Row],[QIANTIDADE EXPEDIDA]]*Tabela1[[#This Row],[PESO UNI]]</f>
        <v>396.3</v>
      </c>
      <c r="Y82" s="248">
        <f t="shared" si="27"/>
        <v>0</v>
      </c>
      <c r="Z82" s="252">
        <f>Tabela1[[#This Row],[PESO TOTAL]]-Tabela1[[#This Row],[Peso Expedido]]</f>
        <v>0</v>
      </c>
      <c r="AA82" s="253">
        <v>1</v>
      </c>
      <c r="AB82" s="254"/>
      <c r="AC82" s="253">
        <v>1</v>
      </c>
      <c r="AD82" s="253">
        <v>1</v>
      </c>
      <c r="AE82" s="253">
        <v>1</v>
      </c>
      <c r="AF82" s="253">
        <v>1</v>
      </c>
      <c r="AG82" s="253">
        <v>1</v>
      </c>
      <c r="AH82" s="254">
        <v>1</v>
      </c>
      <c r="AI82" s="254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255" t="s">
        <v>3112</v>
      </c>
      <c r="B83" s="241" t="s">
        <v>3119</v>
      </c>
      <c r="C83" s="239">
        <v>1</v>
      </c>
      <c r="D83" s="256" t="s">
        <v>3115</v>
      </c>
      <c r="E83" s="239">
        <v>3780</v>
      </c>
      <c r="F83" s="239">
        <v>20</v>
      </c>
      <c r="G83" s="257">
        <v>290.60000000000002</v>
      </c>
      <c r="H83" s="242">
        <f>Tabela1[[#This Row],[PESO UNI]]*Tabela1[[#This Row],[QTE]]</f>
        <v>290.60000000000002</v>
      </c>
      <c r="I83" s="239" t="s">
        <v>4416</v>
      </c>
      <c r="J83" s="243" t="s">
        <v>3034</v>
      </c>
      <c r="K83" s="243" t="s">
        <v>31</v>
      </c>
      <c r="L83" s="244" t="s">
        <v>2984</v>
      </c>
      <c r="M83" s="245">
        <v>46183</v>
      </c>
      <c r="N83" s="243" t="s">
        <v>38</v>
      </c>
      <c r="O83" s="246"/>
      <c r="P83" s="247"/>
      <c r="Q83" s="14">
        <f>Tabela1[[#This Row],[QTDE/ Fabricação]]-Tabela1[[#This Row],[QTE]]</f>
        <v>-1</v>
      </c>
      <c r="R83" s="249">
        <f t="shared" si="24"/>
        <v>290.60000000000002</v>
      </c>
      <c r="S83" s="249">
        <f t="shared" si="25"/>
        <v>290.60000000000002</v>
      </c>
      <c r="T83" s="250">
        <f t="shared" si="26"/>
        <v>0</v>
      </c>
      <c r="U83" s="251">
        <f>IFERROR(SUMIF('LISTA DE EMBARQUE'!B:B,MICRO!E:E,'LISTA DE EMBARQUE'!G:G),"")</f>
        <v>1</v>
      </c>
      <c r="V83" s="246">
        <f>IFERROR(VLOOKUP(Tabela1[[#This Row],[COD.MDE]],'LISTA DE EMBARQUE'!B:L,11,0),"")</f>
        <v>3</v>
      </c>
      <c r="W83" s="247" t="str">
        <f>IFERROR(COUNTIF(#REF!,Tabela1[[#This Row],[Colunas5]]),"")</f>
        <v/>
      </c>
      <c r="X83" s="248">
        <f>Tabela1[[#This Row],[QIANTIDADE EXPEDIDA]]*Tabela1[[#This Row],[PESO UNI]]</f>
        <v>290.60000000000002</v>
      </c>
      <c r="Y83" s="248">
        <f t="shared" si="27"/>
        <v>0</v>
      </c>
      <c r="Z83" s="252">
        <f>Tabela1[[#This Row],[PESO TOTAL]]-Tabela1[[#This Row],[Peso Expedido]]</f>
        <v>0</v>
      </c>
      <c r="AA83" s="253">
        <v>1</v>
      </c>
      <c r="AB83" s="254"/>
      <c r="AC83" s="253">
        <v>1</v>
      </c>
      <c r="AD83" s="253">
        <v>1</v>
      </c>
      <c r="AE83" s="253">
        <v>1</v>
      </c>
      <c r="AF83" s="253">
        <v>1</v>
      </c>
      <c r="AG83" s="253">
        <v>1</v>
      </c>
      <c r="AH83" s="254">
        <v>1</v>
      </c>
      <c r="AI83" s="254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255" t="s">
        <v>3112</v>
      </c>
      <c r="B84" s="241" t="s">
        <v>3119</v>
      </c>
      <c r="C84" s="239">
        <v>1</v>
      </c>
      <c r="D84" s="256" t="s">
        <v>3116</v>
      </c>
      <c r="E84" s="239">
        <v>3781</v>
      </c>
      <c r="F84" s="239">
        <v>20</v>
      </c>
      <c r="G84" s="257">
        <v>290.60000000000002</v>
      </c>
      <c r="H84" s="242">
        <f>Tabela1[[#This Row],[PESO UNI]]*Tabela1[[#This Row],[QTE]]</f>
        <v>290.60000000000002</v>
      </c>
      <c r="I84" s="239" t="s">
        <v>4416</v>
      </c>
      <c r="J84" s="243" t="s">
        <v>3034</v>
      </c>
      <c r="K84" s="243" t="s">
        <v>31</v>
      </c>
      <c r="L84" s="244" t="s">
        <v>2984</v>
      </c>
      <c r="M84" s="245">
        <v>46183</v>
      </c>
      <c r="N84" s="243" t="s">
        <v>38</v>
      </c>
      <c r="O84" s="246"/>
      <c r="P84" s="247"/>
      <c r="Q84" s="14">
        <f>Tabela1[[#This Row],[QTDE/ Fabricação]]-Tabela1[[#This Row],[QTE]]</f>
        <v>-1</v>
      </c>
      <c r="R84" s="249">
        <f t="shared" si="24"/>
        <v>290.60000000000002</v>
      </c>
      <c r="S84" s="249">
        <f t="shared" si="25"/>
        <v>290.60000000000002</v>
      </c>
      <c r="T84" s="250">
        <f t="shared" si="26"/>
        <v>0</v>
      </c>
      <c r="U84" s="251">
        <f>IFERROR(SUMIF('LISTA DE EMBARQUE'!B:B,MICRO!E:E,'LISTA DE EMBARQUE'!G:G),"")</f>
        <v>1</v>
      </c>
      <c r="V84" s="246">
        <f>IFERROR(VLOOKUP(Tabela1[[#This Row],[COD.MDE]],'LISTA DE EMBARQUE'!B:L,11,0),"")</f>
        <v>3</v>
      </c>
      <c r="W84" s="247" t="str">
        <f>IFERROR(COUNTIF(#REF!,Tabela1[[#This Row],[Colunas5]]),"")</f>
        <v/>
      </c>
      <c r="X84" s="248">
        <f>Tabela1[[#This Row],[QIANTIDADE EXPEDIDA]]*Tabela1[[#This Row],[PESO UNI]]</f>
        <v>290.60000000000002</v>
      </c>
      <c r="Y84" s="248">
        <f t="shared" si="27"/>
        <v>0</v>
      </c>
      <c r="Z84" s="252">
        <f>Tabela1[[#This Row],[PESO TOTAL]]-Tabela1[[#This Row],[Peso Expedido]]</f>
        <v>0</v>
      </c>
      <c r="AA84" s="253">
        <v>1</v>
      </c>
      <c r="AB84" s="254"/>
      <c r="AC84" s="253">
        <v>1</v>
      </c>
      <c r="AD84" s="253">
        <v>1</v>
      </c>
      <c r="AE84" s="253">
        <v>1</v>
      </c>
      <c r="AF84" s="253">
        <v>1</v>
      </c>
      <c r="AG84" s="253">
        <v>1</v>
      </c>
      <c r="AH84" s="254">
        <v>1</v>
      </c>
      <c r="AI84" s="254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255" t="s">
        <v>3112</v>
      </c>
      <c r="B85" s="241" t="s">
        <v>3119</v>
      </c>
      <c r="C85" s="239">
        <v>1</v>
      </c>
      <c r="D85" s="256" t="s">
        <v>3117</v>
      </c>
      <c r="E85" s="239">
        <v>3782</v>
      </c>
      <c r="F85" s="239">
        <v>20</v>
      </c>
      <c r="G85" s="257">
        <v>295</v>
      </c>
      <c r="H85" s="242">
        <f>Tabela1[[#This Row],[PESO UNI]]*Tabela1[[#This Row],[QTE]]</f>
        <v>295</v>
      </c>
      <c r="I85" s="239" t="s">
        <v>4416</v>
      </c>
      <c r="J85" s="243" t="s">
        <v>3034</v>
      </c>
      <c r="K85" s="243" t="s">
        <v>31</v>
      </c>
      <c r="L85" s="244" t="s">
        <v>2984</v>
      </c>
      <c r="M85" s="245">
        <v>46183</v>
      </c>
      <c r="N85" s="243" t="s">
        <v>38</v>
      </c>
      <c r="O85" s="246"/>
      <c r="P85" s="247"/>
      <c r="Q85" s="14">
        <f>Tabela1[[#This Row],[QTDE/ Fabricação]]-Tabela1[[#This Row],[QTE]]</f>
        <v>-1</v>
      </c>
      <c r="R85" s="249">
        <f t="shared" si="24"/>
        <v>295</v>
      </c>
      <c r="S85" s="249">
        <f t="shared" si="25"/>
        <v>295</v>
      </c>
      <c r="T85" s="250">
        <f t="shared" si="26"/>
        <v>0</v>
      </c>
      <c r="U85" s="251">
        <f>IFERROR(SUMIF('LISTA DE EMBARQUE'!B:B,MICRO!E:E,'LISTA DE EMBARQUE'!G:G),"")</f>
        <v>1</v>
      </c>
      <c r="V85" s="246">
        <f>IFERROR(VLOOKUP(Tabela1[[#This Row],[COD.MDE]],'LISTA DE EMBARQUE'!B:L,11,0),"")</f>
        <v>3</v>
      </c>
      <c r="W85" s="247" t="str">
        <f>IFERROR(COUNTIF(#REF!,Tabela1[[#This Row],[Colunas5]]),"")</f>
        <v/>
      </c>
      <c r="X85" s="248">
        <f>Tabela1[[#This Row],[QIANTIDADE EXPEDIDA]]*Tabela1[[#This Row],[PESO UNI]]</f>
        <v>295</v>
      </c>
      <c r="Y85" s="248">
        <f t="shared" si="27"/>
        <v>0</v>
      </c>
      <c r="Z85" s="252">
        <f>Tabela1[[#This Row],[PESO TOTAL]]-Tabela1[[#This Row],[Peso Expedido]]</f>
        <v>0</v>
      </c>
      <c r="AA85" s="253">
        <v>1</v>
      </c>
      <c r="AB85" s="254"/>
      <c r="AC85" s="253">
        <v>1</v>
      </c>
      <c r="AD85" s="253">
        <v>1</v>
      </c>
      <c r="AE85" s="253">
        <v>1</v>
      </c>
      <c r="AF85" s="253">
        <v>1</v>
      </c>
      <c r="AG85" s="253">
        <v>1</v>
      </c>
      <c r="AH85" s="254">
        <v>1</v>
      </c>
      <c r="AI85" s="254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255" t="s">
        <v>3112</v>
      </c>
      <c r="B86" s="241" t="s">
        <v>3119</v>
      </c>
      <c r="C86" s="239">
        <v>6</v>
      </c>
      <c r="D86" s="256" t="s">
        <v>3118</v>
      </c>
      <c r="E86" s="239">
        <v>3783</v>
      </c>
      <c r="F86" s="239">
        <v>20</v>
      </c>
      <c r="G86" s="257">
        <v>24</v>
      </c>
      <c r="H86" s="242">
        <f>Tabela1[[#This Row],[PESO UNI]]*Tabela1[[#This Row],[QTE]]</f>
        <v>144</v>
      </c>
      <c r="I86" s="239" t="s">
        <v>4416</v>
      </c>
      <c r="J86" s="243" t="s">
        <v>3034</v>
      </c>
      <c r="K86" s="243" t="s">
        <v>31</v>
      </c>
      <c r="L86" s="244" t="s">
        <v>2984</v>
      </c>
      <c r="M86" s="245">
        <v>46183</v>
      </c>
      <c r="N86" s="243" t="s">
        <v>38</v>
      </c>
      <c r="O86" s="246"/>
      <c r="P86" s="247"/>
      <c r="Q86" s="14">
        <f>Tabela1[[#This Row],[QTDE/ Fabricação]]-Tabela1[[#This Row],[QTE]]</f>
        <v>-6</v>
      </c>
      <c r="R86" s="249">
        <f t="shared" si="24"/>
        <v>144</v>
      </c>
      <c r="S86" s="249">
        <f t="shared" si="25"/>
        <v>144</v>
      </c>
      <c r="T86" s="250">
        <f t="shared" si="26"/>
        <v>0</v>
      </c>
      <c r="U86" s="251">
        <f>IFERROR(SUMIF('LISTA DE EMBARQUE'!B:B,MICRO!E:E,'LISTA DE EMBARQUE'!G:G),"")</f>
        <v>6</v>
      </c>
      <c r="V86" s="246">
        <f>IFERROR(VLOOKUP(Tabela1[[#This Row],[COD.MDE]],'LISTA DE EMBARQUE'!B:L,11,0),"")</f>
        <v>5</v>
      </c>
      <c r="W86" s="247" t="str">
        <f>IFERROR(COUNTIF(#REF!,Tabela1[[#This Row],[Colunas5]]),"")</f>
        <v/>
      </c>
      <c r="X86" s="248">
        <f>Tabela1[[#This Row],[QIANTIDADE EXPEDIDA]]*Tabela1[[#This Row],[PESO UNI]]</f>
        <v>144</v>
      </c>
      <c r="Y86" s="248">
        <f t="shared" si="27"/>
        <v>0</v>
      </c>
      <c r="Z86" s="252">
        <f>Tabela1[[#This Row],[PESO TOTAL]]-Tabela1[[#This Row],[Peso Expedido]]</f>
        <v>0</v>
      </c>
      <c r="AA86" s="253">
        <v>1</v>
      </c>
      <c r="AB86" s="254"/>
      <c r="AC86" s="254">
        <v>1</v>
      </c>
      <c r="AD86" s="254">
        <v>1</v>
      </c>
      <c r="AE86" s="254">
        <v>1</v>
      </c>
      <c r="AF86" s="254">
        <v>1</v>
      </c>
      <c r="AG86" s="254">
        <v>1</v>
      </c>
      <c r="AH86" s="254">
        <v>1</v>
      </c>
      <c r="AI86" s="254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255" t="s">
        <v>3120</v>
      </c>
      <c r="B87" s="241" t="s">
        <v>3121</v>
      </c>
      <c r="C87" s="239">
        <v>4</v>
      </c>
      <c r="D87" s="256" t="s">
        <v>3122</v>
      </c>
      <c r="E87" s="239">
        <v>3784</v>
      </c>
      <c r="F87" s="239">
        <v>21</v>
      </c>
      <c r="G87" s="257">
        <v>7.4</v>
      </c>
      <c r="H87" s="242">
        <f>Tabela1[[#This Row],[PESO UNI]]*Tabela1[[#This Row],[QTE]]</f>
        <v>29.6</v>
      </c>
      <c r="I87" s="239" t="s">
        <v>4415</v>
      </c>
      <c r="J87" s="243" t="s">
        <v>3034</v>
      </c>
      <c r="K87" s="243" t="s">
        <v>31</v>
      </c>
      <c r="L87" s="244" t="s">
        <v>2984</v>
      </c>
      <c r="M87" s="245">
        <v>46185</v>
      </c>
      <c r="N87" s="243" t="s">
        <v>38</v>
      </c>
      <c r="O87" s="246"/>
      <c r="P87" s="247"/>
      <c r="Q87" s="14">
        <f>Tabela1[[#This Row],[QTDE/ Fabricação]]-Tabela1[[#This Row],[QTE]]</f>
        <v>-4</v>
      </c>
      <c r="R87" s="249">
        <f t="shared" si="24"/>
        <v>29.6</v>
      </c>
      <c r="S87" s="249">
        <f t="shared" si="25"/>
        <v>29.6</v>
      </c>
      <c r="T87" s="250">
        <f t="shared" si="26"/>
        <v>0</v>
      </c>
      <c r="U87" s="251">
        <f>IFERROR(SUMIF('LISTA DE EMBARQUE'!B:B,MICRO!E:E,'LISTA DE EMBARQUE'!G:G),"")</f>
        <v>4</v>
      </c>
      <c r="V87" s="246">
        <f>IFERROR(VLOOKUP(Tabela1[[#This Row],[COD.MDE]],'LISTA DE EMBARQUE'!B:L,11,0),"")</f>
        <v>3</v>
      </c>
      <c r="W87" s="247" t="str">
        <f>IFERROR(COUNTIF(#REF!,Tabela1[[#This Row],[Colunas5]]),"")</f>
        <v/>
      </c>
      <c r="X87" s="248">
        <f>Tabela1[[#This Row],[QIANTIDADE EXPEDIDA]]*Tabela1[[#This Row],[PESO UNI]]</f>
        <v>29.6</v>
      </c>
      <c r="Y87" s="248">
        <f t="shared" si="27"/>
        <v>0</v>
      </c>
      <c r="Z87" s="252">
        <f>Tabela1[[#This Row],[PESO TOTAL]]-Tabela1[[#This Row],[Peso Expedido]]</f>
        <v>0</v>
      </c>
      <c r="AA87" s="253">
        <v>1</v>
      </c>
      <c r="AB87" s="254"/>
      <c r="AC87" s="253">
        <v>1</v>
      </c>
      <c r="AD87" s="253">
        <v>1</v>
      </c>
      <c r="AE87" s="253">
        <v>1</v>
      </c>
      <c r="AF87" s="253">
        <v>1</v>
      </c>
      <c r="AG87" s="253">
        <v>1</v>
      </c>
      <c r="AH87" s="254">
        <v>1</v>
      </c>
      <c r="AI87" s="254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255" t="s">
        <v>3120</v>
      </c>
      <c r="B88" s="241" t="s">
        <v>3121</v>
      </c>
      <c r="C88" s="239">
        <v>1</v>
      </c>
      <c r="D88" s="256" t="s">
        <v>3123</v>
      </c>
      <c r="E88" s="239">
        <v>3785</v>
      </c>
      <c r="F88" s="239">
        <v>21</v>
      </c>
      <c r="G88" s="257">
        <v>252</v>
      </c>
      <c r="H88" s="242">
        <f>Tabela1[[#This Row],[PESO UNI]]*Tabela1[[#This Row],[QTE]]</f>
        <v>252</v>
      </c>
      <c r="I88" s="239" t="s">
        <v>4415</v>
      </c>
      <c r="J88" s="243" t="s">
        <v>3034</v>
      </c>
      <c r="K88" s="243" t="s">
        <v>31</v>
      </c>
      <c r="L88" s="244" t="s">
        <v>2984</v>
      </c>
      <c r="M88" s="245">
        <v>46185</v>
      </c>
      <c r="N88" s="243" t="s">
        <v>38</v>
      </c>
      <c r="O88" s="246"/>
      <c r="P88" s="247"/>
      <c r="Q88" s="14">
        <f>Tabela1[[#This Row],[QTDE/ Fabricação]]-Tabela1[[#This Row],[QTE]]</f>
        <v>-1</v>
      </c>
      <c r="R88" s="249">
        <f t="shared" si="24"/>
        <v>252</v>
      </c>
      <c r="S88" s="249">
        <f t="shared" si="25"/>
        <v>252</v>
      </c>
      <c r="T88" s="250">
        <f t="shared" si="26"/>
        <v>0</v>
      </c>
      <c r="U88" s="251">
        <f>IFERROR(SUMIF('LISTA DE EMBARQUE'!B:B,MICRO!E:E,'LISTA DE EMBARQUE'!G:G),"")</f>
        <v>1</v>
      </c>
      <c r="V88" s="246">
        <f>IFERROR(VLOOKUP(Tabela1[[#This Row],[COD.MDE]],'LISTA DE EMBARQUE'!B:L,11,0),"")</f>
        <v>3</v>
      </c>
      <c r="W88" s="247" t="str">
        <f>IFERROR(COUNTIF(#REF!,Tabela1[[#This Row],[Colunas5]]),"")</f>
        <v/>
      </c>
      <c r="X88" s="248">
        <f>Tabela1[[#This Row],[QIANTIDADE EXPEDIDA]]*Tabela1[[#This Row],[PESO UNI]]</f>
        <v>252</v>
      </c>
      <c r="Y88" s="248">
        <f t="shared" si="27"/>
        <v>0</v>
      </c>
      <c r="Z88" s="252">
        <f>Tabela1[[#This Row],[PESO TOTAL]]-Tabela1[[#This Row],[Peso Expedido]]</f>
        <v>0</v>
      </c>
      <c r="AA88" s="253">
        <v>1</v>
      </c>
      <c r="AB88" s="254"/>
      <c r="AC88" s="253">
        <v>1</v>
      </c>
      <c r="AD88" s="253">
        <v>1</v>
      </c>
      <c r="AE88" s="253">
        <v>1</v>
      </c>
      <c r="AF88" s="253">
        <v>1</v>
      </c>
      <c r="AG88" s="253">
        <v>1</v>
      </c>
      <c r="AH88" s="254">
        <v>1</v>
      </c>
      <c r="AI88" s="254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255" t="s">
        <v>3124</v>
      </c>
      <c r="B89" s="241" t="s">
        <v>3125</v>
      </c>
      <c r="C89" s="239">
        <v>2</v>
      </c>
      <c r="D89" s="256" t="s">
        <v>3126</v>
      </c>
      <c r="E89" s="239">
        <v>3786</v>
      </c>
      <c r="F89" s="239">
        <v>22</v>
      </c>
      <c r="G89" s="257">
        <v>77.3</v>
      </c>
      <c r="H89" s="242">
        <f>Tabela1[[#This Row],[PESO UNI]]*Tabela1[[#This Row],[QTE]]</f>
        <v>154.6</v>
      </c>
      <c r="I89" s="239" t="s">
        <v>4416</v>
      </c>
      <c r="J89" s="243" t="s">
        <v>3034</v>
      </c>
      <c r="K89" s="243" t="s">
        <v>31</v>
      </c>
      <c r="L89" s="244" t="s">
        <v>2984</v>
      </c>
      <c r="M89" s="245">
        <v>46185</v>
      </c>
      <c r="N89" s="243" t="s">
        <v>38</v>
      </c>
      <c r="O89" s="246"/>
      <c r="P89" s="247"/>
      <c r="Q89" s="14">
        <f>Tabela1[[#This Row],[QTDE/ Fabricação]]-Tabela1[[#This Row],[QTE]]</f>
        <v>-2</v>
      </c>
      <c r="R89" s="249">
        <f t="shared" si="24"/>
        <v>154.6</v>
      </c>
      <c r="S89" s="249">
        <f t="shared" si="25"/>
        <v>154.6</v>
      </c>
      <c r="T89" s="250">
        <f t="shared" si="26"/>
        <v>0</v>
      </c>
      <c r="U89" s="251">
        <f>IFERROR(SUMIF('LISTA DE EMBARQUE'!B:B,MICRO!E:E,'LISTA DE EMBARQUE'!G:G),"")</f>
        <v>2</v>
      </c>
      <c r="V89" s="246">
        <f>IFERROR(VLOOKUP(Tabela1[[#This Row],[COD.MDE]],'LISTA DE EMBARQUE'!B:L,11,0),"")</f>
        <v>5</v>
      </c>
      <c r="W89" s="247" t="str">
        <f>IFERROR(COUNTIF(#REF!,Tabela1[[#This Row],[Colunas5]]),"")</f>
        <v/>
      </c>
      <c r="X89" s="248">
        <f>Tabela1[[#This Row],[QIANTIDADE EXPEDIDA]]*Tabela1[[#This Row],[PESO UNI]]</f>
        <v>154.6</v>
      </c>
      <c r="Y89" s="248">
        <f t="shared" si="27"/>
        <v>0</v>
      </c>
      <c r="Z89" s="252">
        <f>Tabela1[[#This Row],[PESO TOTAL]]-Tabela1[[#This Row],[Peso Expedido]]</f>
        <v>0</v>
      </c>
      <c r="AA89" s="253">
        <v>1</v>
      </c>
      <c r="AB89" s="254"/>
      <c r="AC89" s="254">
        <v>1</v>
      </c>
      <c r="AD89" s="254">
        <v>1</v>
      </c>
      <c r="AE89" s="254">
        <v>1</v>
      </c>
      <c r="AF89" s="254">
        <v>1</v>
      </c>
      <c r="AG89" s="254">
        <v>1</v>
      </c>
      <c r="AH89" s="254">
        <v>1</v>
      </c>
      <c r="AI89" s="254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255" t="s">
        <v>3127</v>
      </c>
      <c r="B91" s="241" t="s">
        <v>3128</v>
      </c>
      <c r="C91" s="239">
        <v>28</v>
      </c>
      <c r="D91" s="256" t="s">
        <v>3130</v>
      </c>
      <c r="E91" s="239">
        <v>3788</v>
      </c>
      <c r="F91" s="239">
        <v>25</v>
      </c>
      <c r="G91" s="257">
        <v>10.4</v>
      </c>
      <c r="H91" s="242">
        <f>Tabela1[[#This Row],[PESO UNI]]*Tabela1[[#This Row],[QTE]]</f>
        <v>291.2</v>
      </c>
      <c r="I91" s="239" t="s">
        <v>4414</v>
      </c>
      <c r="J91" s="243" t="s">
        <v>3034</v>
      </c>
      <c r="K91" s="243" t="s">
        <v>31</v>
      </c>
      <c r="L91" s="244" t="s">
        <v>2984</v>
      </c>
      <c r="M91" s="245">
        <v>46188</v>
      </c>
      <c r="N91" s="243" t="s">
        <v>38</v>
      </c>
      <c r="O91" s="246"/>
      <c r="P91" s="247"/>
      <c r="Q91" s="14">
        <f>Tabela1[[#This Row],[QTDE/ Fabricação]]-Tabela1[[#This Row],[QTE]]</f>
        <v>-28</v>
      </c>
      <c r="R91" s="249">
        <f t="shared" si="24"/>
        <v>291.2</v>
      </c>
      <c r="S91" s="249">
        <f t="shared" si="25"/>
        <v>291.2</v>
      </c>
      <c r="T91" s="250">
        <f t="shared" si="26"/>
        <v>0</v>
      </c>
      <c r="U91" s="251">
        <f>IFERROR(SUMIF('LISTA DE EMBARQUE'!B:B,MICRO!E:E,'LISTA DE EMBARQUE'!G:G),"")</f>
        <v>28</v>
      </c>
      <c r="V91" s="246">
        <f>IFERROR(VLOOKUP(Tabela1[[#This Row],[COD.MDE]],'LISTA DE EMBARQUE'!B:L,11,0),"")</f>
        <v>3</v>
      </c>
      <c r="W91" s="247" t="str">
        <f>IFERROR(COUNTIF(#REF!,Tabela1[[#This Row],[Colunas5]]),"")</f>
        <v/>
      </c>
      <c r="X91" s="248">
        <f>Tabela1[[#This Row],[QIANTIDADE EXPEDIDA]]*Tabela1[[#This Row],[PESO UNI]]</f>
        <v>291.2</v>
      </c>
      <c r="Y91" s="248">
        <f t="shared" si="27"/>
        <v>0</v>
      </c>
      <c r="Z91" s="252">
        <f>Tabela1[[#This Row],[PESO TOTAL]]-Tabela1[[#This Row],[Peso Expedido]]</f>
        <v>0</v>
      </c>
      <c r="AA91" s="253">
        <v>1</v>
      </c>
      <c r="AB91" s="254"/>
      <c r="AC91" s="253">
        <v>1</v>
      </c>
      <c r="AD91" s="253">
        <v>1</v>
      </c>
      <c r="AE91" s="253">
        <v>1</v>
      </c>
      <c r="AF91" s="253">
        <v>1</v>
      </c>
      <c r="AG91" s="253">
        <v>1</v>
      </c>
      <c r="AH91" s="254">
        <v>1</v>
      </c>
      <c r="AI91" s="254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255" t="s">
        <v>3127</v>
      </c>
      <c r="B92" s="241" t="s">
        <v>3128</v>
      </c>
      <c r="C92" s="239">
        <v>12</v>
      </c>
      <c r="D92" s="256" t="s">
        <v>3131</v>
      </c>
      <c r="E92" s="239">
        <v>3789</v>
      </c>
      <c r="F92" s="239">
        <v>25</v>
      </c>
      <c r="G92" s="257">
        <v>57.6</v>
      </c>
      <c r="H92" s="242">
        <f>Tabela1[[#This Row],[PESO UNI]]*Tabela1[[#This Row],[QTE]]</f>
        <v>691.2</v>
      </c>
      <c r="I92" s="239" t="s">
        <v>4414</v>
      </c>
      <c r="J92" s="243" t="s">
        <v>3034</v>
      </c>
      <c r="K92" s="243" t="s">
        <v>31</v>
      </c>
      <c r="L92" s="244" t="s">
        <v>2984</v>
      </c>
      <c r="M92" s="245">
        <v>46188</v>
      </c>
      <c r="N92" s="243" t="s">
        <v>38</v>
      </c>
      <c r="O92" s="246"/>
      <c r="P92" s="247"/>
      <c r="Q92" s="14">
        <f>Tabela1[[#This Row],[QTDE/ Fabricação]]-Tabela1[[#This Row],[QTE]]</f>
        <v>-12</v>
      </c>
      <c r="R92" s="249">
        <f t="shared" si="24"/>
        <v>691.2</v>
      </c>
      <c r="S92" s="249">
        <f t="shared" si="25"/>
        <v>691.2</v>
      </c>
      <c r="T92" s="250">
        <f t="shared" si="26"/>
        <v>0</v>
      </c>
      <c r="U92" s="251">
        <f>IFERROR(SUMIF('LISTA DE EMBARQUE'!B:B,MICRO!E:E,'LISTA DE EMBARQUE'!G:G),"")</f>
        <v>12</v>
      </c>
      <c r="V92" s="246">
        <f>IFERROR(VLOOKUP(Tabela1[[#This Row],[COD.MDE]],'LISTA DE EMBARQUE'!B:L,11,0),"")</f>
        <v>5</v>
      </c>
      <c r="W92" s="247" t="str">
        <f>IFERROR(COUNTIF(#REF!,Tabela1[[#This Row],[Colunas5]]),"")</f>
        <v/>
      </c>
      <c r="X92" s="248">
        <f>Tabela1[[#This Row],[QIANTIDADE EXPEDIDA]]*Tabela1[[#This Row],[PESO UNI]]</f>
        <v>691.2</v>
      </c>
      <c r="Y92" s="248">
        <f t="shared" si="27"/>
        <v>0</v>
      </c>
      <c r="Z92" s="252">
        <f>Tabela1[[#This Row],[PESO TOTAL]]-Tabela1[[#This Row],[Peso Expedido]]</f>
        <v>0</v>
      </c>
      <c r="AA92" s="253">
        <v>1</v>
      </c>
      <c r="AB92" s="254"/>
      <c r="AC92" s="254">
        <v>1</v>
      </c>
      <c r="AD92" s="254">
        <v>1</v>
      </c>
      <c r="AE92" s="254">
        <v>1</v>
      </c>
      <c r="AF92" s="254">
        <v>1</v>
      </c>
      <c r="AG92" s="254">
        <v>1</v>
      </c>
      <c r="AH92" s="254">
        <v>1</v>
      </c>
      <c r="AI92" s="254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255" t="s">
        <v>3127</v>
      </c>
      <c r="B93" s="241" t="s">
        <v>3128</v>
      </c>
      <c r="C93" s="239">
        <v>2</v>
      </c>
      <c r="D93" s="256" t="s">
        <v>3132</v>
      </c>
      <c r="E93" s="239">
        <v>3790</v>
      </c>
      <c r="F93" s="239">
        <v>25</v>
      </c>
      <c r="G93" s="257">
        <v>57.6</v>
      </c>
      <c r="H93" s="242">
        <f>Tabela1[[#This Row],[PESO UNI]]*Tabela1[[#This Row],[QTE]]</f>
        <v>115.2</v>
      </c>
      <c r="I93" s="239" t="s">
        <v>4414</v>
      </c>
      <c r="J93" s="243" t="s">
        <v>3034</v>
      </c>
      <c r="K93" s="243" t="s">
        <v>31</v>
      </c>
      <c r="L93" s="244" t="s">
        <v>2984</v>
      </c>
      <c r="M93" s="245">
        <v>46188</v>
      </c>
      <c r="N93" s="243" t="s">
        <v>38</v>
      </c>
      <c r="O93" s="246"/>
      <c r="P93" s="247"/>
      <c r="Q93" s="14">
        <f>Tabela1[[#This Row],[QTDE/ Fabricação]]-Tabela1[[#This Row],[QTE]]</f>
        <v>-2</v>
      </c>
      <c r="R93" s="249">
        <f t="shared" si="24"/>
        <v>115.2</v>
      </c>
      <c r="S93" s="249">
        <f t="shared" si="25"/>
        <v>115.2</v>
      </c>
      <c r="T93" s="250">
        <f t="shared" si="26"/>
        <v>0</v>
      </c>
      <c r="U93" s="251">
        <f>IFERROR(SUMIF('LISTA DE EMBARQUE'!B:B,MICRO!E:E,'LISTA DE EMBARQUE'!G:G),"")</f>
        <v>2</v>
      </c>
      <c r="V93" s="246">
        <f>IFERROR(VLOOKUP(Tabela1[[#This Row],[COD.MDE]],'LISTA DE EMBARQUE'!B:L,11,0),"")</f>
        <v>5</v>
      </c>
      <c r="W93" s="247" t="str">
        <f>IFERROR(COUNTIF(#REF!,Tabela1[[#This Row],[Colunas5]]),"")</f>
        <v/>
      </c>
      <c r="X93" s="248">
        <f>Tabela1[[#This Row],[QIANTIDADE EXPEDIDA]]*Tabela1[[#This Row],[PESO UNI]]</f>
        <v>115.2</v>
      </c>
      <c r="Y93" s="248">
        <f t="shared" si="27"/>
        <v>0</v>
      </c>
      <c r="Z93" s="252">
        <f>Tabela1[[#This Row],[PESO TOTAL]]-Tabela1[[#This Row],[Peso Expedido]]</f>
        <v>0</v>
      </c>
      <c r="AA93" s="253">
        <v>1</v>
      </c>
      <c r="AB93" s="254"/>
      <c r="AC93" s="254">
        <v>1</v>
      </c>
      <c r="AD93" s="254">
        <v>1</v>
      </c>
      <c r="AE93" s="254">
        <v>1</v>
      </c>
      <c r="AF93" s="254">
        <v>1</v>
      </c>
      <c r="AG93" s="254">
        <v>1</v>
      </c>
      <c r="AH93" s="254">
        <v>1</v>
      </c>
      <c r="AI93" s="254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255" t="s">
        <v>3127</v>
      </c>
      <c r="B94" s="241" t="s">
        <v>3128</v>
      </c>
      <c r="C94" s="239">
        <v>28</v>
      </c>
      <c r="D94" s="256" t="s">
        <v>3133</v>
      </c>
      <c r="E94" s="239">
        <v>3791</v>
      </c>
      <c r="F94" s="239">
        <v>25</v>
      </c>
      <c r="G94" s="257">
        <v>4.8</v>
      </c>
      <c r="H94" s="242">
        <f>Tabela1[[#This Row],[PESO UNI]]*Tabela1[[#This Row],[QTE]]</f>
        <v>134.4</v>
      </c>
      <c r="I94" s="239" t="s">
        <v>4414</v>
      </c>
      <c r="J94" s="243" t="s">
        <v>3034</v>
      </c>
      <c r="K94" s="243" t="s">
        <v>31</v>
      </c>
      <c r="L94" s="244" t="s">
        <v>2984</v>
      </c>
      <c r="M94" s="245">
        <v>46188</v>
      </c>
      <c r="N94" s="243" t="s">
        <v>38</v>
      </c>
      <c r="O94" s="246"/>
      <c r="P94" s="247"/>
      <c r="Q94" s="14">
        <f>Tabela1[[#This Row],[QTDE/ Fabricação]]-Tabela1[[#This Row],[QTE]]</f>
        <v>-28</v>
      </c>
      <c r="R94" s="249">
        <f t="shared" si="24"/>
        <v>134.4</v>
      </c>
      <c r="S94" s="249">
        <f t="shared" si="25"/>
        <v>134.4</v>
      </c>
      <c r="T94" s="250">
        <f t="shared" si="26"/>
        <v>0</v>
      </c>
      <c r="U94" s="251">
        <f>IFERROR(SUMIF('LISTA DE EMBARQUE'!B:B,MICRO!E:E,'LISTA DE EMBARQUE'!G:G),"")</f>
        <v>28</v>
      </c>
      <c r="V94" s="246">
        <f>IFERROR(VLOOKUP(Tabela1[[#This Row],[COD.MDE]],'LISTA DE EMBARQUE'!B:L,11,0),"")</f>
        <v>6</v>
      </c>
      <c r="W94" s="247" t="str">
        <f>IFERROR(COUNTIF(#REF!,Tabela1[[#This Row],[Colunas5]]),"")</f>
        <v/>
      </c>
      <c r="X94" s="248">
        <f>Tabela1[[#This Row],[QIANTIDADE EXPEDIDA]]*Tabela1[[#This Row],[PESO UNI]]</f>
        <v>134.4</v>
      </c>
      <c r="Y94" s="248">
        <f t="shared" si="27"/>
        <v>0</v>
      </c>
      <c r="Z94" s="252">
        <f>Tabela1[[#This Row],[PESO TOTAL]]-Tabela1[[#This Row],[Peso Expedido]]</f>
        <v>0</v>
      </c>
      <c r="AA94" s="253">
        <v>1</v>
      </c>
      <c r="AB94" s="254"/>
      <c r="AC94" s="253">
        <v>1</v>
      </c>
      <c r="AD94" s="253">
        <v>1</v>
      </c>
      <c r="AE94" s="253">
        <v>1</v>
      </c>
      <c r="AF94" s="253">
        <v>1</v>
      </c>
      <c r="AG94" s="253">
        <v>1</v>
      </c>
      <c r="AH94" s="253">
        <v>1</v>
      </c>
      <c r="AI94" s="254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255" t="s">
        <v>3127</v>
      </c>
      <c r="B97" s="241" t="s">
        <v>3128</v>
      </c>
      <c r="C97" s="239">
        <v>1</v>
      </c>
      <c r="D97" s="256" t="s">
        <v>3136</v>
      </c>
      <c r="E97" s="239">
        <v>3794</v>
      </c>
      <c r="F97" s="239">
        <v>25</v>
      </c>
      <c r="G97" s="257">
        <v>26.3</v>
      </c>
      <c r="H97" s="242">
        <f>Tabela1[[#This Row],[PESO UNI]]*Tabela1[[#This Row],[QTE]]</f>
        <v>26.3</v>
      </c>
      <c r="I97" s="239" t="s">
        <v>4414</v>
      </c>
      <c r="J97" s="243" t="s">
        <v>3034</v>
      </c>
      <c r="K97" s="243" t="s">
        <v>31</v>
      </c>
      <c r="L97" s="244" t="s">
        <v>2984</v>
      </c>
      <c r="M97" s="245">
        <v>46188</v>
      </c>
      <c r="N97" s="243" t="s">
        <v>38</v>
      </c>
      <c r="O97" s="246"/>
      <c r="P97" s="247"/>
      <c r="Q97" s="14">
        <f>Tabela1[[#This Row],[QTDE/ Fabricação]]-Tabela1[[#This Row],[QTE]]</f>
        <v>-1</v>
      </c>
      <c r="R97" s="249">
        <f t="shared" si="24"/>
        <v>26.3</v>
      </c>
      <c r="S97" s="249">
        <f t="shared" si="25"/>
        <v>26.3</v>
      </c>
      <c r="T97" s="250">
        <f t="shared" si="26"/>
        <v>0</v>
      </c>
      <c r="U97" s="251">
        <f>IFERROR(SUMIF('LISTA DE EMBARQUE'!B:B,MICRO!E:E,'LISTA DE EMBARQUE'!G:G),"")</f>
        <v>1</v>
      </c>
      <c r="V97" s="246">
        <f>IFERROR(VLOOKUP(Tabela1[[#This Row],[COD.MDE]],'LISTA DE EMBARQUE'!B:L,11,0),"")</f>
        <v>3</v>
      </c>
      <c r="W97" s="247" t="str">
        <f>IFERROR(COUNTIF(#REF!,Tabela1[[#This Row],[Colunas5]]),"")</f>
        <v/>
      </c>
      <c r="X97" s="248">
        <f>Tabela1[[#This Row],[QIANTIDADE EXPEDIDA]]*Tabela1[[#This Row],[PESO UNI]]</f>
        <v>26.3</v>
      </c>
      <c r="Y97" s="248">
        <f t="shared" si="27"/>
        <v>0</v>
      </c>
      <c r="Z97" s="252">
        <f>Tabela1[[#This Row],[PESO TOTAL]]-Tabela1[[#This Row],[Peso Expedido]]</f>
        <v>0</v>
      </c>
      <c r="AA97" s="253">
        <v>1</v>
      </c>
      <c r="AB97" s="254"/>
      <c r="AC97" s="253">
        <v>1</v>
      </c>
      <c r="AD97" s="253">
        <v>1</v>
      </c>
      <c r="AE97" s="253">
        <v>1</v>
      </c>
      <c r="AF97" s="253">
        <v>1</v>
      </c>
      <c r="AG97" s="253">
        <v>1</v>
      </c>
      <c r="AH97" s="254">
        <v>1</v>
      </c>
      <c r="AI97" s="254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255" t="s">
        <v>3127</v>
      </c>
      <c r="B98" s="241" t="s">
        <v>3128</v>
      </c>
      <c r="C98" s="239">
        <v>1</v>
      </c>
      <c r="D98" s="256" t="s">
        <v>3137</v>
      </c>
      <c r="E98" s="239">
        <v>3795</v>
      </c>
      <c r="F98" s="239">
        <v>25</v>
      </c>
      <c r="G98" s="257">
        <v>2.4</v>
      </c>
      <c r="H98" s="242">
        <f>Tabela1[[#This Row],[PESO UNI]]*Tabela1[[#This Row],[QTE]]</f>
        <v>2.4</v>
      </c>
      <c r="I98" s="239" t="s">
        <v>4414</v>
      </c>
      <c r="J98" s="243" t="s">
        <v>3034</v>
      </c>
      <c r="K98" s="243" t="s">
        <v>31</v>
      </c>
      <c r="L98" s="244" t="s">
        <v>2984</v>
      </c>
      <c r="M98" s="245">
        <v>46188</v>
      </c>
      <c r="N98" s="243" t="s">
        <v>38</v>
      </c>
      <c r="O98" s="246"/>
      <c r="P98" s="247"/>
      <c r="Q98" s="14">
        <f>Tabela1[[#This Row],[QTDE/ Fabricação]]-Tabela1[[#This Row],[QTE]]</f>
        <v>-1</v>
      </c>
      <c r="R98" s="249">
        <f t="shared" si="24"/>
        <v>2.4</v>
      </c>
      <c r="S98" s="249">
        <f t="shared" si="25"/>
        <v>2.4</v>
      </c>
      <c r="T98" s="250">
        <f t="shared" si="26"/>
        <v>0</v>
      </c>
      <c r="U98" s="251">
        <f>IFERROR(SUMIF('LISTA DE EMBARQUE'!B:B,MICRO!E:E,'LISTA DE EMBARQUE'!G:G),"")</f>
        <v>1</v>
      </c>
      <c r="V98" s="246">
        <f>IFERROR(VLOOKUP(Tabela1[[#This Row],[COD.MDE]],'LISTA DE EMBARQUE'!B:L,11,0),"")</f>
        <v>6</v>
      </c>
      <c r="W98" s="247" t="str">
        <f>IFERROR(COUNTIF(#REF!,Tabela1[[#This Row],[Colunas5]]),"")</f>
        <v/>
      </c>
      <c r="X98" s="248">
        <f>Tabela1[[#This Row],[QIANTIDADE EXPEDIDA]]*Tabela1[[#This Row],[PESO UNI]]</f>
        <v>2.4</v>
      </c>
      <c r="Y98" s="248">
        <f t="shared" si="27"/>
        <v>0</v>
      </c>
      <c r="Z98" s="252">
        <f>Tabela1[[#This Row],[PESO TOTAL]]-Tabela1[[#This Row],[Peso Expedido]]</f>
        <v>0</v>
      </c>
      <c r="AA98" s="253">
        <v>1</v>
      </c>
      <c r="AB98" s="254"/>
      <c r="AC98" s="253">
        <v>1</v>
      </c>
      <c r="AD98" s="253">
        <v>1</v>
      </c>
      <c r="AE98" s="253">
        <v>1</v>
      </c>
      <c r="AF98" s="253">
        <v>1</v>
      </c>
      <c r="AG98" s="253">
        <v>1</v>
      </c>
      <c r="AH98" s="253">
        <v>1</v>
      </c>
      <c r="AI98" s="254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255" t="s">
        <v>3039</v>
      </c>
      <c r="B101" s="241"/>
      <c r="C101" s="239">
        <v>4</v>
      </c>
      <c r="D101" s="256" t="s">
        <v>3040</v>
      </c>
      <c r="E101" s="239">
        <v>3798</v>
      </c>
      <c r="F101" s="239">
        <v>24</v>
      </c>
      <c r="G101" s="257">
        <v>2.7</v>
      </c>
      <c r="H101" s="242">
        <f>Tabela1[[#This Row],[PESO UNI]]*Tabela1[[#This Row],[QTE]]</f>
        <v>10.8</v>
      </c>
      <c r="I101" s="239">
        <v>0</v>
      </c>
      <c r="J101" s="243" t="s">
        <v>3140</v>
      </c>
      <c r="K101" s="243" t="s">
        <v>23</v>
      </c>
      <c r="L101" s="244" t="s">
        <v>2984</v>
      </c>
      <c r="M101" s="245">
        <v>46188</v>
      </c>
      <c r="N101" s="243" t="s">
        <v>38</v>
      </c>
      <c r="O101" s="246"/>
      <c r="P101" s="247"/>
      <c r="Q101" s="14">
        <f>Tabela1[[#This Row],[QTDE/ Fabricação]]-Tabela1[[#This Row],[QTE]]</f>
        <v>-4</v>
      </c>
      <c r="R101" s="249">
        <f t="shared" si="24"/>
        <v>10.8</v>
      </c>
      <c r="S101" s="249">
        <f t="shared" si="25"/>
        <v>10.8</v>
      </c>
      <c r="T101" s="250">
        <f t="shared" si="26"/>
        <v>0</v>
      </c>
      <c r="U101" s="251">
        <f>IFERROR(SUMIF('LISTA DE EMBARQUE'!B:B,MICRO!E:E,'LISTA DE EMBARQUE'!G:G),"")</f>
        <v>4</v>
      </c>
      <c r="V101" s="246">
        <f>IFERROR(VLOOKUP(Tabela1[[#This Row],[COD.MDE]],'LISTA DE EMBARQUE'!B:L,11,0),"")</f>
        <v>2</v>
      </c>
      <c r="W101" s="247" t="str">
        <f>IFERROR(COUNTIF(#REF!,Tabela1[[#This Row],[Colunas5]]),"")</f>
        <v/>
      </c>
      <c r="X101" s="248">
        <f>Tabela1[[#This Row],[QIANTIDADE EXPEDIDA]]*Tabela1[[#This Row],[PESO UNI]]</f>
        <v>10.8</v>
      </c>
      <c r="Y101" s="248">
        <f t="shared" si="27"/>
        <v>0</v>
      </c>
      <c r="Z101" s="252">
        <f>Tabela1[[#This Row],[PESO TOTAL]]-Tabela1[[#This Row],[Peso Expedido]]</f>
        <v>0</v>
      </c>
      <c r="AA101" s="253">
        <v>1</v>
      </c>
      <c r="AB101" s="254"/>
      <c r="AC101" s="254">
        <v>1</v>
      </c>
      <c r="AD101" s="254">
        <v>1</v>
      </c>
      <c r="AE101" s="254">
        <v>1</v>
      </c>
      <c r="AF101" s="254">
        <v>1</v>
      </c>
      <c r="AG101" s="254">
        <v>1</v>
      </c>
      <c r="AH101" s="254">
        <v>1</v>
      </c>
      <c r="AI101" s="254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customHeight="1" x14ac:dyDescent="0.25">
      <c r="A102" s="255" t="s">
        <v>3043</v>
      </c>
      <c r="B102" s="241"/>
      <c r="C102" s="239">
        <v>4</v>
      </c>
      <c r="D102" s="256" t="s">
        <v>3141</v>
      </c>
      <c r="E102" s="239">
        <v>3799</v>
      </c>
      <c r="F102" s="239">
        <v>24</v>
      </c>
      <c r="G102" s="257">
        <v>3.2</v>
      </c>
      <c r="H102" s="242">
        <f>Tabela1[[#This Row],[PESO UNI]]*Tabela1[[#This Row],[QTE]]</f>
        <v>12.8</v>
      </c>
      <c r="I102" s="239">
        <v>0</v>
      </c>
      <c r="J102" s="243" t="s">
        <v>3140</v>
      </c>
      <c r="K102" s="243" t="s">
        <v>23</v>
      </c>
      <c r="L102" s="244" t="s">
        <v>2984</v>
      </c>
      <c r="M102" s="245">
        <v>46188</v>
      </c>
      <c r="N102" s="243" t="s">
        <v>38</v>
      </c>
      <c r="O102" s="246"/>
      <c r="P102" s="247"/>
      <c r="Q102" s="14">
        <f>Tabela1[[#This Row],[QTDE/ Fabricação]]-Tabela1[[#This Row],[QTE]]</f>
        <v>-4</v>
      </c>
      <c r="R102" s="249">
        <f t="shared" si="24"/>
        <v>12.8</v>
      </c>
      <c r="S102" s="249">
        <f t="shared" si="25"/>
        <v>12.8</v>
      </c>
      <c r="T102" s="250">
        <f t="shared" si="26"/>
        <v>0</v>
      </c>
      <c r="U102" s="251">
        <f>IFERROR(SUMIF('LISTA DE EMBARQUE'!B:B,MICRO!E:E,'LISTA DE EMBARQUE'!G:G),"")</f>
        <v>4</v>
      </c>
      <c r="V102" s="246">
        <f>IFERROR(VLOOKUP(Tabela1[[#This Row],[COD.MDE]],'LISTA DE EMBARQUE'!B:L,11,0),"")</f>
        <v>2</v>
      </c>
      <c r="W102" s="247" t="str">
        <f>IFERROR(COUNTIF(#REF!,Tabela1[[#This Row],[Colunas5]]),"")</f>
        <v/>
      </c>
      <c r="X102" s="248">
        <f>Tabela1[[#This Row],[QIANTIDADE EXPEDIDA]]*Tabela1[[#This Row],[PESO UNI]]</f>
        <v>12.8</v>
      </c>
      <c r="Y102" s="248">
        <f t="shared" si="27"/>
        <v>0</v>
      </c>
      <c r="Z102" s="252">
        <f>Tabela1[[#This Row],[PESO TOTAL]]-Tabela1[[#This Row],[Peso Expedido]]</f>
        <v>0</v>
      </c>
      <c r="AA102" s="253">
        <v>1</v>
      </c>
      <c r="AB102" s="254"/>
      <c r="AC102" s="254">
        <v>1</v>
      </c>
      <c r="AD102" s="254">
        <v>1</v>
      </c>
      <c r="AE102" s="254">
        <v>1</v>
      </c>
      <c r="AF102" s="254">
        <v>1</v>
      </c>
      <c r="AG102" s="254">
        <v>1</v>
      </c>
      <c r="AH102" s="254">
        <v>1</v>
      </c>
      <c r="AI102" s="254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255" t="s">
        <v>3142</v>
      </c>
      <c r="B103" s="241"/>
      <c r="C103" s="239">
        <v>6</v>
      </c>
      <c r="D103" s="256" t="s">
        <v>3143</v>
      </c>
      <c r="E103" s="239">
        <v>3800</v>
      </c>
      <c r="F103" s="239">
        <v>24</v>
      </c>
      <c r="G103" s="257">
        <v>54</v>
      </c>
      <c r="H103" s="242">
        <f>Tabela1[[#This Row],[PESO UNI]]*Tabela1[[#This Row],[QTE]]</f>
        <v>324</v>
      </c>
      <c r="I103" s="239">
        <v>0</v>
      </c>
      <c r="J103" s="243" t="s">
        <v>3140</v>
      </c>
      <c r="K103" s="243" t="s">
        <v>23</v>
      </c>
      <c r="L103" s="244" t="s">
        <v>2984</v>
      </c>
      <c r="M103" s="245">
        <v>46188</v>
      </c>
      <c r="N103" s="243" t="s">
        <v>38</v>
      </c>
      <c r="O103" s="246"/>
      <c r="P103" s="247"/>
      <c r="Q103" s="14">
        <f>Tabela1[[#This Row],[QTDE/ Fabricação]]-Tabela1[[#This Row],[QTE]]</f>
        <v>-6</v>
      </c>
      <c r="R103" s="249">
        <f t="shared" si="24"/>
        <v>324</v>
      </c>
      <c r="S103" s="249">
        <f t="shared" si="25"/>
        <v>324</v>
      </c>
      <c r="T103" s="250">
        <f t="shared" si="26"/>
        <v>0</v>
      </c>
      <c r="U103" s="251">
        <f>IFERROR(SUMIF('LISTA DE EMBARQUE'!B:B,MICRO!E:E,'LISTA DE EMBARQUE'!G:G),"")</f>
        <v>6</v>
      </c>
      <c r="V103" s="246">
        <f>IFERROR(VLOOKUP(Tabela1[[#This Row],[COD.MDE]],'LISTA DE EMBARQUE'!B:L,11,0),"")</f>
        <v>1</v>
      </c>
      <c r="W103" s="247" t="str">
        <f>IFERROR(COUNTIF(#REF!,Tabela1[[#This Row],[Colunas5]]),"")</f>
        <v/>
      </c>
      <c r="X103" s="248">
        <f>Tabela1[[#This Row],[QIANTIDADE EXPEDIDA]]*Tabela1[[#This Row],[PESO UNI]]</f>
        <v>324</v>
      </c>
      <c r="Y103" s="248">
        <f t="shared" si="27"/>
        <v>0</v>
      </c>
      <c r="Z103" s="252">
        <f>Tabela1[[#This Row],[PESO TOTAL]]-Tabela1[[#This Row],[Peso Expedido]]</f>
        <v>0</v>
      </c>
      <c r="AA103" s="253">
        <v>1</v>
      </c>
      <c r="AB103" s="254"/>
      <c r="AC103" s="254">
        <v>1</v>
      </c>
      <c r="AD103" s="254">
        <v>1</v>
      </c>
      <c r="AE103" s="254">
        <v>1</v>
      </c>
      <c r="AF103" s="254">
        <v>1</v>
      </c>
      <c r="AG103" s="254">
        <v>1</v>
      </c>
      <c r="AH103" s="254">
        <v>1</v>
      </c>
      <c r="AI103" s="254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255" t="s">
        <v>3144</v>
      </c>
      <c r="B104" s="241"/>
      <c r="C104" s="239">
        <v>14</v>
      </c>
      <c r="D104" s="256" t="s">
        <v>660</v>
      </c>
      <c r="E104" s="239">
        <v>3801</v>
      </c>
      <c r="F104" s="239">
        <v>24</v>
      </c>
      <c r="G104" s="257">
        <v>4.7</v>
      </c>
      <c r="H104" s="242">
        <f>Tabela1[[#This Row],[PESO UNI]]*Tabela1[[#This Row],[QTE]]</f>
        <v>65.8</v>
      </c>
      <c r="I104" s="239">
        <v>0</v>
      </c>
      <c r="J104" s="243" t="s">
        <v>3140</v>
      </c>
      <c r="K104" s="243" t="s">
        <v>23</v>
      </c>
      <c r="L104" s="244" t="s">
        <v>2984</v>
      </c>
      <c r="M104" s="245">
        <v>46188</v>
      </c>
      <c r="N104" s="243" t="s">
        <v>38</v>
      </c>
      <c r="O104" s="246"/>
      <c r="P104" s="247"/>
      <c r="Q104" s="14">
        <f>Tabela1[[#This Row],[QTDE/ Fabricação]]-Tabela1[[#This Row],[QTE]]</f>
        <v>-14</v>
      </c>
      <c r="R104" s="249">
        <f t="shared" si="24"/>
        <v>65.8</v>
      </c>
      <c r="S104" s="249">
        <f t="shared" si="25"/>
        <v>65.8</v>
      </c>
      <c r="T104" s="250">
        <f t="shared" si="26"/>
        <v>0</v>
      </c>
      <c r="U104" s="251">
        <f>IFERROR(SUMIF('LISTA DE EMBARQUE'!B:B,MICRO!E:E,'LISTA DE EMBARQUE'!G:G),"")</f>
        <v>14</v>
      </c>
      <c r="V104" s="246">
        <f>IFERROR(VLOOKUP(Tabela1[[#This Row],[COD.MDE]],'LISTA DE EMBARQUE'!B:L,11,0),"")</f>
        <v>5</v>
      </c>
      <c r="W104" s="247" t="str">
        <f>IFERROR(COUNTIF(#REF!,Tabela1[[#This Row],[Colunas5]]),"")</f>
        <v/>
      </c>
      <c r="X104" s="248">
        <f>Tabela1[[#This Row],[QIANTIDADE EXPEDIDA]]*Tabela1[[#This Row],[PESO UNI]]</f>
        <v>65.8</v>
      </c>
      <c r="Y104" s="248">
        <f t="shared" si="27"/>
        <v>0</v>
      </c>
      <c r="Z104" s="252">
        <f>Tabela1[[#This Row],[PESO TOTAL]]-Tabela1[[#This Row],[Peso Expedido]]</f>
        <v>0</v>
      </c>
      <c r="AA104" s="253">
        <v>1</v>
      </c>
      <c r="AB104" s="254"/>
      <c r="AC104" s="254">
        <v>1</v>
      </c>
      <c r="AD104" s="254">
        <v>1</v>
      </c>
      <c r="AE104" s="254">
        <v>1</v>
      </c>
      <c r="AF104" s="254">
        <v>1</v>
      </c>
      <c r="AG104" s="254">
        <v>1</v>
      </c>
      <c r="AH104" s="254">
        <v>1</v>
      </c>
      <c r="AI104" s="254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255" t="s">
        <v>144</v>
      </c>
      <c r="B105" s="241"/>
      <c r="C105" s="239">
        <v>42</v>
      </c>
      <c r="D105" s="256" t="s">
        <v>205</v>
      </c>
      <c r="E105" s="239">
        <v>3802</v>
      </c>
      <c r="F105" s="239">
        <v>24</v>
      </c>
      <c r="G105" s="257">
        <v>9</v>
      </c>
      <c r="H105" s="242">
        <f>Tabela1[[#This Row],[PESO UNI]]*Tabela1[[#This Row],[QTE]]</f>
        <v>378</v>
      </c>
      <c r="I105" s="239">
        <v>0</v>
      </c>
      <c r="J105" s="243" t="s">
        <v>3140</v>
      </c>
      <c r="K105" s="243" t="s">
        <v>23</v>
      </c>
      <c r="L105" s="244" t="s">
        <v>2984</v>
      </c>
      <c r="M105" s="245">
        <v>46188</v>
      </c>
      <c r="N105" s="243" t="s">
        <v>38</v>
      </c>
      <c r="O105" s="246"/>
      <c r="P105" s="247"/>
      <c r="Q105" s="14">
        <f>Tabela1[[#This Row],[QTDE/ Fabricação]]-Tabela1[[#This Row],[QTE]]</f>
        <v>-42</v>
      </c>
      <c r="R105" s="249">
        <f t="shared" si="24"/>
        <v>378</v>
      </c>
      <c r="S105" s="249">
        <f t="shared" si="25"/>
        <v>378</v>
      </c>
      <c r="T105" s="250">
        <f t="shared" si="26"/>
        <v>0</v>
      </c>
      <c r="U105" s="251">
        <f>IFERROR(SUMIF('LISTA DE EMBARQUE'!B:B,MICRO!E:E,'LISTA DE EMBARQUE'!G:G),"")</f>
        <v>42</v>
      </c>
      <c r="V105" s="246">
        <f>IFERROR(VLOOKUP(Tabela1[[#This Row],[COD.MDE]],'LISTA DE EMBARQUE'!B:L,11,0),"")</f>
        <v>2</v>
      </c>
      <c r="W105" s="247" t="str">
        <f>IFERROR(COUNTIF(#REF!,Tabela1[[#This Row],[Colunas5]]),"")</f>
        <v/>
      </c>
      <c r="X105" s="248">
        <f>Tabela1[[#This Row],[QIANTIDADE EXPEDIDA]]*Tabela1[[#This Row],[PESO UNI]]</f>
        <v>378</v>
      </c>
      <c r="Y105" s="248">
        <f t="shared" si="27"/>
        <v>0</v>
      </c>
      <c r="Z105" s="252">
        <f>Tabela1[[#This Row],[PESO TOTAL]]-Tabela1[[#This Row],[Peso Expedido]]</f>
        <v>0</v>
      </c>
      <c r="AA105" s="253">
        <v>1</v>
      </c>
      <c r="AB105" s="254"/>
      <c r="AC105" s="254">
        <v>1</v>
      </c>
      <c r="AD105" s="254">
        <v>1</v>
      </c>
      <c r="AE105" s="254">
        <v>1</v>
      </c>
      <c r="AF105" s="254">
        <v>1</v>
      </c>
      <c r="AG105" s="254">
        <v>1</v>
      </c>
      <c r="AH105" s="254">
        <v>1</v>
      </c>
      <c r="AI105" s="254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255" t="s">
        <v>414</v>
      </c>
      <c r="B106" s="241"/>
      <c r="C106" s="239">
        <v>24</v>
      </c>
      <c r="D106" s="256" t="s">
        <v>3145</v>
      </c>
      <c r="E106" s="239">
        <v>3803</v>
      </c>
      <c r="F106" s="239">
        <v>24</v>
      </c>
      <c r="G106" s="257">
        <v>5</v>
      </c>
      <c r="H106" s="242">
        <f>Tabela1[[#This Row],[PESO UNI]]*Tabela1[[#This Row],[QTE]]</f>
        <v>120</v>
      </c>
      <c r="I106" s="239">
        <v>0</v>
      </c>
      <c r="J106" s="243" t="s">
        <v>3140</v>
      </c>
      <c r="K106" s="243" t="s">
        <v>23</v>
      </c>
      <c r="L106" s="244" t="s">
        <v>2984</v>
      </c>
      <c r="M106" s="245">
        <v>46188</v>
      </c>
      <c r="N106" s="243" t="s">
        <v>38</v>
      </c>
      <c r="O106" s="246"/>
      <c r="P106" s="247"/>
      <c r="Q106" s="14">
        <f>Tabela1[[#This Row],[QTDE/ Fabricação]]-Tabela1[[#This Row],[QTE]]</f>
        <v>-24</v>
      </c>
      <c r="R106" s="249">
        <f t="shared" si="24"/>
        <v>120</v>
      </c>
      <c r="S106" s="249">
        <f t="shared" si="25"/>
        <v>120</v>
      </c>
      <c r="T106" s="250">
        <f t="shared" si="26"/>
        <v>0</v>
      </c>
      <c r="U106" s="251">
        <f>IFERROR(SUMIF('LISTA DE EMBARQUE'!B:B,MICRO!E:E,'LISTA DE EMBARQUE'!G:G),"")</f>
        <v>24</v>
      </c>
      <c r="V106" s="246">
        <f>IFERROR(VLOOKUP(Tabela1[[#This Row],[COD.MDE]],'LISTA DE EMBARQUE'!B:L,11,0),"")</f>
        <v>2</v>
      </c>
      <c r="W106" s="247" t="str">
        <f>IFERROR(COUNTIF(#REF!,Tabela1[[#This Row],[Colunas5]]),"")</f>
        <v/>
      </c>
      <c r="X106" s="248">
        <f>Tabela1[[#This Row],[QIANTIDADE EXPEDIDA]]*Tabela1[[#This Row],[PESO UNI]]</f>
        <v>120</v>
      </c>
      <c r="Y106" s="248">
        <f t="shared" si="27"/>
        <v>0</v>
      </c>
      <c r="Z106" s="252">
        <f>Tabela1[[#This Row],[PESO TOTAL]]-Tabela1[[#This Row],[Peso Expedido]]</f>
        <v>0</v>
      </c>
      <c r="AA106" s="253">
        <v>1</v>
      </c>
      <c r="AB106" s="254"/>
      <c r="AC106" s="254">
        <v>1</v>
      </c>
      <c r="AD106" s="254">
        <v>1</v>
      </c>
      <c r="AE106" s="254">
        <v>1</v>
      </c>
      <c r="AF106" s="254">
        <v>1</v>
      </c>
      <c r="AG106" s="254">
        <v>1</v>
      </c>
      <c r="AH106" s="254">
        <v>1</v>
      </c>
      <c r="AI106" s="254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255" t="s">
        <v>3146</v>
      </c>
      <c r="B107" s="241"/>
      <c r="C107" s="239">
        <v>1</v>
      </c>
      <c r="D107" s="256" t="s">
        <v>3147</v>
      </c>
      <c r="E107" s="239">
        <v>3804</v>
      </c>
      <c r="F107" s="239">
        <v>23</v>
      </c>
      <c r="G107" s="257">
        <v>18.5</v>
      </c>
      <c r="H107" s="242">
        <f>Tabela1[[#This Row],[PESO UNI]]*Tabela1[[#This Row],[QTE]]</f>
        <v>18.5</v>
      </c>
      <c r="I107" s="239">
        <v>0</v>
      </c>
      <c r="J107" s="243" t="s">
        <v>3140</v>
      </c>
      <c r="K107" s="243" t="s">
        <v>33</v>
      </c>
      <c r="L107" s="244" t="s">
        <v>2984</v>
      </c>
      <c r="M107" s="245">
        <v>46188</v>
      </c>
      <c r="N107" s="243" t="s">
        <v>38</v>
      </c>
      <c r="O107" s="246"/>
      <c r="P107" s="247"/>
      <c r="Q107" s="14">
        <f>Tabela1[[#This Row],[QTDE/ Fabricação]]-Tabela1[[#This Row],[QTE]]</f>
        <v>-1</v>
      </c>
      <c r="R107" s="249">
        <f t="shared" si="24"/>
        <v>18.5</v>
      </c>
      <c r="S107" s="249">
        <f t="shared" si="25"/>
        <v>18.5</v>
      </c>
      <c r="T107" s="250">
        <f t="shared" si="26"/>
        <v>0</v>
      </c>
      <c r="U107" s="251">
        <f>IFERROR(SUMIF('LISTA DE EMBARQUE'!B:B,MICRO!E:E,'LISTA DE EMBARQUE'!G:G),"")</f>
        <v>1</v>
      </c>
      <c r="V107" s="246">
        <f>IFERROR(VLOOKUP(Tabela1[[#This Row],[COD.MDE]],'LISTA DE EMBARQUE'!B:L,11,0),"")</f>
        <v>2</v>
      </c>
      <c r="W107" s="247" t="str">
        <f>IFERROR(COUNTIF(#REF!,Tabela1[[#This Row],[Colunas5]]),"")</f>
        <v/>
      </c>
      <c r="X107" s="248">
        <f>Tabela1[[#This Row],[QIANTIDADE EXPEDIDA]]*Tabela1[[#This Row],[PESO UNI]]</f>
        <v>18.5</v>
      </c>
      <c r="Y107" s="248">
        <f t="shared" si="27"/>
        <v>0</v>
      </c>
      <c r="Z107" s="252">
        <f>Tabela1[[#This Row],[PESO TOTAL]]-Tabela1[[#This Row],[Peso Expedido]]</f>
        <v>0</v>
      </c>
      <c r="AA107" s="253">
        <v>1</v>
      </c>
      <c r="AB107" s="254"/>
      <c r="AC107" s="254">
        <v>1</v>
      </c>
      <c r="AD107" s="254">
        <v>1</v>
      </c>
      <c r="AE107" s="254">
        <v>1</v>
      </c>
      <c r="AF107" s="254">
        <v>1</v>
      </c>
      <c r="AG107" s="254">
        <v>1</v>
      </c>
      <c r="AH107" s="254">
        <v>1</v>
      </c>
      <c r="AI107" s="254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255" t="s">
        <v>3148</v>
      </c>
      <c r="B108" s="241"/>
      <c r="C108" s="239">
        <v>1</v>
      </c>
      <c r="D108" s="256" t="s">
        <v>3149</v>
      </c>
      <c r="E108" s="239">
        <v>3805</v>
      </c>
      <c r="F108" s="239">
        <v>23</v>
      </c>
      <c r="G108" s="257">
        <v>31.2</v>
      </c>
      <c r="H108" s="242">
        <f>Tabela1[[#This Row],[PESO UNI]]*Tabela1[[#This Row],[QTE]]</f>
        <v>31.2</v>
      </c>
      <c r="I108" s="239">
        <v>0</v>
      </c>
      <c r="J108" s="243" t="s">
        <v>3140</v>
      </c>
      <c r="K108" s="243" t="s">
        <v>33</v>
      </c>
      <c r="L108" s="244" t="s">
        <v>2984</v>
      </c>
      <c r="M108" s="245">
        <v>46188</v>
      </c>
      <c r="N108" s="243" t="s">
        <v>38</v>
      </c>
      <c r="O108" s="246"/>
      <c r="P108" s="247"/>
      <c r="Q108" s="14">
        <f>Tabela1[[#This Row],[QTDE/ Fabricação]]-Tabela1[[#This Row],[QTE]]</f>
        <v>-1</v>
      </c>
      <c r="R108" s="249">
        <f t="shared" si="24"/>
        <v>31.2</v>
      </c>
      <c r="S108" s="249">
        <f t="shared" si="25"/>
        <v>31.2</v>
      </c>
      <c r="T108" s="250">
        <f t="shared" si="26"/>
        <v>0</v>
      </c>
      <c r="U108" s="251">
        <f>IFERROR(SUMIF('LISTA DE EMBARQUE'!B:B,MICRO!E:E,'LISTA DE EMBARQUE'!G:G),"")</f>
        <v>1</v>
      </c>
      <c r="V108" s="246">
        <f>IFERROR(VLOOKUP(Tabela1[[#This Row],[COD.MDE]],'LISTA DE EMBARQUE'!B:L,11,0),"")</f>
        <v>2</v>
      </c>
      <c r="W108" s="247" t="str">
        <f>IFERROR(COUNTIF(#REF!,Tabela1[[#This Row],[Colunas5]]),"")</f>
        <v/>
      </c>
      <c r="X108" s="248">
        <f>Tabela1[[#This Row],[QIANTIDADE EXPEDIDA]]*Tabela1[[#This Row],[PESO UNI]]</f>
        <v>31.2</v>
      </c>
      <c r="Y108" s="248">
        <f t="shared" si="27"/>
        <v>0</v>
      </c>
      <c r="Z108" s="252">
        <f>Tabela1[[#This Row],[PESO TOTAL]]-Tabela1[[#This Row],[Peso Expedido]]</f>
        <v>0</v>
      </c>
      <c r="AA108" s="253">
        <v>1</v>
      </c>
      <c r="AB108" s="254"/>
      <c r="AC108" s="254">
        <v>1</v>
      </c>
      <c r="AD108" s="254">
        <v>1</v>
      </c>
      <c r="AE108" s="254">
        <v>1</v>
      </c>
      <c r="AF108" s="254">
        <v>1</v>
      </c>
      <c r="AG108" s="254">
        <v>1</v>
      </c>
      <c r="AH108" s="254">
        <v>1</v>
      </c>
      <c r="AI108" s="254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255" t="s">
        <v>3150</v>
      </c>
      <c r="B109" s="241"/>
      <c r="C109" s="239">
        <v>5</v>
      </c>
      <c r="D109" s="256" t="s">
        <v>3151</v>
      </c>
      <c r="E109" s="239">
        <v>3806</v>
      </c>
      <c r="F109" s="239">
        <v>23</v>
      </c>
      <c r="G109" s="257">
        <v>6</v>
      </c>
      <c r="H109" s="242">
        <f>Tabela1[[#This Row],[PESO UNI]]*Tabela1[[#This Row],[QTE]]</f>
        <v>30</v>
      </c>
      <c r="I109" s="239">
        <v>0</v>
      </c>
      <c r="J109" s="243" t="s">
        <v>3140</v>
      </c>
      <c r="K109" s="243" t="s">
        <v>33</v>
      </c>
      <c r="L109" s="244" t="s">
        <v>2984</v>
      </c>
      <c r="M109" s="245">
        <v>46188</v>
      </c>
      <c r="N109" s="243" t="s">
        <v>38</v>
      </c>
      <c r="O109" s="246"/>
      <c r="P109" s="247"/>
      <c r="Q109" s="14">
        <f>Tabela1[[#This Row],[QTDE/ Fabricação]]-Tabela1[[#This Row],[QTE]]</f>
        <v>-5</v>
      </c>
      <c r="R109" s="249">
        <f t="shared" si="24"/>
        <v>30</v>
      </c>
      <c r="S109" s="249">
        <f t="shared" si="25"/>
        <v>30</v>
      </c>
      <c r="T109" s="250">
        <f t="shared" si="26"/>
        <v>0</v>
      </c>
      <c r="U109" s="251">
        <f>IFERROR(SUMIF('LISTA DE EMBARQUE'!B:B,MICRO!E:E,'LISTA DE EMBARQUE'!G:G),"")</f>
        <v>5</v>
      </c>
      <c r="V109" s="246">
        <f>IFERROR(VLOOKUP(Tabela1[[#This Row],[COD.MDE]],'LISTA DE EMBARQUE'!B:L,11,0),"")</f>
        <v>5</v>
      </c>
      <c r="W109" s="247" t="str">
        <f>IFERROR(COUNTIF(#REF!,Tabela1[[#This Row],[Colunas5]]),"")</f>
        <v/>
      </c>
      <c r="X109" s="248">
        <f>Tabela1[[#This Row],[QIANTIDADE EXPEDIDA]]*Tabela1[[#This Row],[PESO UNI]]</f>
        <v>30</v>
      </c>
      <c r="Y109" s="248">
        <f t="shared" si="27"/>
        <v>0</v>
      </c>
      <c r="Z109" s="252">
        <f>Tabela1[[#This Row],[PESO TOTAL]]-Tabela1[[#This Row],[Peso Expedido]]</f>
        <v>0</v>
      </c>
      <c r="AA109" s="253">
        <v>1</v>
      </c>
      <c r="AB109" s="254"/>
      <c r="AC109" s="254">
        <v>1</v>
      </c>
      <c r="AD109" s="254">
        <v>1</v>
      </c>
      <c r="AE109" s="254">
        <v>1</v>
      </c>
      <c r="AF109" s="254">
        <v>1</v>
      </c>
      <c r="AG109" s="254">
        <v>1</v>
      </c>
      <c r="AH109" s="254">
        <v>1</v>
      </c>
      <c r="AI109" s="254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255" t="s">
        <v>3152</v>
      </c>
      <c r="B110" s="241"/>
      <c r="C110" s="239">
        <v>2</v>
      </c>
      <c r="D110" s="256" t="s">
        <v>3153</v>
      </c>
      <c r="E110" s="239">
        <v>3807</v>
      </c>
      <c r="F110" s="239">
        <v>23</v>
      </c>
      <c r="G110" s="257">
        <v>51.6</v>
      </c>
      <c r="H110" s="242">
        <f>Tabela1[[#This Row],[PESO UNI]]*Tabela1[[#This Row],[QTE]]</f>
        <v>103.2</v>
      </c>
      <c r="I110" s="239">
        <v>0</v>
      </c>
      <c r="J110" s="243" t="s">
        <v>3140</v>
      </c>
      <c r="K110" s="243" t="s">
        <v>33</v>
      </c>
      <c r="L110" s="244" t="s">
        <v>2984</v>
      </c>
      <c r="M110" s="245">
        <v>46188</v>
      </c>
      <c r="N110" s="243" t="s">
        <v>38</v>
      </c>
      <c r="O110" s="246"/>
      <c r="P110" s="247"/>
      <c r="Q110" s="14">
        <f>Tabela1[[#This Row],[QTDE/ Fabricação]]-Tabela1[[#This Row],[QTE]]</f>
        <v>-2</v>
      </c>
      <c r="R110" s="249">
        <f t="shared" si="24"/>
        <v>103.2</v>
      </c>
      <c r="S110" s="249">
        <f t="shared" si="25"/>
        <v>103.2</v>
      </c>
      <c r="T110" s="250">
        <f t="shared" si="26"/>
        <v>0</v>
      </c>
      <c r="U110" s="251">
        <f>IFERROR(SUMIF('LISTA DE EMBARQUE'!B:B,MICRO!E:E,'LISTA DE EMBARQUE'!G:G),"")</f>
        <v>2</v>
      </c>
      <c r="V110" s="246">
        <f>IFERROR(VLOOKUP(Tabela1[[#This Row],[COD.MDE]],'LISTA DE EMBARQUE'!B:L,11,0),"")</f>
        <v>2</v>
      </c>
      <c r="W110" s="247" t="str">
        <f>IFERROR(COUNTIF(#REF!,Tabela1[[#This Row],[Colunas5]]),"")</f>
        <v/>
      </c>
      <c r="X110" s="248">
        <f>Tabela1[[#This Row],[QIANTIDADE EXPEDIDA]]*Tabela1[[#This Row],[PESO UNI]]</f>
        <v>103.2</v>
      </c>
      <c r="Y110" s="248">
        <f t="shared" si="27"/>
        <v>0</v>
      </c>
      <c r="Z110" s="252">
        <f>Tabela1[[#This Row],[PESO TOTAL]]-Tabela1[[#This Row],[Peso Expedido]]</f>
        <v>0</v>
      </c>
      <c r="AA110" s="253">
        <v>1</v>
      </c>
      <c r="AB110" s="254"/>
      <c r="AC110" s="254">
        <v>1</v>
      </c>
      <c r="AD110" s="254">
        <v>1</v>
      </c>
      <c r="AE110" s="254">
        <v>1</v>
      </c>
      <c r="AF110" s="254">
        <v>1</v>
      </c>
      <c r="AG110" s="254">
        <v>1</v>
      </c>
      <c r="AH110" s="254">
        <v>1</v>
      </c>
      <c r="AI110" s="254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255" t="s">
        <v>3154</v>
      </c>
      <c r="B111" s="241"/>
      <c r="C111" s="239">
        <v>11</v>
      </c>
      <c r="D111" s="256" t="s">
        <v>3155</v>
      </c>
      <c r="E111" s="239">
        <v>3808</v>
      </c>
      <c r="F111" s="239">
        <v>23</v>
      </c>
      <c r="G111" s="257">
        <v>28.1</v>
      </c>
      <c r="H111" s="242">
        <f>Tabela1[[#This Row],[PESO UNI]]*Tabela1[[#This Row],[QTE]]</f>
        <v>309.10000000000002</v>
      </c>
      <c r="I111" s="239">
        <v>0</v>
      </c>
      <c r="J111" s="243" t="s">
        <v>3140</v>
      </c>
      <c r="K111" s="243" t="s">
        <v>33</v>
      </c>
      <c r="L111" s="244" t="s">
        <v>2984</v>
      </c>
      <c r="M111" s="245">
        <v>46188</v>
      </c>
      <c r="N111" s="243" t="s">
        <v>38</v>
      </c>
      <c r="O111" s="246"/>
      <c r="P111" s="247"/>
      <c r="Q111" s="14">
        <f>Tabela1[[#This Row],[QTDE/ Fabricação]]-Tabela1[[#This Row],[QTE]]</f>
        <v>-11</v>
      </c>
      <c r="R111" s="249">
        <f t="shared" si="24"/>
        <v>309.10000000000002</v>
      </c>
      <c r="S111" s="249">
        <f t="shared" si="25"/>
        <v>309.10000000000002</v>
      </c>
      <c r="T111" s="250">
        <f t="shared" si="26"/>
        <v>0</v>
      </c>
      <c r="U111" s="251">
        <f>IFERROR(SUMIF('LISTA DE EMBARQUE'!B:B,MICRO!E:E,'LISTA DE EMBARQUE'!G:G),"")</f>
        <v>11</v>
      </c>
      <c r="V111" s="246">
        <f>IFERROR(VLOOKUP(Tabela1[[#This Row],[COD.MDE]],'LISTA DE EMBARQUE'!B:L,11,0),"")</f>
        <v>2</v>
      </c>
      <c r="W111" s="247" t="str">
        <f>IFERROR(COUNTIF(#REF!,Tabela1[[#This Row],[Colunas5]]),"")</f>
        <v/>
      </c>
      <c r="X111" s="248">
        <f>Tabela1[[#This Row],[QIANTIDADE EXPEDIDA]]*Tabela1[[#This Row],[PESO UNI]]</f>
        <v>309.10000000000002</v>
      </c>
      <c r="Y111" s="248">
        <f t="shared" si="27"/>
        <v>0</v>
      </c>
      <c r="Z111" s="252">
        <f>Tabela1[[#This Row],[PESO TOTAL]]-Tabela1[[#This Row],[Peso Expedido]]</f>
        <v>0</v>
      </c>
      <c r="AA111" s="253">
        <v>1</v>
      </c>
      <c r="AB111" s="254"/>
      <c r="AC111" s="254">
        <v>1</v>
      </c>
      <c r="AD111" s="254">
        <v>1</v>
      </c>
      <c r="AE111" s="254">
        <v>1</v>
      </c>
      <c r="AF111" s="254">
        <v>1</v>
      </c>
      <c r="AG111" s="254">
        <v>1</v>
      </c>
      <c r="AH111" s="254">
        <v>1</v>
      </c>
      <c r="AI111" s="254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255" t="s">
        <v>3156</v>
      </c>
      <c r="B112" s="241"/>
      <c r="C112" s="239">
        <v>14</v>
      </c>
      <c r="D112" s="256" t="s">
        <v>3159</v>
      </c>
      <c r="E112" s="239">
        <v>3809</v>
      </c>
      <c r="F112" s="239">
        <v>23</v>
      </c>
      <c r="G112" s="257">
        <v>28</v>
      </c>
      <c r="H112" s="242">
        <f>Tabela1[[#This Row],[PESO UNI]]*Tabela1[[#This Row],[QTE]]</f>
        <v>392</v>
      </c>
      <c r="I112" s="239">
        <v>0</v>
      </c>
      <c r="J112" s="243" t="s">
        <v>3140</v>
      </c>
      <c r="K112" s="243" t="s">
        <v>33</v>
      </c>
      <c r="L112" s="244" t="s">
        <v>2984</v>
      </c>
      <c r="M112" s="245">
        <v>46188</v>
      </c>
      <c r="N112" s="243" t="s">
        <v>38</v>
      </c>
      <c r="O112" s="246"/>
      <c r="P112" s="247"/>
      <c r="Q112" s="14">
        <f>Tabela1[[#This Row],[QTDE/ Fabricação]]-Tabela1[[#This Row],[QTE]]</f>
        <v>-14</v>
      </c>
      <c r="R112" s="249">
        <f t="shared" si="24"/>
        <v>392</v>
      </c>
      <c r="S112" s="249">
        <f t="shared" si="25"/>
        <v>392</v>
      </c>
      <c r="T112" s="250">
        <f t="shared" si="26"/>
        <v>0</v>
      </c>
      <c r="U112" s="251">
        <f>IFERROR(SUMIF('LISTA DE EMBARQUE'!B:B,MICRO!E:E,'LISTA DE EMBARQUE'!G:G),"")</f>
        <v>14</v>
      </c>
      <c r="V112" s="246">
        <f>IFERROR(VLOOKUP(Tabela1[[#This Row],[COD.MDE]],'LISTA DE EMBARQUE'!B:L,11,0),"")</f>
        <v>1</v>
      </c>
      <c r="W112" s="247" t="str">
        <f>IFERROR(COUNTIF(#REF!,Tabela1[[#This Row],[Colunas5]]),"")</f>
        <v/>
      </c>
      <c r="X112" s="248">
        <f>Tabela1[[#This Row],[QIANTIDADE EXPEDIDA]]*Tabela1[[#This Row],[PESO UNI]]</f>
        <v>392</v>
      </c>
      <c r="Y112" s="248">
        <f t="shared" si="27"/>
        <v>0</v>
      </c>
      <c r="Z112" s="252">
        <f>Tabela1[[#This Row],[PESO TOTAL]]-Tabela1[[#This Row],[Peso Expedido]]</f>
        <v>0</v>
      </c>
      <c r="AA112" s="253">
        <v>1</v>
      </c>
      <c r="AB112" s="254"/>
      <c r="AC112" s="254">
        <v>1</v>
      </c>
      <c r="AD112" s="254">
        <v>1</v>
      </c>
      <c r="AE112" s="254">
        <v>1</v>
      </c>
      <c r="AF112" s="254">
        <v>1</v>
      </c>
      <c r="AG112" s="254">
        <v>1</v>
      </c>
      <c r="AH112" s="254">
        <v>1</v>
      </c>
      <c r="AI112" s="254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255" t="s">
        <v>3157</v>
      </c>
      <c r="B113" s="241"/>
      <c r="C113" s="239">
        <v>1</v>
      </c>
      <c r="D113" s="256" t="s">
        <v>3158</v>
      </c>
      <c r="E113" s="239">
        <v>3810</v>
      </c>
      <c r="F113" s="239">
        <v>23</v>
      </c>
      <c r="G113" s="258">
        <v>41.8</v>
      </c>
      <c r="H113" s="242">
        <f>Tabela1[[#This Row],[PESO UNI]]*Tabela1[[#This Row],[QTE]]</f>
        <v>41.8</v>
      </c>
      <c r="I113" s="239">
        <v>0</v>
      </c>
      <c r="J113" s="243" t="s">
        <v>3140</v>
      </c>
      <c r="K113" s="243" t="s">
        <v>33</v>
      </c>
      <c r="L113" s="244" t="s">
        <v>2984</v>
      </c>
      <c r="M113" s="245">
        <v>46188</v>
      </c>
      <c r="N113" s="243" t="s">
        <v>38</v>
      </c>
      <c r="O113" s="246"/>
      <c r="P113" s="247"/>
      <c r="Q113" s="14">
        <f>Tabela1[[#This Row],[QTDE/ Fabricação]]-Tabela1[[#This Row],[QTE]]</f>
        <v>-1</v>
      </c>
      <c r="R113" s="249">
        <f t="shared" si="24"/>
        <v>41.8</v>
      </c>
      <c r="S113" s="249">
        <f t="shared" si="25"/>
        <v>41.8</v>
      </c>
      <c r="T113" s="250">
        <f t="shared" si="26"/>
        <v>0</v>
      </c>
      <c r="U113" s="251">
        <f>IFERROR(SUMIF('LISTA DE EMBARQUE'!B:B,MICRO!E:E,'LISTA DE EMBARQUE'!G:G),"")</f>
        <v>1</v>
      </c>
      <c r="V113" s="246">
        <f>IFERROR(VLOOKUP(Tabela1[[#This Row],[COD.MDE]],'LISTA DE EMBARQUE'!B:L,11,0),"")</f>
        <v>2</v>
      </c>
      <c r="W113" s="247" t="str">
        <f>IFERROR(COUNTIF(#REF!,Tabela1[[#This Row],[Colunas5]]),"")</f>
        <v/>
      </c>
      <c r="X113" s="248">
        <f>Tabela1[[#This Row],[QIANTIDADE EXPEDIDA]]*Tabela1[[#This Row],[PESO UNI]]</f>
        <v>41.8</v>
      </c>
      <c r="Y113" s="248">
        <f t="shared" si="27"/>
        <v>0</v>
      </c>
      <c r="Z113" s="252">
        <f>Tabela1[[#This Row],[PESO TOTAL]]-Tabela1[[#This Row],[Peso Expedido]]</f>
        <v>0</v>
      </c>
      <c r="AA113" s="253">
        <v>1</v>
      </c>
      <c r="AB113" s="254"/>
      <c r="AC113" s="254">
        <v>1</v>
      </c>
      <c r="AD113" s="254">
        <v>1</v>
      </c>
      <c r="AE113" s="254">
        <v>1</v>
      </c>
      <c r="AF113" s="254">
        <v>1</v>
      </c>
      <c r="AG113" s="254">
        <v>1</v>
      </c>
      <c r="AH113" s="254">
        <v>1</v>
      </c>
      <c r="AI113" s="254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255" t="s">
        <v>3063</v>
      </c>
      <c r="B114" s="241"/>
      <c r="C114" s="239">
        <v>4</v>
      </c>
      <c r="D114" s="256" t="s">
        <v>3160</v>
      </c>
      <c r="E114" s="239">
        <v>3811</v>
      </c>
      <c r="F114" s="239">
        <v>23</v>
      </c>
      <c r="G114" s="257">
        <v>2.7</v>
      </c>
      <c r="H114" s="242">
        <f>Tabela1[[#This Row],[PESO UNI]]*Tabela1[[#This Row],[QTE]]</f>
        <v>10.8</v>
      </c>
      <c r="I114" s="239">
        <v>0</v>
      </c>
      <c r="J114" s="243" t="s">
        <v>3140</v>
      </c>
      <c r="K114" s="243" t="s">
        <v>33</v>
      </c>
      <c r="L114" s="244" t="s">
        <v>2984</v>
      </c>
      <c r="M114" s="245">
        <v>46188</v>
      </c>
      <c r="N114" s="243" t="s">
        <v>38</v>
      </c>
      <c r="O114" s="246"/>
      <c r="P114" s="247"/>
      <c r="Q114" s="14">
        <f>Tabela1[[#This Row],[QTDE/ Fabricação]]-Tabela1[[#This Row],[QTE]]</f>
        <v>-4</v>
      </c>
      <c r="R114" s="249">
        <f t="shared" si="24"/>
        <v>10.8</v>
      </c>
      <c r="S114" s="249">
        <f t="shared" si="25"/>
        <v>10.8</v>
      </c>
      <c r="T114" s="250">
        <f t="shared" si="26"/>
        <v>0</v>
      </c>
      <c r="U114" s="251">
        <f>IFERROR(SUMIF('LISTA DE EMBARQUE'!B:B,MICRO!E:E,'LISTA DE EMBARQUE'!G:G),"")</f>
        <v>4</v>
      </c>
      <c r="V114" s="246">
        <f>IFERROR(VLOOKUP(Tabela1[[#This Row],[COD.MDE]],'LISTA DE EMBARQUE'!B:L,11,0),"")</f>
        <v>1</v>
      </c>
      <c r="W114" s="247" t="str">
        <f>IFERROR(COUNTIF(#REF!,Tabela1[[#This Row],[Colunas5]]),"")</f>
        <v/>
      </c>
      <c r="X114" s="248">
        <f>Tabela1[[#This Row],[QIANTIDADE EXPEDIDA]]*Tabela1[[#This Row],[PESO UNI]]</f>
        <v>10.8</v>
      </c>
      <c r="Y114" s="248">
        <f t="shared" si="27"/>
        <v>0</v>
      </c>
      <c r="Z114" s="252">
        <f>Tabela1[[#This Row],[PESO TOTAL]]-Tabela1[[#This Row],[Peso Expedido]]</f>
        <v>0</v>
      </c>
      <c r="AA114" s="253">
        <v>1</v>
      </c>
      <c r="AB114" s="254"/>
      <c r="AC114" s="254">
        <v>1</v>
      </c>
      <c r="AD114" s="254">
        <v>1</v>
      </c>
      <c r="AE114" s="254">
        <v>1</v>
      </c>
      <c r="AF114" s="254">
        <v>1</v>
      </c>
      <c r="AG114" s="254">
        <v>1</v>
      </c>
      <c r="AH114" s="254">
        <v>1</v>
      </c>
      <c r="AI114" s="254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5635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5635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5635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5635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5635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5635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5928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5928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255" t="s">
        <v>3301</v>
      </c>
      <c r="B130" s="241" t="s">
        <v>3302</v>
      </c>
      <c r="C130" s="239">
        <v>3</v>
      </c>
      <c r="D130" s="256" t="s">
        <v>3303</v>
      </c>
      <c r="E130" s="239">
        <v>3827</v>
      </c>
      <c r="F130" s="239">
        <v>28</v>
      </c>
      <c r="G130" s="257">
        <v>7.4</v>
      </c>
      <c r="H130" s="242">
        <f>Tabela1[[#This Row],[PESO UNI]]*Tabela1[[#This Row],[QTE]]</f>
        <v>22.200000000000003</v>
      </c>
      <c r="I130" s="239" t="s">
        <v>4865</v>
      </c>
      <c r="J130" s="243" t="s">
        <v>3034</v>
      </c>
      <c r="K130" s="243" t="s">
        <v>31</v>
      </c>
      <c r="L130" s="244" t="s">
        <v>2984</v>
      </c>
      <c r="M130" s="245">
        <v>46202</v>
      </c>
      <c r="N130" s="243" t="s">
        <v>38</v>
      </c>
      <c r="O130" s="246"/>
      <c r="P130" s="247"/>
      <c r="Q130" s="14">
        <f>Tabela1[[#This Row],[QTDE/ Fabricação]]-Tabela1[[#This Row],[QTE]]</f>
        <v>-3</v>
      </c>
      <c r="R130" s="249">
        <f t="shared" si="34"/>
        <v>22.200000000000003</v>
      </c>
      <c r="S130" s="249">
        <f t="shared" si="35"/>
        <v>22.200000000000003</v>
      </c>
      <c r="T130" s="250">
        <f t="shared" si="36"/>
        <v>0</v>
      </c>
      <c r="U130" s="251">
        <f>IFERROR(SUMIF('LISTA DE EMBARQUE'!B:B,MICRO!E:E,'LISTA DE EMBARQUE'!G:G),"")</f>
        <v>3</v>
      </c>
      <c r="V130" s="246">
        <f>IFERROR(VLOOKUP(Tabela1[[#This Row],[COD.MDE]],'LISTA DE EMBARQUE'!B:L,11,0),"")</f>
        <v>5</v>
      </c>
      <c r="W130" s="247" t="str">
        <f>IFERROR(COUNTIF(#REF!,Tabela1[[#This Row],[Colunas5]]),"")</f>
        <v/>
      </c>
      <c r="X130" s="248">
        <f>Tabela1[[#This Row],[QIANTIDADE EXPEDIDA]]*Tabela1[[#This Row],[PESO UNI]]</f>
        <v>22.200000000000003</v>
      </c>
      <c r="Y130" s="248">
        <f t="shared" si="37"/>
        <v>0</v>
      </c>
      <c r="Z130" s="252">
        <f>Tabela1[[#This Row],[PESO TOTAL]]-Tabela1[[#This Row],[Peso Expedido]]</f>
        <v>0</v>
      </c>
      <c r="AA130" s="253">
        <v>1</v>
      </c>
      <c r="AB130" s="254"/>
      <c r="AC130" s="254">
        <v>1</v>
      </c>
      <c r="AD130" s="254">
        <v>1</v>
      </c>
      <c r="AE130" s="254">
        <v>1</v>
      </c>
      <c r="AF130" s="254">
        <v>1</v>
      </c>
      <c r="AG130" s="254">
        <v>1</v>
      </c>
      <c r="AH130" s="254">
        <v>1</v>
      </c>
      <c r="AI130" s="254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255" t="s">
        <v>3301</v>
      </c>
      <c r="B131" s="241" t="s">
        <v>3302</v>
      </c>
      <c r="C131" s="239">
        <v>1</v>
      </c>
      <c r="D131" s="256" t="s">
        <v>3304</v>
      </c>
      <c r="E131" s="239">
        <v>3828</v>
      </c>
      <c r="F131" s="239">
        <v>28</v>
      </c>
      <c r="G131" s="257">
        <v>470.6</v>
      </c>
      <c r="H131" s="242">
        <f>Tabela1[[#This Row],[PESO UNI]]*Tabela1[[#This Row],[QTE]]</f>
        <v>470.6</v>
      </c>
      <c r="I131" s="239" t="s">
        <v>4865</v>
      </c>
      <c r="J131" s="243" t="s">
        <v>3034</v>
      </c>
      <c r="K131" s="243" t="s">
        <v>31</v>
      </c>
      <c r="L131" s="244" t="s">
        <v>2984</v>
      </c>
      <c r="M131" s="245">
        <v>46202</v>
      </c>
      <c r="N131" s="243" t="s">
        <v>38</v>
      </c>
      <c r="O131" s="246"/>
      <c r="P131" s="247"/>
      <c r="Q131" s="14">
        <f>Tabela1[[#This Row],[QTDE/ Fabricação]]-Tabela1[[#This Row],[QTE]]</f>
        <v>-1</v>
      </c>
      <c r="R131" s="249">
        <f t="shared" si="34"/>
        <v>470.6</v>
      </c>
      <c r="S131" s="249">
        <f t="shared" si="35"/>
        <v>470.6</v>
      </c>
      <c r="T131" s="250">
        <f t="shared" si="36"/>
        <v>0</v>
      </c>
      <c r="U131" s="251">
        <f>IFERROR(SUMIF('LISTA DE EMBARQUE'!B:B,MICRO!E:E,'LISTA DE EMBARQUE'!G:G),"")</f>
        <v>1</v>
      </c>
      <c r="V131" s="246">
        <f>IFERROR(VLOOKUP(Tabela1[[#This Row],[COD.MDE]],'LISTA DE EMBARQUE'!B:L,11,0),"")</f>
        <v>3</v>
      </c>
      <c r="W131" s="247" t="str">
        <f>IFERROR(COUNTIF(#REF!,Tabela1[[#This Row],[Colunas5]]),"")</f>
        <v/>
      </c>
      <c r="X131" s="248">
        <f>Tabela1[[#This Row],[QIANTIDADE EXPEDIDA]]*Tabela1[[#This Row],[PESO UNI]]</f>
        <v>470.6</v>
      </c>
      <c r="Y131" s="248">
        <f t="shared" si="37"/>
        <v>0</v>
      </c>
      <c r="Z131" s="252">
        <f>Tabela1[[#This Row],[PESO TOTAL]]-Tabela1[[#This Row],[Peso Expedido]]</f>
        <v>0</v>
      </c>
      <c r="AA131" s="253">
        <v>1</v>
      </c>
      <c r="AB131" s="254"/>
      <c r="AC131" s="254">
        <v>1</v>
      </c>
      <c r="AD131" s="254">
        <v>1</v>
      </c>
      <c r="AE131" s="254">
        <v>1</v>
      </c>
      <c r="AF131" s="254">
        <v>1</v>
      </c>
      <c r="AG131" s="254">
        <v>1</v>
      </c>
      <c r="AH131" s="254">
        <v>1</v>
      </c>
      <c r="AI131" s="254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255" t="s">
        <v>3081</v>
      </c>
      <c r="B134" s="241"/>
      <c r="C134" s="239">
        <v>76</v>
      </c>
      <c r="D134" s="256" t="s">
        <v>3312</v>
      </c>
      <c r="E134" s="239">
        <v>3831</v>
      </c>
      <c r="F134" s="239">
        <v>9</v>
      </c>
      <c r="G134" s="257">
        <v>7.2</v>
      </c>
      <c r="H134" s="242">
        <f>Tabela1[[#This Row],[PESO UNI]]*Tabela1[[#This Row],[QTE]]</f>
        <v>547.20000000000005</v>
      </c>
      <c r="I134" s="239">
        <v>0</v>
      </c>
      <c r="J134" s="243" t="s">
        <v>3034</v>
      </c>
      <c r="K134" s="243" t="s">
        <v>33</v>
      </c>
      <c r="L134" s="244" t="s">
        <v>2984</v>
      </c>
      <c r="M134" s="245">
        <v>46175</v>
      </c>
      <c r="N134" s="243" t="s">
        <v>38</v>
      </c>
      <c r="O134" s="246"/>
      <c r="P134" s="247"/>
      <c r="Q134" s="14">
        <f>Tabela1[[#This Row],[QTDE/ Fabricação]]-Tabela1[[#This Row],[QTE]]</f>
        <v>-76</v>
      </c>
      <c r="R134" s="249">
        <f t="shared" si="34"/>
        <v>547.20000000000005</v>
      </c>
      <c r="S134" s="249">
        <f t="shared" si="35"/>
        <v>547.20000000000005</v>
      </c>
      <c r="T134" s="250">
        <f t="shared" si="36"/>
        <v>0</v>
      </c>
      <c r="U134" s="251">
        <f>IFERROR(SUMIF('LISTA DE EMBARQUE'!B:B,MICRO!E:E,'LISTA DE EMBARQUE'!G:G),"")</f>
        <v>76</v>
      </c>
      <c r="V134" s="246">
        <f>IFERROR(VLOOKUP(Tabela1[[#This Row],[COD.MDE]],'LISTA DE EMBARQUE'!B:L,11,0),"")</f>
        <v>1</v>
      </c>
      <c r="W134" s="247" t="str">
        <f>IFERROR(COUNTIF(#REF!,Tabela1[[#This Row],[Colunas5]]),"")</f>
        <v/>
      </c>
      <c r="X134" s="248">
        <f>Tabela1[[#This Row],[QIANTIDADE EXPEDIDA]]*Tabela1[[#This Row],[PESO UNI]]</f>
        <v>547.20000000000005</v>
      </c>
      <c r="Y134" s="248">
        <f t="shared" si="37"/>
        <v>0</v>
      </c>
      <c r="Z134" s="252">
        <f>Tabela1[[#This Row],[PESO TOTAL]]-Tabela1[[#This Row],[Peso Expedido]]</f>
        <v>0</v>
      </c>
      <c r="AA134" s="253">
        <v>1</v>
      </c>
      <c r="AB134" s="254"/>
      <c r="AC134" s="254">
        <v>1</v>
      </c>
      <c r="AD134" s="254">
        <v>1</v>
      </c>
      <c r="AE134" s="254">
        <v>1</v>
      </c>
      <c r="AF134" s="254">
        <v>1</v>
      </c>
      <c r="AG134" s="254">
        <v>1</v>
      </c>
      <c r="AH134" s="254">
        <v>1</v>
      </c>
      <c r="AI134" s="254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255" t="s">
        <v>3315</v>
      </c>
      <c r="B135" s="241" t="s">
        <v>3316</v>
      </c>
      <c r="C135" s="239">
        <v>38</v>
      </c>
      <c r="D135" s="256" t="s">
        <v>3317</v>
      </c>
      <c r="E135" s="239">
        <v>3832</v>
      </c>
      <c r="F135" s="239">
        <v>29</v>
      </c>
      <c r="G135" s="257">
        <v>2.6</v>
      </c>
      <c r="H135" s="242">
        <f>Tabela1[[#This Row],[PESO UNI]]*Tabela1[[#This Row],[QTE]]</f>
        <v>98.8</v>
      </c>
      <c r="I135" s="239" t="s">
        <v>4301</v>
      </c>
      <c r="J135" s="243" t="s">
        <v>3034</v>
      </c>
      <c r="K135" s="243" t="s">
        <v>31</v>
      </c>
      <c r="L135" s="244" t="s">
        <v>2984</v>
      </c>
      <c r="M135" s="245">
        <v>46206</v>
      </c>
      <c r="N135" s="243" t="s">
        <v>38</v>
      </c>
      <c r="O135" s="246"/>
      <c r="P135" s="247"/>
      <c r="Q135" s="14">
        <f>Tabela1[[#This Row],[QTDE/ Fabricação]]-Tabela1[[#This Row],[QTE]]</f>
        <v>-38</v>
      </c>
      <c r="R135" s="249">
        <f t="shared" si="34"/>
        <v>98.8</v>
      </c>
      <c r="S135" s="249">
        <f t="shared" si="35"/>
        <v>98.8</v>
      </c>
      <c r="T135" s="250">
        <f t="shared" si="36"/>
        <v>0</v>
      </c>
      <c r="U135" s="251">
        <f>IFERROR(SUMIF('LISTA DE EMBARQUE'!B:B,MICRO!E:E,'LISTA DE EMBARQUE'!G:G),"")</f>
        <v>38</v>
      </c>
      <c r="V135" s="246">
        <f>IFERROR(VLOOKUP(Tabela1[[#This Row],[COD.MDE]],'LISTA DE EMBARQUE'!B:L,11,0),"")</f>
        <v>5</v>
      </c>
      <c r="W135" s="247" t="str">
        <f>IFERROR(COUNTIF(#REF!,Tabela1[[#This Row],[Colunas5]]),"")</f>
        <v/>
      </c>
      <c r="X135" s="248">
        <f>Tabela1[[#This Row],[QIANTIDADE EXPEDIDA]]*Tabela1[[#This Row],[PESO UNI]]</f>
        <v>98.8</v>
      </c>
      <c r="Y135" s="248">
        <f t="shared" si="37"/>
        <v>0</v>
      </c>
      <c r="Z135" s="252">
        <f>Tabela1[[#This Row],[PESO TOTAL]]-Tabela1[[#This Row],[Peso Expedido]]</f>
        <v>0</v>
      </c>
      <c r="AA135" s="253">
        <v>1</v>
      </c>
      <c r="AB135" s="254"/>
      <c r="AC135" s="254">
        <v>1</v>
      </c>
      <c r="AD135" s="254">
        <v>1</v>
      </c>
      <c r="AE135" s="254">
        <v>1</v>
      </c>
      <c r="AF135" s="254">
        <v>1</v>
      </c>
      <c r="AG135" s="254">
        <v>1</v>
      </c>
      <c r="AH135" s="254">
        <v>1</v>
      </c>
      <c r="AI135" s="254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255" t="s">
        <v>3315</v>
      </c>
      <c r="B136" s="241" t="s">
        <v>3316</v>
      </c>
      <c r="C136" s="239">
        <v>16</v>
      </c>
      <c r="D136" s="256" t="s">
        <v>3319</v>
      </c>
      <c r="E136" s="239">
        <v>3833</v>
      </c>
      <c r="F136" s="239">
        <v>29</v>
      </c>
      <c r="G136" s="257">
        <v>2.5</v>
      </c>
      <c r="H136" s="242">
        <f>Tabela1[[#This Row],[PESO UNI]]*Tabela1[[#This Row],[QTE]]</f>
        <v>40</v>
      </c>
      <c r="I136" s="239" t="s">
        <v>4301</v>
      </c>
      <c r="J136" s="243" t="s">
        <v>3034</v>
      </c>
      <c r="K136" s="243" t="s">
        <v>31</v>
      </c>
      <c r="L136" s="244" t="s">
        <v>2984</v>
      </c>
      <c r="M136" s="245">
        <v>46206</v>
      </c>
      <c r="N136" s="243" t="s">
        <v>38</v>
      </c>
      <c r="O136" s="246"/>
      <c r="P136" s="247"/>
      <c r="Q136" s="14">
        <f>Tabela1[[#This Row],[QTDE/ Fabricação]]-Tabela1[[#This Row],[QTE]]</f>
        <v>-16</v>
      </c>
      <c r="R136" s="249">
        <f t="shared" si="34"/>
        <v>40</v>
      </c>
      <c r="S136" s="249">
        <f t="shared" si="35"/>
        <v>40</v>
      </c>
      <c r="T136" s="250">
        <f t="shared" si="36"/>
        <v>0</v>
      </c>
      <c r="U136" s="251">
        <f>IFERROR(SUMIF('LISTA DE EMBARQUE'!B:B,MICRO!E:E,'LISTA DE EMBARQUE'!G:G),"")</f>
        <v>18</v>
      </c>
      <c r="V136" s="246">
        <f>IFERROR(VLOOKUP(Tabela1[[#This Row],[COD.MDE]],'LISTA DE EMBARQUE'!B:L,11,0),"")</f>
        <v>5</v>
      </c>
      <c r="W136" s="247" t="str">
        <f>IFERROR(COUNTIF(#REF!,Tabela1[[#This Row],[Colunas5]]),"")</f>
        <v/>
      </c>
      <c r="X136" s="248">
        <f>Tabela1[[#This Row],[QIANTIDADE EXPEDIDA]]*Tabela1[[#This Row],[PESO UNI]]</f>
        <v>45</v>
      </c>
      <c r="Y136" s="248">
        <f t="shared" si="37"/>
        <v>2</v>
      </c>
      <c r="Z136" s="252">
        <v>0</v>
      </c>
      <c r="AA136" s="253">
        <v>1</v>
      </c>
      <c r="AB136" s="254"/>
      <c r="AC136" s="254">
        <v>1</v>
      </c>
      <c r="AD136" s="254">
        <v>1</v>
      </c>
      <c r="AE136" s="254">
        <v>1</v>
      </c>
      <c r="AF136" s="254">
        <v>1</v>
      </c>
      <c r="AG136" s="254">
        <v>1</v>
      </c>
      <c r="AH136" s="254">
        <v>1</v>
      </c>
      <c r="AI136" s="254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255" t="s">
        <v>3729</v>
      </c>
      <c r="B151" s="241" t="s">
        <v>3730</v>
      </c>
      <c r="C151" s="239">
        <v>2</v>
      </c>
      <c r="D151" s="256" t="s">
        <v>3731</v>
      </c>
      <c r="E151" s="239">
        <v>3848</v>
      </c>
      <c r="F151" s="239">
        <v>30</v>
      </c>
      <c r="G151" s="257">
        <v>60.1</v>
      </c>
      <c r="H151" s="242">
        <f>Tabela1[[#This Row],[PESO UNI]]*Tabela1[[#This Row],[QTE]]</f>
        <v>120.2</v>
      </c>
      <c r="I151" s="239" t="s">
        <v>5960</v>
      </c>
      <c r="J151" s="243" t="s">
        <v>3045</v>
      </c>
      <c r="K151" s="243" t="s">
        <v>31</v>
      </c>
      <c r="L151" s="244" t="s">
        <v>2984</v>
      </c>
      <c r="M151" s="245">
        <v>46210</v>
      </c>
      <c r="N151" s="243" t="s">
        <v>38</v>
      </c>
      <c r="O151" s="246"/>
      <c r="P151" s="247"/>
      <c r="Q151" s="14">
        <f>Tabela1[[#This Row],[QTDE/ Fabricação]]-Tabela1[[#This Row],[QTE]]</f>
        <v>-2</v>
      </c>
      <c r="R151" s="249">
        <f t="shared" si="34"/>
        <v>120.2</v>
      </c>
      <c r="S151" s="249">
        <f t="shared" si="35"/>
        <v>120.2</v>
      </c>
      <c r="T151" s="250">
        <f t="shared" si="36"/>
        <v>0</v>
      </c>
      <c r="U151" s="251">
        <f>IFERROR(SUMIF('LISTA DE EMBARQUE'!B:B,MICRO!E:E,'LISTA DE EMBARQUE'!G:G),"")</f>
        <v>4</v>
      </c>
      <c r="V151" s="246">
        <f>IFERROR(VLOOKUP(Tabela1[[#This Row],[COD.MDE]],'LISTA DE EMBARQUE'!B:L,11,0),"")</f>
        <v>3</v>
      </c>
      <c r="W151" s="247" t="str">
        <f>IFERROR(COUNTIF(#REF!,Tabela1[[#This Row],[Colunas5]]),"")</f>
        <v/>
      </c>
      <c r="X151" s="248">
        <f>Tabela1[[#This Row],[QIANTIDADE EXPEDIDA]]*Tabela1[[#This Row],[PESO UNI]]</f>
        <v>240.4</v>
      </c>
      <c r="Y151" s="248">
        <f t="shared" si="37"/>
        <v>2</v>
      </c>
      <c r="Z151" s="252">
        <f>Tabela1[[#This Row],[PESO TOTAL]]-Tabela1[[#This Row],[Peso Expedido]]</f>
        <v>-120.2</v>
      </c>
      <c r="AA151" s="253">
        <v>1</v>
      </c>
      <c r="AB151" s="254"/>
      <c r="AC151" s="254">
        <v>1</v>
      </c>
      <c r="AD151" s="254">
        <v>1</v>
      </c>
      <c r="AE151" s="254">
        <v>1</v>
      </c>
      <c r="AF151" s="254">
        <v>1</v>
      </c>
      <c r="AG151" s="254">
        <v>1</v>
      </c>
      <c r="AH151" s="254">
        <v>1</v>
      </c>
      <c r="AI151" s="254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customHeight="1" x14ac:dyDescent="0.25">
      <c r="A152" s="255" t="s">
        <v>3729</v>
      </c>
      <c r="B152" s="241" t="s">
        <v>3730</v>
      </c>
      <c r="C152" s="239">
        <v>2</v>
      </c>
      <c r="D152" s="256" t="s">
        <v>5959</v>
      </c>
      <c r="E152" s="239">
        <v>4929</v>
      </c>
      <c r="F152" s="239">
        <v>30</v>
      </c>
      <c r="G152" s="257">
        <v>57</v>
      </c>
      <c r="H152" s="242">
        <f>Tabela1[[#This Row],[PESO UNI]]*Tabela1[[#This Row],[QTE]]</f>
        <v>114</v>
      </c>
      <c r="I152" s="239" t="s">
        <v>5960</v>
      </c>
      <c r="J152" s="243" t="s">
        <v>3045</v>
      </c>
      <c r="K152" s="243" t="s">
        <v>31</v>
      </c>
      <c r="L152" s="244" t="s">
        <v>2984</v>
      </c>
      <c r="M152" s="245">
        <v>46210</v>
      </c>
      <c r="N152" s="243" t="s">
        <v>38</v>
      </c>
      <c r="O152" s="246"/>
      <c r="P152" s="247"/>
      <c r="Q152" s="14">
        <f>Tabela1[[#This Row],[QTDE/ Fabricação]]-Tabela1[[#This Row],[QTE]]</f>
        <v>-2</v>
      </c>
      <c r="R152" s="249">
        <f>IFERROR(H152*((AA152*0.25)+(AC152*0.25)+(AD152*0.225)+(AE152*0.225)+(AF152*0.05)),"")</f>
        <v>114</v>
      </c>
      <c r="S152" s="249">
        <f>IFERROR(H152*AG152,"")</f>
        <v>114</v>
      </c>
      <c r="T152" s="250">
        <f>IFERROR(S152-H152,"")</f>
        <v>0</v>
      </c>
      <c r="U152" s="251">
        <f>IFERROR(SUMIF('LISTA DE EMBARQUE'!B:B,MICRO!E:E,'LISTA DE EMBARQUE'!G:G),"")</f>
        <v>0</v>
      </c>
      <c r="V152" s="246" t="str">
        <f>IFERROR(VLOOKUP(Tabela1[[#This Row],[COD.MDE]],'LISTA DE EMBARQUE'!B:L,11,0),"")</f>
        <v/>
      </c>
      <c r="W152" s="247" t="str">
        <f>IFERROR(COUNTIF(#REF!,Tabela1[[#This Row],[Colunas5]]),"")</f>
        <v/>
      </c>
      <c r="X152" s="248">
        <f>Tabela1[[#This Row],[QIANTIDADE EXPEDIDA]]*Tabela1[[#This Row],[PESO UNI]]</f>
        <v>0</v>
      </c>
      <c r="Y152" s="248">
        <f>U152-C152</f>
        <v>-2</v>
      </c>
      <c r="Z152" s="252">
        <f>Tabela1[[#This Row],[PESO TOTAL]]-Tabela1[[#This Row],[Peso Expedido]]</f>
        <v>114</v>
      </c>
      <c r="AA152" s="253">
        <v>1</v>
      </c>
      <c r="AB152" s="254"/>
      <c r="AC152" s="254">
        <v>1</v>
      </c>
      <c r="AD152" s="254">
        <v>1</v>
      </c>
      <c r="AE152" s="254">
        <v>1</v>
      </c>
      <c r="AF152" s="254">
        <v>1</v>
      </c>
      <c r="AG152" s="254">
        <v>1</v>
      </c>
      <c r="AH152" s="254">
        <v>1</v>
      </c>
      <c r="AI152" s="254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customHeight="1" x14ac:dyDescent="0.25">
      <c r="A153" s="255" t="s">
        <v>3732</v>
      </c>
      <c r="B153" s="241" t="s">
        <v>3733</v>
      </c>
      <c r="C153" s="239">
        <v>1</v>
      </c>
      <c r="D153" s="256" t="s">
        <v>3734</v>
      </c>
      <c r="E153" s="239">
        <v>3849</v>
      </c>
      <c r="F153" s="239">
        <v>31</v>
      </c>
      <c r="G153" s="257">
        <v>374.4</v>
      </c>
      <c r="H153" s="242">
        <f>Tabela1[[#This Row],[PESO UNI]]*Tabela1[[#This Row],[QTE]]</f>
        <v>374.4</v>
      </c>
      <c r="I153" s="239" t="s">
        <v>4868</v>
      </c>
      <c r="J153" s="243" t="s">
        <v>3045</v>
      </c>
      <c r="K153" s="243" t="s">
        <v>31</v>
      </c>
      <c r="L153" s="244" t="s">
        <v>2984</v>
      </c>
      <c r="M153" s="245">
        <v>46210</v>
      </c>
      <c r="N153" s="243" t="s">
        <v>38</v>
      </c>
      <c r="O153" s="246"/>
      <c r="P153" s="247"/>
      <c r="Q153" s="14">
        <f>Tabela1[[#This Row],[QTDE/ Fabricação]]-Tabela1[[#This Row],[QTE]]</f>
        <v>-1</v>
      </c>
      <c r="R153" s="249">
        <f t="shared" si="34"/>
        <v>374.4</v>
      </c>
      <c r="S153" s="249">
        <f t="shared" si="35"/>
        <v>374.4</v>
      </c>
      <c r="T153" s="250">
        <f t="shared" si="36"/>
        <v>0</v>
      </c>
      <c r="U153" s="251">
        <f>IFERROR(SUMIF('LISTA DE EMBARQUE'!B:B,MICRO!E:E,'LISTA DE EMBARQUE'!G:G),"")</f>
        <v>1</v>
      </c>
      <c r="V153" s="246">
        <f>IFERROR(VLOOKUP(Tabela1[[#This Row],[COD.MDE]],'LISTA DE EMBARQUE'!B:L,11,0),"")</f>
        <v>5</v>
      </c>
      <c r="W153" s="247" t="str">
        <f>IFERROR(COUNTIF(#REF!,Tabela1[[#This Row],[Colunas5]]),"")</f>
        <v/>
      </c>
      <c r="X153" s="248">
        <f>Tabela1[[#This Row],[QIANTIDADE EXPEDIDA]]*Tabela1[[#This Row],[PESO UNI]]</f>
        <v>374.4</v>
      </c>
      <c r="Y153" s="248">
        <f t="shared" si="37"/>
        <v>0</v>
      </c>
      <c r="Z153" s="252">
        <f>Tabela1[[#This Row],[PESO TOTAL]]-Tabela1[[#This Row],[Peso Expedido]]</f>
        <v>0</v>
      </c>
      <c r="AA153" s="253">
        <v>1</v>
      </c>
      <c r="AB153" s="254"/>
      <c r="AC153" s="254">
        <v>1</v>
      </c>
      <c r="AD153" s="254">
        <v>1</v>
      </c>
      <c r="AE153" s="254">
        <v>1</v>
      </c>
      <c r="AF153" s="254">
        <v>1</v>
      </c>
      <c r="AG153" s="254">
        <v>1</v>
      </c>
      <c r="AH153" s="254">
        <v>1</v>
      </c>
      <c r="AI153" s="254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4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4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4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4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4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4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4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4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4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4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4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4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4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4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4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4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4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4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4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4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4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4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4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4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4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4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4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4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4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4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4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4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4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4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4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4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4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4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4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4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4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4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4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4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4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4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4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4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4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4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4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4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1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4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4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4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4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4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4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4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4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4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4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4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4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customHeight="1" x14ac:dyDescent="0.25">
      <c r="A443" s="255" t="s">
        <v>4310</v>
      </c>
      <c r="B443" s="241" t="s">
        <v>4311</v>
      </c>
      <c r="C443" s="239">
        <v>8</v>
      </c>
      <c r="D443" s="256" t="s">
        <v>4313</v>
      </c>
      <c r="E443" s="239">
        <v>4328</v>
      </c>
      <c r="F443" s="239">
        <v>32</v>
      </c>
      <c r="G443" s="257">
        <v>1.2</v>
      </c>
      <c r="H443" s="242">
        <f>Tabela1[[#This Row],[PESO UNI]]*Tabela1[[#This Row],[QTE]]</f>
        <v>9.6</v>
      </c>
      <c r="I443" s="239" t="s">
        <v>4841</v>
      </c>
      <c r="J443" s="243" t="s">
        <v>3045</v>
      </c>
      <c r="K443" s="243" t="s">
        <v>4320</v>
      </c>
      <c r="L443" s="244" t="s">
        <v>2984</v>
      </c>
      <c r="M443" s="245">
        <v>46211</v>
      </c>
      <c r="N443" s="243" t="s">
        <v>38</v>
      </c>
      <c r="O443" s="246"/>
      <c r="P443" s="247"/>
      <c r="Q443" s="14">
        <f>Tabela1[[#This Row],[QTDE/ Fabricação]]-Tabela1[[#This Row],[QTE]]</f>
        <v>-8</v>
      </c>
      <c r="R443" s="249">
        <f t="shared" ref="R443:R452" si="95">IFERROR(H443*((AA443*0.25)+(AC443*0.25)+(AD443*0.225)+(AE443*0.225)+(AF443*0.05)),"")</f>
        <v>9.6</v>
      </c>
      <c r="S443" s="249">
        <f t="shared" ref="S443:S452" si="96">IFERROR(H443*AG443,"")</f>
        <v>9.6</v>
      </c>
      <c r="T443" s="250">
        <f t="shared" ref="T443:T452" si="97">IFERROR(S443-H443,"")</f>
        <v>0</v>
      </c>
      <c r="U443" s="251">
        <f>IFERROR(SUMIF('LISTA DE EMBARQUE'!B:B,MICRO!E:E,'LISTA DE EMBARQUE'!G:G),"")</f>
        <v>8</v>
      </c>
      <c r="V443" s="246">
        <f>IFERROR(VLOOKUP(Tabela1[[#This Row],[COD.MDE]],'LISTA DE EMBARQUE'!B:L,11,0),"")</f>
        <v>6</v>
      </c>
      <c r="W443" s="247" t="str">
        <f>IFERROR(COUNTIF(#REF!,Tabela1[[#This Row],[Colunas5]]),"")</f>
        <v/>
      </c>
      <c r="X443" s="248">
        <f>Tabela1[[#This Row],[QIANTIDADE EXPEDIDA]]*Tabela1[[#This Row],[PESO UNI]]</f>
        <v>9.6</v>
      </c>
      <c r="Y443" s="248">
        <f t="shared" ref="Y443:Y452" si="98">U443-C443</f>
        <v>0</v>
      </c>
      <c r="Z443" s="252">
        <f>Tabela1[[#This Row],[PESO TOTAL]]-Tabela1[[#This Row],[Peso Expedido]]</f>
        <v>0</v>
      </c>
      <c r="AA443" s="253">
        <v>1</v>
      </c>
      <c r="AB443" s="254"/>
      <c r="AC443" s="253">
        <v>1</v>
      </c>
      <c r="AD443" s="253">
        <v>1</v>
      </c>
      <c r="AE443" s="253">
        <v>1</v>
      </c>
      <c r="AF443" s="253">
        <v>1</v>
      </c>
      <c r="AG443" s="253">
        <v>1</v>
      </c>
      <c r="AH443" s="253">
        <v>1</v>
      </c>
      <c r="AI443" s="254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customHeight="1" x14ac:dyDescent="0.25">
      <c r="A444" s="255" t="s">
        <v>4310</v>
      </c>
      <c r="B444" s="241" t="s">
        <v>4311</v>
      </c>
      <c r="C444" s="239">
        <v>8</v>
      </c>
      <c r="D444" s="256" t="s">
        <v>4312</v>
      </c>
      <c r="E444" s="239">
        <v>4329</v>
      </c>
      <c r="F444" s="239">
        <v>32</v>
      </c>
      <c r="G444" s="257">
        <v>11.4</v>
      </c>
      <c r="H444" s="242">
        <f>Tabela1[[#This Row],[PESO UNI]]*Tabela1[[#This Row],[QTE]]</f>
        <v>91.2</v>
      </c>
      <c r="I444" s="239" t="s">
        <v>4841</v>
      </c>
      <c r="J444" s="243" t="s">
        <v>3045</v>
      </c>
      <c r="K444" s="243" t="s">
        <v>4320</v>
      </c>
      <c r="L444" s="244" t="s">
        <v>2984</v>
      </c>
      <c r="M444" s="245">
        <v>46211</v>
      </c>
      <c r="N444" s="243" t="s">
        <v>38</v>
      </c>
      <c r="O444" s="246"/>
      <c r="P444" s="247"/>
      <c r="Q444" s="14">
        <f>Tabela1[[#This Row],[QTDE/ Fabricação]]-Tabela1[[#This Row],[QTE]]</f>
        <v>-8</v>
      </c>
      <c r="R444" s="249">
        <f t="shared" si="95"/>
        <v>91.2</v>
      </c>
      <c r="S444" s="249">
        <f t="shared" si="96"/>
        <v>91.2</v>
      </c>
      <c r="T444" s="250">
        <f t="shared" si="97"/>
        <v>0</v>
      </c>
      <c r="U444" s="251">
        <f>IFERROR(SUMIF('LISTA DE EMBARQUE'!B:B,MICRO!E:E,'LISTA DE EMBARQUE'!G:G),"")</f>
        <v>8</v>
      </c>
      <c r="V444" s="246">
        <f>IFERROR(VLOOKUP(Tabela1[[#This Row],[COD.MDE]],'LISTA DE EMBARQUE'!B:L,11,0),"")</f>
        <v>3</v>
      </c>
      <c r="W444" s="247" t="str">
        <f>IFERROR(COUNTIF(#REF!,Tabela1[[#This Row],[Colunas5]]),"")</f>
        <v/>
      </c>
      <c r="X444" s="248">
        <f>Tabela1[[#This Row],[QIANTIDADE EXPEDIDA]]*Tabela1[[#This Row],[PESO UNI]]</f>
        <v>91.2</v>
      </c>
      <c r="Y444" s="248">
        <f t="shared" si="98"/>
        <v>0</v>
      </c>
      <c r="Z444" s="252">
        <f>Tabela1[[#This Row],[PESO TOTAL]]-Tabela1[[#This Row],[Peso Expedido]]</f>
        <v>0</v>
      </c>
      <c r="AA444" s="253">
        <v>1</v>
      </c>
      <c r="AB444" s="254"/>
      <c r="AC444" s="254">
        <v>1</v>
      </c>
      <c r="AD444" s="254">
        <v>1</v>
      </c>
      <c r="AE444" s="254">
        <v>1</v>
      </c>
      <c r="AF444" s="254">
        <v>1</v>
      </c>
      <c r="AG444" s="254">
        <v>1</v>
      </c>
      <c r="AH444" s="254">
        <v>1</v>
      </c>
      <c r="AI444" s="254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customHeight="1" x14ac:dyDescent="0.25">
      <c r="A445" s="255" t="s">
        <v>4310</v>
      </c>
      <c r="B445" s="241" t="s">
        <v>4311</v>
      </c>
      <c r="C445" s="239">
        <v>4</v>
      </c>
      <c r="D445" s="256" t="s">
        <v>4314</v>
      </c>
      <c r="E445" s="239">
        <v>4330</v>
      </c>
      <c r="F445" s="239">
        <v>32</v>
      </c>
      <c r="G445" s="257">
        <v>51.3</v>
      </c>
      <c r="H445" s="242">
        <f>Tabela1[[#This Row],[PESO UNI]]*Tabela1[[#This Row],[QTE]]</f>
        <v>205.2</v>
      </c>
      <c r="I445" s="239" t="s">
        <v>4841</v>
      </c>
      <c r="J445" s="243" t="s">
        <v>3045</v>
      </c>
      <c r="K445" s="243" t="s">
        <v>4320</v>
      </c>
      <c r="L445" s="244" t="s">
        <v>2984</v>
      </c>
      <c r="M445" s="245">
        <v>46211</v>
      </c>
      <c r="N445" s="243" t="s">
        <v>38</v>
      </c>
      <c r="O445" s="246"/>
      <c r="P445" s="247"/>
      <c r="Q445" s="14">
        <f>Tabela1[[#This Row],[QTDE/ Fabricação]]-Tabela1[[#This Row],[QTE]]</f>
        <v>-4</v>
      </c>
      <c r="R445" s="249">
        <f t="shared" si="95"/>
        <v>205.2</v>
      </c>
      <c r="S445" s="249">
        <f t="shared" si="96"/>
        <v>205.2</v>
      </c>
      <c r="T445" s="250">
        <f t="shared" si="97"/>
        <v>0</v>
      </c>
      <c r="U445" s="251">
        <f>IFERROR(SUMIF('LISTA DE EMBARQUE'!B:B,MICRO!E:E,'LISTA DE EMBARQUE'!G:G),"")</f>
        <v>4</v>
      </c>
      <c r="V445" s="246">
        <f>IFERROR(VLOOKUP(Tabela1[[#This Row],[COD.MDE]],'LISTA DE EMBARQUE'!B:L,11,0),"")</f>
        <v>5</v>
      </c>
      <c r="W445" s="247" t="str">
        <f>IFERROR(COUNTIF(#REF!,Tabela1[[#This Row],[Colunas5]]),"")</f>
        <v/>
      </c>
      <c r="X445" s="248">
        <f>Tabela1[[#This Row],[QIANTIDADE EXPEDIDA]]*Tabela1[[#This Row],[PESO UNI]]</f>
        <v>205.2</v>
      </c>
      <c r="Y445" s="248">
        <f t="shared" si="98"/>
        <v>0</v>
      </c>
      <c r="Z445" s="252">
        <f>Tabela1[[#This Row],[PESO TOTAL]]-Tabela1[[#This Row],[Peso Expedido]]</f>
        <v>0</v>
      </c>
      <c r="AA445" s="253">
        <v>1</v>
      </c>
      <c r="AB445" s="254"/>
      <c r="AC445" s="254">
        <v>1</v>
      </c>
      <c r="AD445" s="254">
        <v>1</v>
      </c>
      <c r="AE445" s="254">
        <v>1</v>
      </c>
      <c r="AF445" s="254">
        <v>1</v>
      </c>
      <c r="AG445" s="254">
        <v>1</v>
      </c>
      <c r="AH445" s="254">
        <v>1</v>
      </c>
      <c r="AI445" s="254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customHeight="1" x14ac:dyDescent="0.25">
      <c r="A446" s="255" t="s">
        <v>4310</v>
      </c>
      <c r="B446" s="241" t="s">
        <v>4311</v>
      </c>
      <c r="C446" s="239">
        <v>8</v>
      </c>
      <c r="D446" s="256" t="s">
        <v>4315</v>
      </c>
      <c r="E446" s="239">
        <v>4331</v>
      </c>
      <c r="F446" s="239">
        <v>32</v>
      </c>
      <c r="G446" s="257">
        <v>4.8</v>
      </c>
      <c r="H446" s="242">
        <f>Tabela1[[#This Row],[PESO UNI]]*Tabela1[[#This Row],[QTE]]</f>
        <v>38.4</v>
      </c>
      <c r="I446" s="239" t="s">
        <v>4841</v>
      </c>
      <c r="J446" s="243" t="s">
        <v>3045</v>
      </c>
      <c r="K446" s="243" t="s">
        <v>4320</v>
      </c>
      <c r="L446" s="244" t="s">
        <v>2984</v>
      </c>
      <c r="M446" s="245">
        <v>46211</v>
      </c>
      <c r="N446" s="243" t="s">
        <v>38</v>
      </c>
      <c r="O446" s="246"/>
      <c r="P446" s="247"/>
      <c r="Q446" s="14">
        <f>Tabela1[[#This Row],[QTDE/ Fabricação]]-Tabela1[[#This Row],[QTE]]</f>
        <v>-8</v>
      </c>
      <c r="R446" s="249">
        <f t="shared" si="95"/>
        <v>38.4</v>
      </c>
      <c r="S446" s="249">
        <f t="shared" si="96"/>
        <v>38.4</v>
      </c>
      <c r="T446" s="250">
        <f t="shared" si="97"/>
        <v>0</v>
      </c>
      <c r="U446" s="251">
        <f>IFERROR(SUMIF('LISTA DE EMBARQUE'!B:B,MICRO!E:E,'LISTA DE EMBARQUE'!G:G),"")</f>
        <v>8</v>
      </c>
      <c r="V446" s="246">
        <f>IFERROR(VLOOKUP(Tabela1[[#This Row],[COD.MDE]],'LISTA DE EMBARQUE'!B:L,11,0),"")</f>
        <v>6</v>
      </c>
      <c r="W446" s="247" t="str">
        <f>IFERROR(COUNTIF(#REF!,Tabela1[[#This Row],[Colunas5]]),"")</f>
        <v/>
      </c>
      <c r="X446" s="248">
        <f>Tabela1[[#This Row],[QIANTIDADE EXPEDIDA]]*Tabela1[[#This Row],[PESO UNI]]</f>
        <v>38.4</v>
      </c>
      <c r="Y446" s="248">
        <f t="shared" si="98"/>
        <v>0</v>
      </c>
      <c r="Z446" s="252">
        <f>Tabela1[[#This Row],[PESO TOTAL]]-Tabela1[[#This Row],[Peso Expedido]]</f>
        <v>0</v>
      </c>
      <c r="AA446" s="253">
        <v>1</v>
      </c>
      <c r="AB446" s="254"/>
      <c r="AC446" s="253">
        <v>1</v>
      </c>
      <c r="AD446" s="253">
        <v>1</v>
      </c>
      <c r="AE446" s="253">
        <v>1</v>
      </c>
      <c r="AF446" s="253">
        <v>1</v>
      </c>
      <c r="AG446" s="253">
        <v>1</v>
      </c>
      <c r="AH446" s="253">
        <v>1</v>
      </c>
      <c r="AI446" s="254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customHeight="1" x14ac:dyDescent="0.25">
      <c r="A447" s="255" t="s">
        <v>4310</v>
      </c>
      <c r="B447" s="241" t="s">
        <v>4311</v>
      </c>
      <c r="C447" s="239">
        <v>22</v>
      </c>
      <c r="D447" s="256" t="s">
        <v>4316</v>
      </c>
      <c r="E447" s="239">
        <v>4333</v>
      </c>
      <c r="F447" s="239">
        <v>32</v>
      </c>
      <c r="G447" s="257">
        <v>7.6</v>
      </c>
      <c r="H447" s="242">
        <f>Tabela1[[#This Row],[PESO UNI]]*Tabela1[[#This Row],[QTE]]</f>
        <v>167.2</v>
      </c>
      <c r="I447" s="239" t="s">
        <v>4841</v>
      </c>
      <c r="J447" s="243" t="s">
        <v>3045</v>
      </c>
      <c r="K447" s="243" t="s">
        <v>4320</v>
      </c>
      <c r="L447" s="244" t="s">
        <v>2984</v>
      </c>
      <c r="M447" s="245">
        <v>46211</v>
      </c>
      <c r="N447" s="243" t="s">
        <v>38</v>
      </c>
      <c r="O447" s="246"/>
      <c r="P447" s="247"/>
      <c r="Q447" s="14">
        <f>Tabela1[[#This Row],[QTDE/ Fabricação]]-Tabela1[[#This Row],[QTE]]</f>
        <v>-22</v>
      </c>
      <c r="R447" s="249">
        <f t="shared" si="95"/>
        <v>167.2</v>
      </c>
      <c r="S447" s="249">
        <f t="shared" si="96"/>
        <v>167.2</v>
      </c>
      <c r="T447" s="250">
        <f t="shared" si="97"/>
        <v>0</v>
      </c>
      <c r="U447" s="251">
        <f>IFERROR(SUMIF('LISTA DE EMBARQUE'!B:B,MICRO!E:E,'LISTA DE EMBARQUE'!G:G),"")</f>
        <v>22</v>
      </c>
      <c r="V447" s="246">
        <f>IFERROR(VLOOKUP(Tabela1[[#This Row],[COD.MDE]],'LISTA DE EMBARQUE'!B:L,11,0),"")</f>
        <v>5</v>
      </c>
      <c r="W447" s="247" t="str">
        <f>IFERROR(COUNTIF(#REF!,Tabela1[[#This Row],[Colunas5]]),"")</f>
        <v/>
      </c>
      <c r="X447" s="248">
        <f>Tabela1[[#This Row],[QIANTIDADE EXPEDIDA]]*Tabela1[[#This Row],[PESO UNI]]</f>
        <v>167.2</v>
      </c>
      <c r="Y447" s="248">
        <f t="shared" si="98"/>
        <v>0</v>
      </c>
      <c r="Z447" s="252">
        <f>Tabela1[[#This Row],[PESO TOTAL]]-Tabela1[[#This Row],[Peso Expedido]]</f>
        <v>0</v>
      </c>
      <c r="AA447" s="253">
        <v>1</v>
      </c>
      <c r="AB447" s="254"/>
      <c r="AC447" s="254">
        <v>1</v>
      </c>
      <c r="AD447" s="254">
        <v>1</v>
      </c>
      <c r="AE447" s="254">
        <v>1</v>
      </c>
      <c r="AF447" s="254">
        <v>1</v>
      </c>
      <c r="AG447" s="254">
        <v>1</v>
      </c>
      <c r="AH447" s="254">
        <v>1</v>
      </c>
      <c r="AI447" s="254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customHeight="1" x14ac:dyDescent="0.25">
      <c r="A448" s="255" t="s">
        <v>4310</v>
      </c>
      <c r="B448" s="241" t="s">
        <v>4311</v>
      </c>
      <c r="C448" s="239">
        <v>1</v>
      </c>
      <c r="D448" s="256" t="s">
        <v>4317</v>
      </c>
      <c r="E448" s="239">
        <v>4334</v>
      </c>
      <c r="F448" s="239">
        <v>32</v>
      </c>
      <c r="G448" s="257">
        <v>25.9</v>
      </c>
      <c r="H448" s="242">
        <f>Tabela1[[#This Row],[PESO UNI]]*Tabela1[[#This Row],[QTE]]</f>
        <v>25.9</v>
      </c>
      <c r="I448" s="239" t="s">
        <v>4841</v>
      </c>
      <c r="J448" s="243" t="s">
        <v>3045</v>
      </c>
      <c r="K448" s="243" t="s">
        <v>4320</v>
      </c>
      <c r="L448" s="244" t="s">
        <v>2984</v>
      </c>
      <c r="M448" s="245">
        <v>46211</v>
      </c>
      <c r="N448" s="243" t="s">
        <v>38</v>
      </c>
      <c r="O448" s="246"/>
      <c r="P448" s="247"/>
      <c r="Q448" s="14">
        <f>Tabela1[[#This Row],[QTDE/ Fabricação]]-Tabela1[[#This Row],[QTE]]</f>
        <v>-1</v>
      </c>
      <c r="R448" s="249">
        <f t="shared" si="95"/>
        <v>25.9</v>
      </c>
      <c r="S448" s="249">
        <f t="shared" si="96"/>
        <v>25.9</v>
      </c>
      <c r="T448" s="250">
        <f t="shared" si="97"/>
        <v>0</v>
      </c>
      <c r="U448" s="251">
        <f>IFERROR(SUMIF('LISTA DE EMBARQUE'!B:B,MICRO!E:E,'LISTA DE EMBARQUE'!G:G),"")</f>
        <v>1</v>
      </c>
      <c r="V448" s="246">
        <f>IFERROR(VLOOKUP(Tabela1[[#This Row],[COD.MDE]],'LISTA DE EMBARQUE'!B:L,11,0),"")</f>
        <v>5</v>
      </c>
      <c r="W448" s="247" t="str">
        <f>IFERROR(COUNTIF(#REF!,Tabela1[[#This Row],[Colunas5]]),"")</f>
        <v/>
      </c>
      <c r="X448" s="248">
        <f>Tabela1[[#This Row],[QIANTIDADE EXPEDIDA]]*Tabela1[[#This Row],[PESO UNI]]</f>
        <v>25.9</v>
      </c>
      <c r="Y448" s="248">
        <f t="shared" si="98"/>
        <v>0</v>
      </c>
      <c r="Z448" s="252">
        <f>Tabela1[[#This Row],[PESO TOTAL]]-Tabela1[[#This Row],[Peso Expedido]]</f>
        <v>0</v>
      </c>
      <c r="AA448" s="253">
        <v>1</v>
      </c>
      <c r="AB448" s="254"/>
      <c r="AC448" s="254">
        <v>1</v>
      </c>
      <c r="AD448" s="254">
        <v>1</v>
      </c>
      <c r="AE448" s="254">
        <v>1</v>
      </c>
      <c r="AF448" s="254">
        <v>1</v>
      </c>
      <c r="AG448" s="254">
        <v>1</v>
      </c>
      <c r="AH448" s="254">
        <v>1</v>
      </c>
      <c r="AI448" s="254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customHeight="1" x14ac:dyDescent="0.25">
      <c r="A449" s="255" t="s">
        <v>4310</v>
      </c>
      <c r="B449" s="241" t="s">
        <v>4311</v>
      </c>
      <c r="C449" s="239">
        <v>1</v>
      </c>
      <c r="D449" s="256" t="s">
        <v>4318</v>
      </c>
      <c r="E449" s="239">
        <v>4335</v>
      </c>
      <c r="F449" s="239">
        <v>32</v>
      </c>
      <c r="G449" s="257">
        <v>2.6</v>
      </c>
      <c r="H449" s="242">
        <f>Tabela1[[#This Row],[PESO UNI]]*Tabela1[[#This Row],[QTE]]</f>
        <v>2.6</v>
      </c>
      <c r="I449" s="239" t="s">
        <v>4841</v>
      </c>
      <c r="J449" s="243" t="s">
        <v>3045</v>
      </c>
      <c r="K449" s="243" t="s">
        <v>4320</v>
      </c>
      <c r="L449" s="244" t="s">
        <v>2984</v>
      </c>
      <c r="M449" s="245">
        <v>46211</v>
      </c>
      <c r="N449" s="243" t="s">
        <v>38</v>
      </c>
      <c r="O449" s="246"/>
      <c r="P449" s="247"/>
      <c r="Q449" s="14">
        <f>Tabela1[[#This Row],[QTDE/ Fabricação]]-Tabela1[[#This Row],[QTE]]</f>
        <v>-1</v>
      </c>
      <c r="R449" s="249">
        <f t="shared" si="95"/>
        <v>2.6</v>
      </c>
      <c r="S449" s="249">
        <f t="shared" si="96"/>
        <v>2.6</v>
      </c>
      <c r="T449" s="250">
        <f t="shared" si="97"/>
        <v>0</v>
      </c>
      <c r="U449" s="251">
        <f>IFERROR(SUMIF('LISTA DE EMBARQUE'!B:B,MICRO!E:E,'LISTA DE EMBARQUE'!G:G),"")</f>
        <v>1</v>
      </c>
      <c r="V449" s="246">
        <f>IFERROR(VLOOKUP(Tabela1[[#This Row],[COD.MDE]],'LISTA DE EMBARQUE'!B:L,11,0),"")</f>
        <v>6</v>
      </c>
      <c r="W449" s="247" t="str">
        <f>IFERROR(COUNTIF(#REF!,Tabela1[[#This Row],[Colunas5]]),"")</f>
        <v/>
      </c>
      <c r="X449" s="248">
        <f>Tabela1[[#This Row],[QIANTIDADE EXPEDIDA]]*Tabela1[[#This Row],[PESO UNI]]</f>
        <v>2.6</v>
      </c>
      <c r="Y449" s="248">
        <f t="shared" si="98"/>
        <v>0</v>
      </c>
      <c r="Z449" s="252">
        <f>Tabela1[[#This Row],[PESO TOTAL]]-Tabela1[[#This Row],[Peso Expedido]]</f>
        <v>0</v>
      </c>
      <c r="AA449" s="253">
        <v>1</v>
      </c>
      <c r="AB449" s="254"/>
      <c r="AC449" s="253">
        <v>1</v>
      </c>
      <c r="AD449" s="253">
        <v>1</v>
      </c>
      <c r="AE449" s="253">
        <v>1</v>
      </c>
      <c r="AF449" s="253">
        <v>1</v>
      </c>
      <c r="AG449" s="253">
        <v>1</v>
      </c>
      <c r="AH449" s="253">
        <v>1</v>
      </c>
      <c r="AI449" s="254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customHeight="1" x14ac:dyDescent="0.25">
      <c r="A451" s="255" t="s">
        <v>4417</v>
      </c>
      <c r="B451" s="241" t="s">
        <v>4418</v>
      </c>
      <c r="C451" s="239">
        <v>1</v>
      </c>
      <c r="D451" s="256" t="s">
        <v>4419</v>
      </c>
      <c r="E451" s="239">
        <v>4338</v>
      </c>
      <c r="F451" s="239">
        <v>35</v>
      </c>
      <c r="G451" s="257">
        <v>748.2</v>
      </c>
      <c r="H451" s="242">
        <f>Tabela1[[#This Row],[PESO UNI]]*Tabela1[[#This Row],[QTE]]</f>
        <v>748.2</v>
      </c>
      <c r="I451" s="239" t="s">
        <v>4950</v>
      </c>
      <c r="J451" s="243" t="s">
        <v>3045</v>
      </c>
      <c r="K451" s="243" t="s">
        <v>31</v>
      </c>
      <c r="L451" s="244" t="s">
        <v>2984</v>
      </c>
      <c r="M451" s="245">
        <v>46218</v>
      </c>
      <c r="N451" s="243" t="s">
        <v>38</v>
      </c>
      <c r="O451" s="248"/>
      <c r="P451" s="249"/>
      <c r="Q451" s="14">
        <f>Tabela1[[#This Row],[QTDE/ Fabricação]]-Tabela1[[#This Row],[QTE]]</f>
        <v>-1</v>
      </c>
      <c r="R451" s="249">
        <f t="shared" si="95"/>
        <v>748.2</v>
      </c>
      <c r="S451" s="249">
        <f t="shared" si="96"/>
        <v>748.2</v>
      </c>
      <c r="T451" s="250">
        <f t="shared" si="97"/>
        <v>0</v>
      </c>
      <c r="U451" s="251">
        <f>IFERROR(SUMIF('LISTA DE EMBARQUE'!B:B,MICRO!E:E,'LISTA DE EMBARQUE'!G:G),"")</f>
        <v>1</v>
      </c>
      <c r="V451" s="246">
        <f>IFERROR(VLOOKUP(Tabela1[[#This Row],[COD.MDE]],'LISTA DE EMBARQUE'!B:L,11,0),"")</f>
        <v>4</v>
      </c>
      <c r="W451" s="247"/>
      <c r="X451" s="248">
        <f>IFERROR(Tabela1[[#This Row],[QIANTIDADE EXPEDIDA]]*Tabela1[[#This Row],[PESO UNI]],"")</f>
        <v>748.2</v>
      </c>
      <c r="Y451" s="248">
        <f t="shared" si="98"/>
        <v>0</v>
      </c>
      <c r="Z451" s="252">
        <f>Tabela1[[#This Row],[PESO TOTAL]]-Tabela1[[#This Row],[Peso Expedido]]</f>
        <v>0</v>
      </c>
      <c r="AA451" s="254">
        <v>1</v>
      </c>
      <c r="AB451" s="254"/>
      <c r="AC451" s="254">
        <v>1</v>
      </c>
      <c r="AD451" s="254">
        <v>1</v>
      </c>
      <c r="AE451" s="254">
        <v>1</v>
      </c>
      <c r="AF451" s="254">
        <v>1</v>
      </c>
      <c r="AG451" s="254">
        <v>1</v>
      </c>
      <c r="AH451" s="254">
        <v>1</v>
      </c>
      <c r="AI451" s="254" t="str">
        <f t="shared" si="99"/>
        <v>ok</v>
      </c>
    </row>
    <row r="452" spans="1:49" ht="15.75" customHeight="1" x14ac:dyDescent="0.25">
      <c r="A452" s="255" t="s">
        <v>4420</v>
      </c>
      <c r="B452" s="241" t="s">
        <v>4421</v>
      </c>
      <c r="C452" s="239">
        <v>5</v>
      </c>
      <c r="D452" s="256" t="s">
        <v>4422</v>
      </c>
      <c r="E452" s="239">
        <v>4339</v>
      </c>
      <c r="F452" s="239">
        <v>35</v>
      </c>
      <c r="G452" s="257">
        <v>730.2</v>
      </c>
      <c r="H452" s="242">
        <f>Tabela1[[#This Row],[PESO UNI]]*Tabela1[[#This Row],[QTE]]</f>
        <v>3651</v>
      </c>
      <c r="I452" s="239" t="s">
        <v>4441</v>
      </c>
      <c r="J452" s="243" t="s">
        <v>3045</v>
      </c>
      <c r="K452" s="243" t="s">
        <v>31</v>
      </c>
      <c r="L452" s="244" t="s">
        <v>2984</v>
      </c>
      <c r="M452" s="245">
        <v>46218</v>
      </c>
      <c r="N452" s="243" t="s">
        <v>38</v>
      </c>
      <c r="O452" s="248"/>
      <c r="P452" s="249"/>
      <c r="Q452" s="14">
        <f>Tabela1[[#This Row],[QTDE/ Fabricação]]-Tabela1[[#This Row],[QTE]]</f>
        <v>-5</v>
      </c>
      <c r="R452" s="249">
        <f t="shared" si="95"/>
        <v>3651</v>
      </c>
      <c r="S452" s="249">
        <f t="shared" si="96"/>
        <v>3651</v>
      </c>
      <c r="T452" s="250">
        <f t="shared" si="97"/>
        <v>0</v>
      </c>
      <c r="U452" s="251">
        <f>IFERROR(SUMIF('LISTA DE EMBARQUE'!B:B,MICRO!E:E,'LISTA DE EMBARQUE'!G:G),"")</f>
        <v>5</v>
      </c>
      <c r="V452" s="246">
        <f>IFERROR(VLOOKUP(Tabela1[[#This Row],[COD.MDE]],'LISTA DE EMBARQUE'!B:L,11,0),"")</f>
        <v>4</v>
      </c>
      <c r="W452" s="247"/>
      <c r="X452" s="248">
        <f>IFERROR(Tabela1[[#This Row],[QIANTIDADE EXPEDIDA]]*Tabela1[[#This Row],[PESO UNI]],"")</f>
        <v>3651</v>
      </c>
      <c r="Y452" s="248">
        <f t="shared" si="98"/>
        <v>0</v>
      </c>
      <c r="Z452" s="252">
        <f>Tabela1[[#This Row],[PESO TOTAL]]-Tabela1[[#This Row],[Peso Expedido]]</f>
        <v>0</v>
      </c>
      <c r="AA452" s="254">
        <v>1</v>
      </c>
      <c r="AB452" s="254"/>
      <c r="AC452" s="254">
        <v>1</v>
      </c>
      <c r="AD452" s="254">
        <v>1</v>
      </c>
      <c r="AE452" s="254">
        <v>1</v>
      </c>
      <c r="AF452" s="254">
        <v>1</v>
      </c>
      <c r="AG452" s="254">
        <v>1</v>
      </c>
      <c r="AH452" s="254">
        <v>1</v>
      </c>
      <c r="AI452" s="254" t="str">
        <f t="shared" si="99"/>
        <v>ok</v>
      </c>
    </row>
    <row r="453" spans="1:49" ht="15.75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5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5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5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5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5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5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5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customHeight="1" x14ac:dyDescent="0.25">
      <c r="A605" s="255" t="s">
        <v>4510</v>
      </c>
      <c r="B605" s="241" t="s">
        <v>4511</v>
      </c>
      <c r="C605" s="239">
        <v>1</v>
      </c>
      <c r="D605" s="256" t="s">
        <v>4512</v>
      </c>
      <c r="E605" s="239">
        <v>4395</v>
      </c>
      <c r="F605" s="239">
        <v>36</v>
      </c>
      <c r="G605" s="258">
        <v>1065.9000000000001</v>
      </c>
      <c r="H605" s="242">
        <f>Tabela1[[#This Row],[PESO UNI]]*Tabela1[[#This Row],[QTE]]</f>
        <v>1065.9000000000001</v>
      </c>
      <c r="I605" s="239" t="s">
        <v>4864</v>
      </c>
      <c r="J605" s="243" t="s">
        <v>3045</v>
      </c>
      <c r="K605" s="243" t="s">
        <v>31</v>
      </c>
      <c r="L605" s="244" t="s">
        <v>2984</v>
      </c>
      <c r="M605" s="245">
        <v>46220</v>
      </c>
      <c r="N605" s="243" t="s">
        <v>38</v>
      </c>
      <c r="O605" s="246"/>
      <c r="P605" s="247"/>
      <c r="Q605" s="14">
        <f>Tabela1[[#This Row],[QTDE/ Fabricação]]-Tabela1[[#This Row],[QTE]]</f>
        <v>-1</v>
      </c>
      <c r="R605" s="249">
        <f>IFERROR(H605*((AA605*0.25)+(AC605*0.25)+(AD605*0.225)+(AE605*0.225)+(AF605*0.05)),"")</f>
        <v>1065.9000000000001</v>
      </c>
      <c r="S605" s="249">
        <f t="shared" ref="S605:S625" si="117">IFERROR(H605*AG605,"")</f>
        <v>1065.9000000000001</v>
      </c>
      <c r="T605" s="250">
        <f>IFERROR(S605-H605,"")</f>
        <v>0</v>
      </c>
      <c r="U605" s="251">
        <f>IFERROR(SUMIF('LISTA DE EMBARQUE'!B:B,MICRO!E:E,'LISTA DE EMBARQUE'!G:G),"")</f>
        <v>1</v>
      </c>
      <c r="V605" s="246">
        <f>IFERROR(VLOOKUP(Tabela1[[#This Row],[COD.MDE]],'LISTA DE EMBARQUE'!B:L,11,0),"")</f>
        <v>5</v>
      </c>
      <c r="W605" s="247" t="str">
        <f>IFERROR(COUNTIF(#REF!,Tabela1[[#This Row],[Colunas5]]),"")</f>
        <v/>
      </c>
      <c r="X605" s="248">
        <f>Tabela1[[#This Row],[QIANTIDADE EXPEDIDA]]*Tabela1[[#This Row],[PESO UNI]]</f>
        <v>1065.9000000000001</v>
      </c>
      <c r="Y605" s="248">
        <f>U605-C605</f>
        <v>0</v>
      </c>
      <c r="Z605" s="252">
        <f>Tabela1[[#This Row],[PESO TOTAL]]-Tabela1[[#This Row],[Peso Expedido]]</f>
        <v>0</v>
      </c>
      <c r="AA605" s="253">
        <v>1</v>
      </c>
      <c r="AB605" s="254"/>
      <c r="AC605" s="254">
        <v>1</v>
      </c>
      <c r="AD605" s="254">
        <v>1</v>
      </c>
      <c r="AE605" s="254">
        <v>1</v>
      </c>
      <c r="AF605" s="254">
        <v>1</v>
      </c>
      <c r="AG605" s="254">
        <v>1</v>
      </c>
      <c r="AH605" s="254">
        <v>1</v>
      </c>
      <c r="AI605" s="254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customHeight="1" x14ac:dyDescent="0.25">
      <c r="A606" s="1" t="s">
        <v>2552</v>
      </c>
      <c r="B606" s="193"/>
      <c r="C606" s="195">
        <v>47</v>
      </c>
      <c r="D606" s="206" t="s">
        <v>3735</v>
      </c>
      <c r="E606" s="192" t="s">
        <v>4446</v>
      </c>
      <c r="F606" s="195" t="s">
        <v>4411</v>
      </c>
      <c r="G606" s="196">
        <v>121.38</v>
      </c>
      <c r="H606" s="34">
        <f>Tabela1[[#This Row],[PESO UNI]]*Tabela1[[#This Row],[QTE]]</f>
        <v>5704.86</v>
      </c>
      <c r="I606" s="196">
        <v>0</v>
      </c>
      <c r="J606" s="8" t="s">
        <v>2550</v>
      </c>
      <c r="K606" s="8" t="s">
        <v>4320</v>
      </c>
      <c r="L606" s="9" t="s">
        <v>2551</v>
      </c>
      <c r="M606" s="197"/>
      <c r="N606" s="203" t="s">
        <v>38</v>
      </c>
      <c r="O606" s="198"/>
      <c r="P606" s="199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200"/>
      <c r="AR606" s="158"/>
      <c r="AS606" s="158"/>
      <c r="AT606" s="158"/>
      <c r="AU606" s="158"/>
      <c r="AV606" s="158"/>
      <c r="AW606" s="158"/>
    </row>
    <row r="607" spans="1:49" ht="15.75" customHeight="1" x14ac:dyDescent="0.25">
      <c r="A607" s="240" t="s">
        <v>4513</v>
      </c>
      <c r="B607" s="241" t="s">
        <v>4514</v>
      </c>
      <c r="C607" s="240">
        <v>1</v>
      </c>
      <c r="D607" s="240" t="s">
        <v>4515</v>
      </c>
      <c r="E607" s="239">
        <v>4396</v>
      </c>
      <c r="F607" s="239">
        <v>37</v>
      </c>
      <c r="G607" s="240">
        <v>1283.7</v>
      </c>
      <c r="H607" s="242">
        <f>Tabela1[[#This Row],[PESO UNI]]*Tabela1[[#This Row],[QTE]]</f>
        <v>1283.7</v>
      </c>
      <c r="I607" s="239" t="s">
        <v>5489</v>
      </c>
      <c r="J607" s="243" t="s">
        <v>3140</v>
      </c>
      <c r="K607" s="243" t="s">
        <v>4320</v>
      </c>
      <c r="L607" s="244" t="s">
        <v>2984</v>
      </c>
      <c r="M607" s="245">
        <v>46220</v>
      </c>
      <c r="N607" s="243" t="s">
        <v>38</v>
      </c>
      <c r="O607" s="246"/>
      <c r="P607" s="247"/>
      <c r="Q607" s="14">
        <f>Tabela1[[#This Row],[QTDE/ Fabricação]]-Tabela1[[#This Row],[QTE]]</f>
        <v>-1</v>
      </c>
      <c r="R607" s="249">
        <f t="shared" ref="R607:R625" si="121">IFERROR(H607*((AA607*0.25)+(AC607*0.25)+(AD607*0.225)+(AE607*0.225)+(AF607*0.05)),"")</f>
        <v>1283.7</v>
      </c>
      <c r="S607" s="249">
        <f t="shared" si="117"/>
        <v>1283.7</v>
      </c>
      <c r="T607" s="250">
        <f t="shared" ref="T607:T625" si="122">IFERROR(S607-H607,"")</f>
        <v>0</v>
      </c>
      <c r="U607" s="251">
        <f>IFERROR(SUMIF('LISTA DE EMBARQUE'!B:B,MICRO!E:E,'LISTA DE EMBARQUE'!G:G),"")</f>
        <v>1</v>
      </c>
      <c r="V607" s="246">
        <f>IFERROR(VLOOKUP(Tabela1[[#This Row],[COD.MDE]],'LISTA DE EMBARQUE'!B:L,11,0),"")</f>
        <v>6</v>
      </c>
      <c r="W607" s="247" t="str">
        <f>IFERROR(COUNTIF(#REF!,Tabela1[[#This Row],[Colunas5]]),"")</f>
        <v/>
      </c>
      <c r="X607" s="248">
        <f>Tabela1[[#This Row],[QIANTIDADE EXPEDIDA]]*Tabela1[[#This Row],[PESO UNI]]</f>
        <v>1283.7</v>
      </c>
      <c r="Y607" s="248">
        <f t="shared" ref="Y607:Y625" si="123">U607-C607</f>
        <v>0</v>
      </c>
      <c r="Z607" s="252">
        <f>Tabela1[[#This Row],[PESO TOTAL]]-Tabela1[[#This Row],[Peso Expedido]]</f>
        <v>0</v>
      </c>
      <c r="AA607" s="253">
        <v>1</v>
      </c>
      <c r="AB607" s="254"/>
      <c r="AC607" s="253">
        <v>1</v>
      </c>
      <c r="AD607" s="253">
        <v>1</v>
      </c>
      <c r="AE607" s="253">
        <v>1</v>
      </c>
      <c r="AF607" s="253">
        <v>1</v>
      </c>
      <c r="AG607" s="253">
        <v>1</v>
      </c>
      <c r="AH607" s="253">
        <v>1</v>
      </c>
      <c r="AI607" s="254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5488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5487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5487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5486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5486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240" t="s">
        <v>4527</v>
      </c>
      <c r="B613" s="241" t="s">
        <v>4528</v>
      </c>
      <c r="C613" s="240">
        <v>1</v>
      </c>
      <c r="D613" s="240" t="s">
        <v>4529</v>
      </c>
      <c r="E613" s="239">
        <v>4402</v>
      </c>
      <c r="F613" s="239">
        <v>37</v>
      </c>
      <c r="G613" s="240">
        <v>100.9</v>
      </c>
      <c r="H613" s="242">
        <f>Tabela1[[#This Row],[PESO UNI]]*Tabela1[[#This Row],[QTE]]</f>
        <v>100.9</v>
      </c>
      <c r="I613" s="239" t="s">
        <v>4839</v>
      </c>
      <c r="J613" s="243" t="s">
        <v>3140</v>
      </c>
      <c r="K613" s="243" t="s">
        <v>4320</v>
      </c>
      <c r="L613" s="244" t="s">
        <v>2984</v>
      </c>
      <c r="M613" s="245">
        <v>46220</v>
      </c>
      <c r="N613" s="243" t="s">
        <v>38</v>
      </c>
      <c r="O613" s="246"/>
      <c r="P613" s="247"/>
      <c r="Q613" s="14">
        <f>Tabela1[[#This Row],[QTDE/ Fabricação]]-Tabela1[[#This Row],[QTE]]</f>
        <v>-1</v>
      </c>
      <c r="R613" s="249">
        <f t="shared" si="121"/>
        <v>100.9</v>
      </c>
      <c r="S613" s="249">
        <f t="shared" si="117"/>
        <v>100.9</v>
      </c>
      <c r="T613" s="250">
        <f t="shared" si="122"/>
        <v>0</v>
      </c>
      <c r="U613" s="251">
        <f>IFERROR(SUMIF('LISTA DE EMBARQUE'!B:B,MICRO!E:E,'LISTA DE EMBARQUE'!G:G),"")</f>
        <v>1</v>
      </c>
      <c r="V613" s="246">
        <f>IFERROR(VLOOKUP(Tabela1[[#This Row],[COD.MDE]],'LISTA DE EMBARQUE'!B:L,11,0),"")</f>
        <v>7</v>
      </c>
      <c r="W613" s="247" t="str">
        <f>IFERROR(COUNTIF(#REF!,Tabela1[[#This Row],[Colunas5]]),"")</f>
        <v/>
      </c>
      <c r="X613" s="248">
        <f>Tabela1[[#This Row],[QIANTIDADE EXPEDIDA]]*Tabela1[[#This Row],[PESO UNI]]</f>
        <v>100.9</v>
      </c>
      <c r="Y613" s="248">
        <f t="shared" si="123"/>
        <v>0</v>
      </c>
      <c r="Z613" s="252">
        <f>Tabela1[[#This Row],[PESO TOTAL]]-Tabela1[[#This Row],[Peso Expedido]]</f>
        <v>0</v>
      </c>
      <c r="AA613" s="253">
        <v>1</v>
      </c>
      <c r="AB613" s="254"/>
      <c r="AC613" s="254">
        <v>1</v>
      </c>
      <c r="AD613" s="254">
        <v>1</v>
      </c>
      <c r="AE613" s="254">
        <v>1</v>
      </c>
      <c r="AF613" s="254">
        <v>1</v>
      </c>
      <c r="AG613" s="254">
        <v>1</v>
      </c>
      <c r="AH613" s="254">
        <v>1</v>
      </c>
      <c r="AI613" s="254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240" t="s">
        <v>4527</v>
      </c>
      <c r="B614" s="241" t="s">
        <v>4528</v>
      </c>
      <c r="C614" s="240">
        <v>2</v>
      </c>
      <c r="D614" s="240" t="s">
        <v>4530</v>
      </c>
      <c r="E614" s="239">
        <v>4403</v>
      </c>
      <c r="F614" s="239">
        <v>37</v>
      </c>
      <c r="G614" s="240">
        <v>83.4</v>
      </c>
      <c r="H614" s="242">
        <f>Tabela1[[#This Row],[PESO UNI]]*Tabela1[[#This Row],[QTE]]</f>
        <v>166.8</v>
      </c>
      <c r="I614" s="239" t="s">
        <v>4839</v>
      </c>
      <c r="J614" s="243" t="s">
        <v>3140</v>
      </c>
      <c r="K614" s="243" t="s">
        <v>4320</v>
      </c>
      <c r="L614" s="244" t="s">
        <v>2984</v>
      </c>
      <c r="M614" s="245">
        <v>46220</v>
      </c>
      <c r="N614" s="243" t="s">
        <v>38</v>
      </c>
      <c r="O614" s="246"/>
      <c r="P614" s="247"/>
      <c r="Q614" s="14">
        <f>Tabela1[[#This Row],[QTDE/ Fabricação]]-Tabela1[[#This Row],[QTE]]</f>
        <v>-2</v>
      </c>
      <c r="R614" s="249">
        <f t="shared" si="121"/>
        <v>166.8</v>
      </c>
      <c r="S614" s="249">
        <f t="shared" si="117"/>
        <v>166.8</v>
      </c>
      <c r="T614" s="250">
        <f t="shared" si="122"/>
        <v>0</v>
      </c>
      <c r="U614" s="251">
        <f>IFERROR(SUMIF('LISTA DE EMBARQUE'!B:B,MICRO!E:E,'LISTA DE EMBARQUE'!G:G),"")</f>
        <v>2</v>
      </c>
      <c r="V614" s="246">
        <f>IFERROR(VLOOKUP(Tabela1[[#This Row],[COD.MDE]],'LISTA DE EMBARQUE'!B:L,11,0),"")</f>
        <v>7</v>
      </c>
      <c r="W614" s="247" t="str">
        <f>IFERROR(COUNTIF(#REF!,Tabela1[[#This Row],[Colunas5]]),"")</f>
        <v/>
      </c>
      <c r="X614" s="248">
        <f>Tabela1[[#This Row],[QIANTIDADE EXPEDIDA]]*Tabela1[[#This Row],[PESO UNI]]</f>
        <v>166.8</v>
      </c>
      <c r="Y614" s="248">
        <f t="shared" si="123"/>
        <v>0</v>
      </c>
      <c r="Z614" s="252">
        <f>Tabela1[[#This Row],[PESO TOTAL]]-Tabela1[[#This Row],[Peso Expedido]]</f>
        <v>0</v>
      </c>
      <c r="AA614" s="253">
        <v>1</v>
      </c>
      <c r="AB614" s="254"/>
      <c r="AC614" s="254">
        <v>1</v>
      </c>
      <c r="AD614" s="254">
        <v>1</v>
      </c>
      <c r="AE614" s="254">
        <v>1</v>
      </c>
      <c r="AF614" s="254">
        <v>1</v>
      </c>
      <c r="AG614" s="254">
        <v>1</v>
      </c>
      <c r="AH614" s="254">
        <v>1</v>
      </c>
      <c r="AI614" s="254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240" t="s">
        <v>4527</v>
      </c>
      <c r="B615" s="241" t="s">
        <v>4528</v>
      </c>
      <c r="C615" s="240">
        <v>1</v>
      </c>
      <c r="D615" s="240" t="s">
        <v>4531</v>
      </c>
      <c r="E615" s="239">
        <v>4404</v>
      </c>
      <c r="F615" s="239">
        <v>37</v>
      </c>
      <c r="G615" s="240">
        <v>120.2</v>
      </c>
      <c r="H615" s="242">
        <f>Tabela1[[#This Row],[PESO UNI]]*Tabela1[[#This Row],[QTE]]</f>
        <v>120.2</v>
      </c>
      <c r="I615" s="239" t="s">
        <v>4839</v>
      </c>
      <c r="J615" s="243" t="s">
        <v>3140</v>
      </c>
      <c r="K615" s="243" t="s">
        <v>4320</v>
      </c>
      <c r="L615" s="244" t="s">
        <v>2984</v>
      </c>
      <c r="M615" s="245">
        <v>46220</v>
      </c>
      <c r="N615" s="243" t="s">
        <v>38</v>
      </c>
      <c r="O615" s="246"/>
      <c r="P615" s="247"/>
      <c r="Q615" s="14">
        <f>Tabela1[[#This Row],[QTDE/ Fabricação]]-Tabela1[[#This Row],[QTE]]</f>
        <v>-1</v>
      </c>
      <c r="R615" s="249">
        <f t="shared" si="121"/>
        <v>120.2</v>
      </c>
      <c r="S615" s="249">
        <f t="shared" si="117"/>
        <v>120.2</v>
      </c>
      <c r="T615" s="250">
        <f t="shared" si="122"/>
        <v>0</v>
      </c>
      <c r="U615" s="251">
        <f>IFERROR(SUMIF('LISTA DE EMBARQUE'!B:B,MICRO!E:E,'LISTA DE EMBARQUE'!G:G),"")</f>
        <v>1</v>
      </c>
      <c r="V615" s="246">
        <f>IFERROR(VLOOKUP(Tabela1[[#This Row],[COD.MDE]],'LISTA DE EMBARQUE'!B:L,11,0),"")</f>
        <v>7</v>
      </c>
      <c r="W615" s="247" t="str">
        <f>IFERROR(COUNTIF(#REF!,Tabela1[[#This Row],[Colunas5]]),"")</f>
        <v/>
      </c>
      <c r="X615" s="248">
        <f>Tabela1[[#This Row],[QIANTIDADE EXPEDIDA]]*Tabela1[[#This Row],[PESO UNI]]</f>
        <v>120.2</v>
      </c>
      <c r="Y615" s="248">
        <f t="shared" si="123"/>
        <v>0</v>
      </c>
      <c r="Z615" s="252">
        <f>Tabela1[[#This Row],[PESO TOTAL]]-Tabela1[[#This Row],[Peso Expedido]]</f>
        <v>0</v>
      </c>
      <c r="AA615" s="253">
        <v>1</v>
      </c>
      <c r="AB615" s="254"/>
      <c r="AC615" s="254">
        <v>1</v>
      </c>
      <c r="AD615" s="254">
        <v>1</v>
      </c>
      <c r="AE615" s="254">
        <v>1</v>
      </c>
      <c r="AF615" s="254">
        <v>1</v>
      </c>
      <c r="AG615" s="254">
        <v>1</v>
      </c>
      <c r="AH615" s="254">
        <v>1</v>
      </c>
      <c r="AI615" s="254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240" t="s">
        <v>4527</v>
      </c>
      <c r="B616" s="241" t="s">
        <v>4528</v>
      </c>
      <c r="C616" s="240">
        <v>1</v>
      </c>
      <c r="D616" s="240" t="s">
        <v>4532</v>
      </c>
      <c r="E616" s="239">
        <v>4405</v>
      </c>
      <c r="F616" s="239">
        <v>37</v>
      </c>
      <c r="G616" s="240">
        <v>63.6</v>
      </c>
      <c r="H616" s="242">
        <f>Tabela1[[#This Row],[PESO UNI]]*Tabela1[[#This Row],[QTE]]</f>
        <v>63.6</v>
      </c>
      <c r="I616" s="239" t="s">
        <v>4839</v>
      </c>
      <c r="J616" s="243" t="s">
        <v>3140</v>
      </c>
      <c r="K616" s="243" t="s">
        <v>4320</v>
      </c>
      <c r="L616" s="244" t="s">
        <v>2984</v>
      </c>
      <c r="M616" s="245">
        <v>46220</v>
      </c>
      <c r="N616" s="243" t="s">
        <v>38</v>
      </c>
      <c r="O616" s="246"/>
      <c r="P616" s="247"/>
      <c r="Q616" s="14">
        <f>Tabela1[[#This Row],[QTDE/ Fabricação]]-Tabela1[[#This Row],[QTE]]</f>
        <v>-1</v>
      </c>
      <c r="R616" s="249">
        <f t="shared" si="121"/>
        <v>63.6</v>
      </c>
      <c r="S616" s="249">
        <f t="shared" si="117"/>
        <v>63.6</v>
      </c>
      <c r="T616" s="250">
        <f t="shared" si="122"/>
        <v>0</v>
      </c>
      <c r="U616" s="251">
        <f>IFERROR(SUMIF('LISTA DE EMBARQUE'!B:B,MICRO!E:E,'LISTA DE EMBARQUE'!G:G),"")</f>
        <v>1</v>
      </c>
      <c r="V616" s="246">
        <f>IFERROR(VLOOKUP(Tabela1[[#This Row],[COD.MDE]],'LISTA DE EMBARQUE'!B:L,11,0),"")</f>
        <v>7</v>
      </c>
      <c r="W616" s="247" t="str">
        <f>IFERROR(COUNTIF(#REF!,Tabela1[[#This Row],[Colunas5]]),"")</f>
        <v/>
      </c>
      <c r="X616" s="248">
        <f>Tabela1[[#This Row],[QIANTIDADE EXPEDIDA]]*Tabela1[[#This Row],[PESO UNI]]</f>
        <v>63.6</v>
      </c>
      <c r="Y616" s="248">
        <f t="shared" si="123"/>
        <v>0</v>
      </c>
      <c r="Z616" s="252">
        <f>Tabela1[[#This Row],[PESO TOTAL]]-Tabela1[[#This Row],[Peso Expedido]]</f>
        <v>0</v>
      </c>
      <c r="AA616" s="253">
        <v>1</v>
      </c>
      <c r="AB616" s="254"/>
      <c r="AC616" s="254">
        <v>1</v>
      </c>
      <c r="AD616" s="254">
        <v>1</v>
      </c>
      <c r="AE616" s="254">
        <v>1</v>
      </c>
      <c r="AF616" s="254">
        <v>1</v>
      </c>
      <c r="AG616" s="254">
        <v>1</v>
      </c>
      <c r="AH616" s="254">
        <v>1</v>
      </c>
      <c r="AI616" s="254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240" t="s">
        <v>4527</v>
      </c>
      <c r="B617" s="241" t="s">
        <v>4528</v>
      </c>
      <c r="C617" s="240">
        <v>1</v>
      </c>
      <c r="D617" s="240" t="s">
        <v>4533</v>
      </c>
      <c r="E617" s="239">
        <v>4406</v>
      </c>
      <c r="F617" s="239">
        <v>37</v>
      </c>
      <c r="G617" s="240">
        <v>75.8</v>
      </c>
      <c r="H617" s="242">
        <f>Tabela1[[#This Row],[PESO UNI]]*Tabela1[[#This Row],[QTE]]</f>
        <v>75.8</v>
      </c>
      <c r="I617" s="239" t="s">
        <v>4839</v>
      </c>
      <c r="J617" s="243" t="s">
        <v>3140</v>
      </c>
      <c r="K617" s="243" t="s">
        <v>4320</v>
      </c>
      <c r="L617" s="244" t="s">
        <v>2984</v>
      </c>
      <c r="M617" s="245">
        <v>46220</v>
      </c>
      <c r="N617" s="243" t="s">
        <v>38</v>
      </c>
      <c r="O617" s="246"/>
      <c r="P617" s="247"/>
      <c r="Q617" s="14">
        <f>Tabela1[[#This Row],[QTDE/ Fabricação]]-Tabela1[[#This Row],[QTE]]</f>
        <v>-1</v>
      </c>
      <c r="R617" s="249">
        <f t="shared" si="121"/>
        <v>75.8</v>
      </c>
      <c r="S617" s="249">
        <f t="shared" si="117"/>
        <v>75.8</v>
      </c>
      <c r="T617" s="250">
        <f t="shared" si="122"/>
        <v>0</v>
      </c>
      <c r="U617" s="251">
        <f>IFERROR(SUMIF('LISTA DE EMBARQUE'!B:B,MICRO!E:E,'LISTA DE EMBARQUE'!G:G),"")</f>
        <v>1</v>
      </c>
      <c r="V617" s="246">
        <f>IFERROR(VLOOKUP(Tabela1[[#This Row],[COD.MDE]],'LISTA DE EMBARQUE'!B:L,11,0),"")</f>
        <v>7</v>
      </c>
      <c r="W617" s="247" t="str">
        <f>IFERROR(COUNTIF(#REF!,Tabela1[[#This Row],[Colunas5]]),"")</f>
        <v/>
      </c>
      <c r="X617" s="248">
        <f>Tabela1[[#This Row],[QIANTIDADE EXPEDIDA]]*Tabela1[[#This Row],[PESO UNI]]</f>
        <v>75.8</v>
      </c>
      <c r="Y617" s="248">
        <f t="shared" si="123"/>
        <v>0</v>
      </c>
      <c r="Z617" s="252">
        <f>Tabela1[[#This Row],[PESO TOTAL]]-Tabela1[[#This Row],[Peso Expedido]]</f>
        <v>0</v>
      </c>
      <c r="AA617" s="253">
        <v>1</v>
      </c>
      <c r="AB617" s="254"/>
      <c r="AC617" s="254">
        <v>1</v>
      </c>
      <c r="AD617" s="254">
        <v>1</v>
      </c>
      <c r="AE617" s="254">
        <v>1</v>
      </c>
      <c r="AF617" s="254">
        <v>1</v>
      </c>
      <c r="AG617" s="254">
        <v>1</v>
      </c>
      <c r="AH617" s="254">
        <v>1</v>
      </c>
      <c r="AI617" s="254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240" t="s">
        <v>4535</v>
      </c>
      <c r="B618" s="241" t="s">
        <v>4536</v>
      </c>
      <c r="C618" s="240">
        <v>1</v>
      </c>
      <c r="D618" s="240" t="s">
        <v>4537</v>
      </c>
      <c r="E618" s="239">
        <v>4407</v>
      </c>
      <c r="F618" s="239">
        <v>38</v>
      </c>
      <c r="G618" s="240">
        <v>761.9</v>
      </c>
      <c r="H618" s="242">
        <f>Tabela1[[#This Row],[PESO UNI]]*Tabela1[[#This Row],[QTE]]</f>
        <v>761.9</v>
      </c>
      <c r="I618" s="239" t="s">
        <v>5947</v>
      </c>
      <c r="J618" s="243" t="s">
        <v>3140</v>
      </c>
      <c r="K618" s="243" t="s">
        <v>4320</v>
      </c>
      <c r="L618" s="244" t="s">
        <v>2984</v>
      </c>
      <c r="M618" s="245">
        <v>46223</v>
      </c>
      <c r="N618" s="243" t="s">
        <v>38</v>
      </c>
      <c r="O618" s="246"/>
      <c r="P618" s="247"/>
      <c r="Q618" s="14">
        <f>Tabela1[[#This Row],[QTDE/ Fabricação]]-Tabela1[[#This Row],[QTE]]</f>
        <v>-1</v>
      </c>
      <c r="R618" s="249">
        <f t="shared" si="121"/>
        <v>761.9</v>
      </c>
      <c r="S618" s="249">
        <f t="shared" si="117"/>
        <v>761.9</v>
      </c>
      <c r="T618" s="250">
        <f t="shared" si="122"/>
        <v>0</v>
      </c>
      <c r="U618" s="251">
        <f>IFERROR(SUMIF('LISTA DE EMBARQUE'!B:B,MICRO!E:E,'LISTA DE EMBARQUE'!G:G),"")</f>
        <v>1</v>
      </c>
      <c r="V618" s="246">
        <f>IFERROR(VLOOKUP(Tabela1[[#This Row],[COD.MDE]],'LISTA DE EMBARQUE'!B:L,11,0),"")</f>
        <v>6</v>
      </c>
      <c r="W618" s="247" t="str">
        <f>IFERROR(COUNTIF(#REF!,Tabela1[[#This Row],[Colunas5]]),"")</f>
        <v/>
      </c>
      <c r="X618" s="248">
        <f>Tabela1[[#This Row],[QIANTIDADE EXPEDIDA]]*Tabela1[[#This Row],[PESO UNI]]</f>
        <v>761.9</v>
      </c>
      <c r="Y618" s="248">
        <f t="shared" si="123"/>
        <v>0</v>
      </c>
      <c r="Z618" s="252">
        <f>Tabela1[[#This Row],[PESO TOTAL]]-Tabela1[[#This Row],[Peso Expedido]]</f>
        <v>0</v>
      </c>
      <c r="AA618" s="253">
        <v>1</v>
      </c>
      <c r="AB618" s="254"/>
      <c r="AC618" s="253">
        <v>1</v>
      </c>
      <c r="AD618" s="253">
        <v>1</v>
      </c>
      <c r="AE618" s="253">
        <v>1</v>
      </c>
      <c r="AF618" s="253">
        <v>1</v>
      </c>
      <c r="AG618" s="253">
        <v>1</v>
      </c>
      <c r="AH618" s="253">
        <v>1</v>
      </c>
      <c r="AI618" s="254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240" t="s">
        <v>4535</v>
      </c>
      <c r="B619" s="241" t="s">
        <v>4536</v>
      </c>
      <c r="C619" s="240">
        <v>2</v>
      </c>
      <c r="D619" s="240" t="s">
        <v>4538</v>
      </c>
      <c r="E619" s="239">
        <v>4408</v>
      </c>
      <c r="F619" s="239">
        <v>38</v>
      </c>
      <c r="G619" s="240">
        <v>85.1</v>
      </c>
      <c r="H619" s="242">
        <f>Tabela1[[#This Row],[PESO UNI]]*Tabela1[[#This Row],[QTE]]</f>
        <v>170.2</v>
      </c>
      <c r="I619" s="239" t="s">
        <v>5947</v>
      </c>
      <c r="J619" s="243" t="s">
        <v>3140</v>
      </c>
      <c r="K619" s="243" t="s">
        <v>4320</v>
      </c>
      <c r="L619" s="244" t="s">
        <v>2984</v>
      </c>
      <c r="M619" s="245">
        <v>46223</v>
      </c>
      <c r="N619" s="243" t="s">
        <v>38</v>
      </c>
      <c r="O619" s="246"/>
      <c r="P619" s="247"/>
      <c r="Q619" s="14">
        <f>Tabela1[[#This Row],[QTDE/ Fabricação]]-Tabela1[[#This Row],[QTE]]</f>
        <v>-2</v>
      </c>
      <c r="R619" s="249">
        <f t="shared" si="121"/>
        <v>170.2</v>
      </c>
      <c r="S619" s="249">
        <f t="shared" si="117"/>
        <v>170.2</v>
      </c>
      <c r="T619" s="250">
        <f t="shared" si="122"/>
        <v>0</v>
      </c>
      <c r="U619" s="251">
        <f>IFERROR(SUMIF('LISTA DE EMBARQUE'!B:B,MICRO!E:E,'LISTA DE EMBARQUE'!G:G),"")</f>
        <v>2</v>
      </c>
      <c r="V619" s="246">
        <f>IFERROR(VLOOKUP(Tabela1[[#This Row],[COD.MDE]],'LISTA DE EMBARQUE'!B:L,11,0),"")</f>
        <v>6</v>
      </c>
      <c r="W619" s="247" t="str">
        <f>IFERROR(COUNTIF(#REF!,Tabela1[[#This Row],[Colunas5]]),"")</f>
        <v/>
      </c>
      <c r="X619" s="248">
        <f>Tabela1[[#This Row],[QIANTIDADE EXPEDIDA]]*Tabela1[[#This Row],[PESO UNI]]</f>
        <v>170.2</v>
      </c>
      <c r="Y619" s="248">
        <f t="shared" si="123"/>
        <v>0</v>
      </c>
      <c r="Z619" s="252">
        <f>Tabela1[[#This Row],[PESO TOTAL]]-Tabela1[[#This Row],[Peso Expedido]]</f>
        <v>0</v>
      </c>
      <c r="AA619" s="253">
        <v>1</v>
      </c>
      <c r="AB619" s="254"/>
      <c r="AC619" s="253">
        <v>1</v>
      </c>
      <c r="AD619" s="253">
        <v>1</v>
      </c>
      <c r="AE619" s="253">
        <v>1</v>
      </c>
      <c r="AF619" s="253">
        <v>1</v>
      </c>
      <c r="AG619" s="253">
        <v>1</v>
      </c>
      <c r="AH619" s="253">
        <v>1</v>
      </c>
      <c r="AI619" s="254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240" t="s">
        <v>4535</v>
      </c>
      <c r="B620" s="241" t="s">
        <v>4536</v>
      </c>
      <c r="C620" s="240">
        <v>2</v>
      </c>
      <c r="D620" s="240" t="s">
        <v>4539</v>
      </c>
      <c r="E620" s="239">
        <v>4409</v>
      </c>
      <c r="F620" s="239">
        <v>38</v>
      </c>
      <c r="G620" s="240">
        <v>51.8</v>
      </c>
      <c r="H620" s="242">
        <f>Tabela1[[#This Row],[PESO UNI]]*Tabela1[[#This Row],[QTE]]</f>
        <v>103.6</v>
      </c>
      <c r="I620" s="239" t="s">
        <v>5947</v>
      </c>
      <c r="J620" s="243" t="s">
        <v>3140</v>
      </c>
      <c r="K620" s="243" t="s">
        <v>4320</v>
      </c>
      <c r="L620" s="244" t="s">
        <v>2984</v>
      </c>
      <c r="M620" s="245">
        <v>46223</v>
      </c>
      <c r="N620" s="243" t="s">
        <v>38</v>
      </c>
      <c r="O620" s="246"/>
      <c r="P620" s="247"/>
      <c r="Q620" s="14">
        <f>Tabela1[[#This Row],[QTDE/ Fabricação]]-Tabela1[[#This Row],[QTE]]</f>
        <v>-2</v>
      </c>
      <c r="R620" s="249">
        <f t="shared" si="121"/>
        <v>103.6</v>
      </c>
      <c r="S620" s="249">
        <f t="shared" si="117"/>
        <v>103.6</v>
      </c>
      <c r="T620" s="250">
        <f t="shared" si="122"/>
        <v>0</v>
      </c>
      <c r="U620" s="251">
        <f>IFERROR(SUMIF('LISTA DE EMBARQUE'!B:B,MICRO!E:E,'LISTA DE EMBARQUE'!G:G),"")</f>
        <v>2</v>
      </c>
      <c r="V620" s="246">
        <f>IFERROR(VLOOKUP(Tabela1[[#This Row],[COD.MDE]],'LISTA DE EMBARQUE'!B:L,11,0),"")</f>
        <v>7</v>
      </c>
      <c r="W620" s="247" t="str">
        <f>IFERROR(COUNTIF(#REF!,Tabela1[[#This Row],[Colunas5]]),"")</f>
        <v/>
      </c>
      <c r="X620" s="248">
        <f>Tabela1[[#This Row],[QIANTIDADE EXPEDIDA]]*Tabela1[[#This Row],[PESO UNI]]</f>
        <v>103.6</v>
      </c>
      <c r="Y620" s="248">
        <f t="shared" si="123"/>
        <v>0</v>
      </c>
      <c r="Z620" s="252">
        <f>Tabela1[[#This Row],[PESO TOTAL]]-Tabela1[[#This Row],[Peso Expedido]]</f>
        <v>0</v>
      </c>
      <c r="AA620" s="253">
        <v>1</v>
      </c>
      <c r="AB620" s="254"/>
      <c r="AC620" s="254">
        <v>1</v>
      </c>
      <c r="AD620" s="254">
        <v>1</v>
      </c>
      <c r="AE620" s="254">
        <v>1</v>
      </c>
      <c r="AF620" s="254">
        <v>1</v>
      </c>
      <c r="AG620" s="254">
        <v>1</v>
      </c>
      <c r="AH620" s="254">
        <v>1</v>
      </c>
      <c r="AI620" s="254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5947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5947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5947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240" t="s">
        <v>4543</v>
      </c>
      <c r="B624" s="241" t="s">
        <v>4544</v>
      </c>
      <c r="C624" s="240">
        <v>1</v>
      </c>
      <c r="D624" s="240" t="s">
        <v>4545</v>
      </c>
      <c r="E624" s="239">
        <v>4413</v>
      </c>
      <c r="F624" s="239">
        <v>39</v>
      </c>
      <c r="G624" s="240">
        <v>527.5</v>
      </c>
      <c r="H624" s="242">
        <f>Tabela1[[#This Row],[PESO UNI]]*Tabela1[[#This Row],[QTE]]</f>
        <v>527.5</v>
      </c>
      <c r="I624" s="239" t="s">
        <v>4865</v>
      </c>
      <c r="J624" s="243" t="s">
        <v>3045</v>
      </c>
      <c r="K624" s="243" t="s">
        <v>4320</v>
      </c>
      <c r="L624" s="244" t="s">
        <v>2984</v>
      </c>
      <c r="M624" s="245">
        <v>46224</v>
      </c>
      <c r="N624" s="243" t="s">
        <v>38</v>
      </c>
      <c r="O624" s="246"/>
      <c r="P624" s="247"/>
      <c r="Q624" s="14">
        <f>Tabela1[[#This Row],[QTDE/ Fabricação]]-Tabela1[[#This Row],[QTE]]</f>
        <v>-1</v>
      </c>
      <c r="R624" s="249">
        <f t="shared" si="121"/>
        <v>527.5</v>
      </c>
      <c r="S624" s="249">
        <f t="shared" si="117"/>
        <v>527.5</v>
      </c>
      <c r="T624" s="250">
        <f t="shared" si="122"/>
        <v>0</v>
      </c>
      <c r="U624" s="251">
        <f>IFERROR(SUMIF('LISTA DE EMBARQUE'!B:B,MICRO!E:E,'LISTA DE EMBARQUE'!G:G),"")</f>
        <v>1</v>
      </c>
      <c r="V624" s="246">
        <f>IFERROR(VLOOKUP(Tabela1[[#This Row],[COD.MDE]],'LISTA DE EMBARQUE'!B:L,11,0),"")</f>
        <v>5</v>
      </c>
      <c r="W624" s="247" t="str">
        <f>IFERROR(COUNTIF(#REF!,Tabela1[[#This Row],[Colunas5]]),"")</f>
        <v/>
      </c>
      <c r="X624" s="248">
        <f>Tabela1[[#This Row],[QIANTIDADE EXPEDIDA]]*Tabela1[[#This Row],[PESO UNI]]</f>
        <v>527.5</v>
      </c>
      <c r="Y624" s="248">
        <f t="shared" si="123"/>
        <v>0</v>
      </c>
      <c r="Z624" s="252">
        <f>Tabela1[[#This Row],[PESO TOTAL]]-Tabela1[[#This Row],[Peso Expedido]]</f>
        <v>0</v>
      </c>
      <c r="AA624" s="253">
        <v>1</v>
      </c>
      <c r="AB624" s="254"/>
      <c r="AC624" s="254">
        <v>1</v>
      </c>
      <c r="AD624" s="254">
        <v>1</v>
      </c>
      <c r="AE624" s="254">
        <v>1</v>
      </c>
      <c r="AF624" s="254">
        <v>1</v>
      </c>
      <c r="AG624" s="254">
        <v>1</v>
      </c>
      <c r="AH624" s="254">
        <v>1</v>
      </c>
      <c r="AI624" s="254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208" t="s">
        <v>653</v>
      </c>
      <c r="B765" s="21"/>
      <c r="C765" s="206">
        <v>2</v>
      </c>
      <c r="D765" s="206" t="s">
        <v>4831</v>
      </c>
      <c r="E765" s="209">
        <v>4419</v>
      </c>
      <c r="F765" s="192">
        <v>9</v>
      </c>
      <c r="G765" s="210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235.8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4863</v>
      </c>
      <c r="K775" s="8" t="s">
        <v>4320</v>
      </c>
      <c r="L775" s="9" t="s">
        <v>4862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1</v>
      </c>
      <c r="D776" s="1" t="s">
        <v>4871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5490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240" t="s">
        <v>4866</v>
      </c>
      <c r="B777" s="241" t="s">
        <v>4867</v>
      </c>
      <c r="C777" s="240">
        <v>4</v>
      </c>
      <c r="D777" s="240" t="s">
        <v>4872</v>
      </c>
      <c r="E777" s="239">
        <v>4431</v>
      </c>
      <c r="F777" s="239">
        <v>40</v>
      </c>
      <c r="G777" s="240">
        <v>7.8</v>
      </c>
      <c r="H777" s="242">
        <f>Tabela1[[#This Row],[PESO UNI]]*Tabela1[[#This Row],[QTE]]</f>
        <v>31.2</v>
      </c>
      <c r="I777" s="239" t="s">
        <v>5490</v>
      </c>
      <c r="J777" s="243" t="s">
        <v>3093</v>
      </c>
      <c r="K777" s="243" t="s">
        <v>4320</v>
      </c>
      <c r="L777" s="244" t="s">
        <v>2984</v>
      </c>
      <c r="M777" s="245">
        <v>46233</v>
      </c>
      <c r="N777" s="243" t="s">
        <v>38</v>
      </c>
      <c r="O777" s="246"/>
      <c r="P777" s="247"/>
      <c r="Q777" s="14">
        <f>Tabela1[[#This Row],[QTDE/ Fabricação]]-Tabela1[[#This Row],[QTE]]</f>
        <v>-4</v>
      </c>
      <c r="R777" s="249">
        <f t="shared" si="152"/>
        <v>31.2</v>
      </c>
      <c r="S777" s="249">
        <f t="shared" si="153"/>
        <v>31.2</v>
      </c>
      <c r="T777" s="250">
        <f t="shared" si="154"/>
        <v>0</v>
      </c>
      <c r="U777" s="251">
        <f>IFERROR(SUMIF('LISTA DE EMBARQUE'!B:B,MICRO!E:E,'LISTA DE EMBARQUE'!G:G),"")</f>
        <v>4</v>
      </c>
      <c r="V777" s="246">
        <f>IFERROR(VLOOKUP(Tabela1[[#This Row],[COD.MDE]],'LISTA DE EMBARQUE'!B:L,11,0),"")</f>
        <v>7</v>
      </c>
      <c r="W777" s="247">
        <f>IFERROR(VLOOKUP(Tabela1[[#This Row],[COD.MDE]],'LISTA DE EMBARQUE'!B:M,12,0),"")</f>
        <v>46280</v>
      </c>
      <c r="X777" s="248">
        <f>IFERROR(Tabela1[[#This Row],[QIANTIDADE EXPEDIDA]]*Tabela1[[#This Row],[PESO UNI]],"")</f>
        <v>31.2</v>
      </c>
      <c r="Y777" s="248">
        <f t="shared" si="155"/>
        <v>0</v>
      </c>
      <c r="Z777" s="252">
        <f>Tabela1[[#This Row],[PESO TOTAL]]-Tabela1[[#This Row],[Peso Expedido]]</f>
        <v>0</v>
      </c>
      <c r="AA777" s="253">
        <v>1</v>
      </c>
      <c r="AB777" s="254"/>
      <c r="AC777" s="254">
        <v>1</v>
      </c>
      <c r="AD777" s="254">
        <v>1</v>
      </c>
      <c r="AE777" s="254">
        <v>1</v>
      </c>
      <c r="AF777" s="254">
        <v>1</v>
      </c>
      <c r="AG777" s="254">
        <v>1</v>
      </c>
      <c r="AH777" s="254">
        <v>1</v>
      </c>
      <c r="AI777" s="254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1</v>
      </c>
      <c r="D778" s="1" t="s">
        <v>4873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5490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6</v>
      </c>
      <c r="D779" s="1" t="s">
        <v>4874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5490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4875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5490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4866</v>
      </c>
      <c r="B781" s="21" t="s">
        <v>4867</v>
      </c>
      <c r="C781" s="1">
        <v>2</v>
      </c>
      <c r="D781" s="1" t="s">
        <v>4876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5490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240" t="s">
        <v>4869</v>
      </c>
      <c r="B782" s="241" t="s">
        <v>4870</v>
      </c>
      <c r="C782" s="240">
        <v>2</v>
      </c>
      <c r="D782" s="240" t="s">
        <v>4877</v>
      </c>
      <c r="E782" s="239">
        <v>4436</v>
      </c>
      <c r="F782" s="239">
        <v>40</v>
      </c>
      <c r="G782" s="240">
        <v>72.8</v>
      </c>
      <c r="H782" s="242">
        <f>Tabela1[[#This Row],[PESO UNI]]*Tabela1[[#This Row],[QTE]]</f>
        <v>145.6</v>
      </c>
      <c r="I782" s="239" t="s">
        <v>5380</v>
      </c>
      <c r="J782" s="243" t="s">
        <v>3093</v>
      </c>
      <c r="K782" s="243" t="s">
        <v>4320</v>
      </c>
      <c r="L782" s="244" t="s">
        <v>2984</v>
      </c>
      <c r="M782" s="245">
        <v>46233</v>
      </c>
      <c r="N782" s="243" t="s">
        <v>38</v>
      </c>
      <c r="O782" s="246"/>
      <c r="P782" s="247"/>
      <c r="Q782" s="14">
        <f>Tabela1[[#This Row],[QTDE/ Fabricação]]-Tabela1[[#This Row],[QTE]]</f>
        <v>-2</v>
      </c>
      <c r="R782" s="249">
        <f t="shared" si="152"/>
        <v>145.6</v>
      </c>
      <c r="S782" s="249">
        <f t="shared" si="153"/>
        <v>145.6</v>
      </c>
      <c r="T782" s="250">
        <f t="shared" si="154"/>
        <v>0</v>
      </c>
      <c r="U782" s="251">
        <f>IFERROR(SUMIF('LISTA DE EMBARQUE'!B:B,MICRO!E:E,'LISTA DE EMBARQUE'!G:G),"")</f>
        <v>2</v>
      </c>
      <c r="V782" s="246">
        <f>IFERROR(VLOOKUP(Tabela1[[#This Row],[COD.MDE]],'LISTA DE EMBARQUE'!B:L,11,0),"")</f>
        <v>6</v>
      </c>
      <c r="W782" s="247">
        <f>IFERROR(VLOOKUP(Tabela1[[#This Row],[COD.MDE]],'LISTA DE EMBARQUE'!B:M,12,0),"")</f>
        <v>46273</v>
      </c>
      <c r="X782" s="248">
        <f>IFERROR(Tabela1[[#This Row],[QIANTIDADE EXPEDIDA]]*Tabela1[[#This Row],[PESO UNI]],"")</f>
        <v>145.6</v>
      </c>
      <c r="Y782" s="248">
        <f t="shared" si="155"/>
        <v>0</v>
      </c>
      <c r="Z782" s="252">
        <f>Tabela1[[#This Row],[PESO TOTAL]]-Tabela1[[#This Row],[Peso Expedido]]</f>
        <v>0</v>
      </c>
      <c r="AA782" s="253">
        <v>1</v>
      </c>
      <c r="AB782" s="254"/>
      <c r="AC782" s="253">
        <v>1</v>
      </c>
      <c r="AD782" s="253">
        <v>1</v>
      </c>
      <c r="AE782" s="253">
        <v>1</v>
      </c>
      <c r="AF782" s="253">
        <v>1</v>
      </c>
      <c r="AG782" s="253">
        <v>1</v>
      </c>
      <c r="AH782" s="253">
        <v>1</v>
      </c>
      <c r="AI782" s="254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4891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5380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240" t="s">
        <v>4869</v>
      </c>
      <c r="B784" s="241" t="s">
        <v>4870</v>
      </c>
      <c r="C784" s="240">
        <v>4</v>
      </c>
      <c r="D784" s="240" t="s">
        <v>4890</v>
      </c>
      <c r="E784" s="239">
        <v>4438</v>
      </c>
      <c r="F784" s="239">
        <v>40</v>
      </c>
      <c r="G784" s="240">
        <v>0.6</v>
      </c>
      <c r="H784" s="242">
        <f>Tabela1[[#This Row],[PESO UNI]]*Tabela1[[#This Row],[QTE]]</f>
        <v>2.4</v>
      </c>
      <c r="I784" s="239" t="s">
        <v>5380</v>
      </c>
      <c r="J784" s="243" t="s">
        <v>3093</v>
      </c>
      <c r="K784" s="243" t="s">
        <v>4320</v>
      </c>
      <c r="L784" s="244" t="s">
        <v>2984</v>
      </c>
      <c r="M784" s="245">
        <v>46233</v>
      </c>
      <c r="N784" s="243" t="s">
        <v>38</v>
      </c>
      <c r="O784" s="246"/>
      <c r="P784" s="247"/>
      <c r="Q784" s="14">
        <f>Tabela1[[#This Row],[QTDE/ Fabricação]]-Tabela1[[#This Row],[QTE]]</f>
        <v>-4</v>
      </c>
      <c r="R784" s="249">
        <f t="shared" si="152"/>
        <v>2.4</v>
      </c>
      <c r="S784" s="249">
        <f t="shared" si="153"/>
        <v>2.4</v>
      </c>
      <c r="T784" s="250">
        <f t="shared" si="154"/>
        <v>0</v>
      </c>
      <c r="U784" s="251">
        <f>IFERROR(SUMIF('LISTA DE EMBARQUE'!B:B,MICRO!E:E,'LISTA DE EMBARQUE'!G:G),"")</f>
        <v>4</v>
      </c>
      <c r="V784" s="246">
        <f>IFERROR(VLOOKUP(Tabela1[[#This Row],[COD.MDE]],'LISTA DE EMBARQUE'!B:L,11,0),"")</f>
        <v>6</v>
      </c>
      <c r="W784" s="247">
        <f>IFERROR(VLOOKUP(Tabela1[[#This Row],[COD.MDE]],'LISTA DE EMBARQUE'!B:M,12,0),"")</f>
        <v>46273</v>
      </c>
      <c r="X784" s="248">
        <f>IFERROR(Tabela1[[#This Row],[QIANTIDADE EXPEDIDA]]*Tabela1[[#This Row],[PESO UNI]],"")</f>
        <v>2.4</v>
      </c>
      <c r="Y784" s="248">
        <f t="shared" si="155"/>
        <v>0</v>
      </c>
      <c r="Z784" s="252">
        <f>Tabela1[[#This Row],[PESO TOTAL]]-Tabela1[[#This Row],[Peso Expedido]]</f>
        <v>0</v>
      </c>
      <c r="AA784" s="253">
        <v>1</v>
      </c>
      <c r="AB784" s="254"/>
      <c r="AC784" s="253">
        <v>1</v>
      </c>
      <c r="AD784" s="253">
        <v>1</v>
      </c>
      <c r="AE784" s="253">
        <v>1</v>
      </c>
      <c r="AF784" s="253">
        <v>1</v>
      </c>
      <c r="AG784" s="253">
        <v>1</v>
      </c>
      <c r="AH784" s="253">
        <v>1</v>
      </c>
      <c r="AI784" s="254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240" t="s">
        <v>4869</v>
      </c>
      <c r="B785" s="241" t="s">
        <v>4870</v>
      </c>
      <c r="C785" s="240">
        <v>4</v>
      </c>
      <c r="D785" s="240" t="s">
        <v>4889</v>
      </c>
      <c r="E785" s="239">
        <v>4439</v>
      </c>
      <c r="F785" s="239">
        <v>40</v>
      </c>
      <c r="G785" s="240">
        <v>6</v>
      </c>
      <c r="H785" s="242">
        <f>Tabela1[[#This Row],[PESO UNI]]*Tabela1[[#This Row],[QTE]]</f>
        <v>24</v>
      </c>
      <c r="I785" s="239" t="s">
        <v>5380</v>
      </c>
      <c r="J785" s="243" t="s">
        <v>3093</v>
      </c>
      <c r="K785" s="243" t="s">
        <v>4320</v>
      </c>
      <c r="L785" s="244" t="s">
        <v>2984</v>
      </c>
      <c r="M785" s="245">
        <v>46233</v>
      </c>
      <c r="N785" s="243" t="s">
        <v>38</v>
      </c>
      <c r="O785" s="246"/>
      <c r="P785" s="247"/>
      <c r="Q785" s="14">
        <f>Tabela1[[#This Row],[QTDE/ Fabricação]]-Tabela1[[#This Row],[QTE]]</f>
        <v>-4</v>
      </c>
      <c r="R785" s="249">
        <f t="shared" si="152"/>
        <v>24</v>
      </c>
      <c r="S785" s="249">
        <f t="shared" si="153"/>
        <v>24</v>
      </c>
      <c r="T785" s="250">
        <f t="shared" si="154"/>
        <v>0</v>
      </c>
      <c r="U785" s="251">
        <f>IFERROR(SUMIF('LISTA DE EMBARQUE'!B:B,MICRO!E:E,'LISTA DE EMBARQUE'!G:G),"")</f>
        <v>4</v>
      </c>
      <c r="V785" s="246">
        <f>IFERROR(VLOOKUP(Tabela1[[#This Row],[COD.MDE]],'LISTA DE EMBARQUE'!B:L,11,0),"")</f>
        <v>7</v>
      </c>
      <c r="W785" s="247">
        <f>IFERROR(VLOOKUP(Tabela1[[#This Row],[COD.MDE]],'LISTA DE EMBARQUE'!B:M,12,0),"")</f>
        <v>46280</v>
      </c>
      <c r="X785" s="248">
        <f>IFERROR(Tabela1[[#This Row],[QIANTIDADE EXPEDIDA]]*Tabela1[[#This Row],[PESO UNI]],"")</f>
        <v>24</v>
      </c>
      <c r="Y785" s="248">
        <f t="shared" si="155"/>
        <v>0</v>
      </c>
      <c r="Z785" s="252">
        <f>Tabela1[[#This Row],[PESO TOTAL]]-Tabela1[[#This Row],[Peso Expedido]]</f>
        <v>0</v>
      </c>
      <c r="AA785" s="253">
        <v>1</v>
      </c>
      <c r="AB785" s="254"/>
      <c r="AC785" s="254">
        <v>1</v>
      </c>
      <c r="AD785" s="254">
        <v>1</v>
      </c>
      <c r="AE785" s="254">
        <v>1</v>
      </c>
      <c r="AF785" s="254">
        <v>1</v>
      </c>
      <c r="AG785" s="254">
        <v>1</v>
      </c>
      <c r="AH785" s="254">
        <v>1</v>
      </c>
      <c r="AI785" s="254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2</v>
      </c>
      <c r="D786" s="1" t="s">
        <v>4888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5380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12</v>
      </c>
      <c r="D787" s="1" t="s">
        <v>4887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5380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4886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5380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4885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5380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4884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5380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4883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5380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4882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5380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4869</v>
      </c>
      <c r="B793" s="21" t="s">
        <v>4870</v>
      </c>
      <c r="C793" s="1">
        <v>2</v>
      </c>
      <c r="D793" s="1" t="s">
        <v>4881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5380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2</v>
      </c>
      <c r="D794" s="1" t="s">
        <v>4880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5380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4892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5380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240" t="s">
        <v>4878</v>
      </c>
      <c r="B796" s="241" t="s">
        <v>4879</v>
      </c>
      <c r="C796" s="240">
        <v>4</v>
      </c>
      <c r="D796" s="240" t="s">
        <v>4893</v>
      </c>
      <c r="E796" s="239">
        <v>4450</v>
      </c>
      <c r="F796" s="239">
        <v>40</v>
      </c>
      <c r="G796" s="240">
        <v>0.6</v>
      </c>
      <c r="H796" s="242">
        <f>Tabela1[[#This Row],[PESO UNI]]*Tabela1[[#This Row],[QTE]]</f>
        <v>2.4</v>
      </c>
      <c r="I796" s="239" t="s">
        <v>5380</v>
      </c>
      <c r="J796" s="243" t="s">
        <v>3093</v>
      </c>
      <c r="K796" s="243" t="s">
        <v>4320</v>
      </c>
      <c r="L796" s="244" t="s">
        <v>2984</v>
      </c>
      <c r="M796" s="245">
        <v>46233</v>
      </c>
      <c r="N796" s="243" t="s">
        <v>38</v>
      </c>
      <c r="O796" s="246"/>
      <c r="P796" s="247"/>
      <c r="Q796" s="14">
        <f>Tabela1[[#This Row],[QTDE/ Fabricação]]-Tabela1[[#This Row],[QTE]]</f>
        <v>-4</v>
      </c>
      <c r="R796" s="249">
        <f t="shared" si="152"/>
        <v>2.4</v>
      </c>
      <c r="S796" s="249">
        <f t="shared" si="153"/>
        <v>2.4</v>
      </c>
      <c r="T796" s="250">
        <f t="shared" si="154"/>
        <v>0</v>
      </c>
      <c r="U796" s="251">
        <f>IFERROR(SUMIF('LISTA DE EMBARQUE'!B:B,MICRO!E:E,'LISTA DE EMBARQUE'!G:G),"")</f>
        <v>4</v>
      </c>
      <c r="V796" s="246">
        <f>IFERROR(VLOOKUP(Tabela1[[#This Row],[COD.MDE]],'LISTA DE EMBARQUE'!B:L,11,0),"")</f>
        <v>6</v>
      </c>
      <c r="W796" s="247">
        <f>IFERROR(VLOOKUP(Tabela1[[#This Row],[COD.MDE]],'LISTA DE EMBARQUE'!B:M,12,0),"")</f>
        <v>46273</v>
      </c>
      <c r="X796" s="248">
        <f>IFERROR(Tabela1[[#This Row],[QIANTIDADE EXPEDIDA]]*Tabela1[[#This Row],[PESO UNI]],"")</f>
        <v>2.4</v>
      </c>
      <c r="Y796" s="248">
        <f t="shared" si="155"/>
        <v>0</v>
      </c>
      <c r="Z796" s="252">
        <f>Tabela1[[#This Row],[PESO TOTAL]]-Tabela1[[#This Row],[Peso Expedido]]</f>
        <v>0</v>
      </c>
      <c r="AA796" s="253">
        <v>1</v>
      </c>
      <c r="AB796" s="254"/>
      <c r="AC796" s="253">
        <v>1</v>
      </c>
      <c r="AD796" s="253">
        <v>1</v>
      </c>
      <c r="AE796" s="253">
        <v>1</v>
      </c>
      <c r="AF796" s="253">
        <v>1</v>
      </c>
      <c r="AG796" s="253">
        <v>1</v>
      </c>
      <c r="AH796" s="253">
        <v>1</v>
      </c>
      <c r="AI796" s="254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240" t="s">
        <v>4878</v>
      </c>
      <c r="B797" s="241" t="s">
        <v>4879</v>
      </c>
      <c r="C797" s="240">
        <v>4</v>
      </c>
      <c r="D797" s="240" t="s">
        <v>4894</v>
      </c>
      <c r="E797" s="239">
        <v>4451</v>
      </c>
      <c r="F797" s="239">
        <v>40</v>
      </c>
      <c r="G797" s="240">
        <v>6</v>
      </c>
      <c r="H797" s="242">
        <f>Tabela1[[#This Row],[PESO UNI]]*Tabela1[[#This Row],[QTE]]</f>
        <v>24</v>
      </c>
      <c r="I797" s="239" t="s">
        <v>5380</v>
      </c>
      <c r="J797" s="243" t="s">
        <v>3093</v>
      </c>
      <c r="K797" s="243" t="s">
        <v>4320</v>
      </c>
      <c r="L797" s="244" t="s">
        <v>2984</v>
      </c>
      <c r="M797" s="245">
        <v>46233</v>
      </c>
      <c r="N797" s="243" t="s">
        <v>38</v>
      </c>
      <c r="O797" s="246"/>
      <c r="P797" s="247"/>
      <c r="Q797" s="14">
        <f>Tabela1[[#This Row],[QTDE/ Fabricação]]-Tabela1[[#This Row],[QTE]]</f>
        <v>-4</v>
      </c>
      <c r="R797" s="249">
        <f t="shared" si="152"/>
        <v>24</v>
      </c>
      <c r="S797" s="249">
        <f t="shared" si="153"/>
        <v>24</v>
      </c>
      <c r="T797" s="250">
        <f t="shared" si="154"/>
        <v>0</v>
      </c>
      <c r="U797" s="251">
        <f>IFERROR(SUMIF('LISTA DE EMBARQUE'!B:B,MICRO!E:E,'LISTA DE EMBARQUE'!G:G),"")</f>
        <v>4</v>
      </c>
      <c r="V797" s="246">
        <f>IFERROR(VLOOKUP(Tabela1[[#This Row],[COD.MDE]],'LISTA DE EMBARQUE'!B:L,11,0),"")</f>
        <v>7</v>
      </c>
      <c r="W797" s="247">
        <f>IFERROR(VLOOKUP(Tabela1[[#This Row],[COD.MDE]],'LISTA DE EMBARQUE'!B:M,12,0),"")</f>
        <v>46280</v>
      </c>
      <c r="X797" s="248">
        <f>IFERROR(Tabela1[[#This Row],[QIANTIDADE EXPEDIDA]]*Tabela1[[#This Row],[PESO UNI]],"")</f>
        <v>24</v>
      </c>
      <c r="Y797" s="248">
        <f t="shared" si="155"/>
        <v>0</v>
      </c>
      <c r="Z797" s="252">
        <f>Tabela1[[#This Row],[PESO TOTAL]]-Tabela1[[#This Row],[Peso Expedido]]</f>
        <v>0</v>
      </c>
      <c r="AA797" s="253">
        <v>1</v>
      </c>
      <c r="AB797" s="254"/>
      <c r="AC797" s="254">
        <v>1</v>
      </c>
      <c r="AD797" s="254">
        <v>1</v>
      </c>
      <c r="AE797" s="254">
        <v>1</v>
      </c>
      <c r="AF797" s="254">
        <v>1</v>
      </c>
      <c r="AG797" s="254">
        <v>1</v>
      </c>
      <c r="AH797" s="254">
        <v>1</v>
      </c>
      <c r="AI797" s="254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2</v>
      </c>
      <c r="D798" s="1" t="s">
        <v>4895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5380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240" t="s">
        <v>4878</v>
      </c>
      <c r="B799" s="241" t="s">
        <v>4879</v>
      </c>
      <c r="C799" s="240">
        <v>12</v>
      </c>
      <c r="D799" s="240" t="s">
        <v>4896</v>
      </c>
      <c r="E799" s="239">
        <v>4453</v>
      </c>
      <c r="F799" s="239">
        <v>40</v>
      </c>
      <c r="G799" s="240">
        <v>7.3</v>
      </c>
      <c r="H799" s="242">
        <f>Tabela1[[#This Row],[PESO UNI]]*Tabela1[[#This Row],[QTE]]</f>
        <v>87.6</v>
      </c>
      <c r="I799" s="239" t="s">
        <v>5380</v>
      </c>
      <c r="J799" s="243" t="s">
        <v>3093</v>
      </c>
      <c r="K799" s="243" t="s">
        <v>44</v>
      </c>
      <c r="L799" s="244" t="s">
        <v>2984</v>
      </c>
      <c r="M799" s="245">
        <v>46233</v>
      </c>
      <c r="N799" s="243" t="s">
        <v>38</v>
      </c>
      <c r="O799" s="246"/>
      <c r="P799" s="247"/>
      <c r="Q799" s="14">
        <f>Tabela1[[#This Row],[QTDE/ Fabricação]]-Tabela1[[#This Row],[QTE]]</f>
        <v>-12</v>
      </c>
      <c r="R799" s="249">
        <f t="shared" si="152"/>
        <v>87.6</v>
      </c>
      <c r="S799" s="249">
        <f t="shared" si="153"/>
        <v>87.6</v>
      </c>
      <c r="T799" s="250">
        <f t="shared" si="154"/>
        <v>0</v>
      </c>
      <c r="U799" s="251">
        <f>IFERROR(SUMIF('LISTA DE EMBARQUE'!B:B,MICRO!E:E,'LISTA DE EMBARQUE'!G:G),"")</f>
        <v>12</v>
      </c>
      <c r="V799" s="246">
        <f>IFERROR(VLOOKUP(Tabela1[[#This Row],[COD.MDE]],'LISTA DE EMBARQUE'!B:L,11,0),"")</f>
        <v>5</v>
      </c>
      <c r="W799" s="247">
        <f>IFERROR(VLOOKUP(Tabela1[[#This Row],[COD.MDE]],'LISTA DE EMBARQUE'!B:M,12,0),"")</f>
        <v>46254</v>
      </c>
      <c r="X799" s="248">
        <f>IFERROR(Tabela1[[#This Row],[QIANTIDADE EXPEDIDA]]*Tabela1[[#This Row],[PESO UNI]],"")</f>
        <v>87.6</v>
      </c>
      <c r="Y799" s="248">
        <f t="shared" si="155"/>
        <v>0</v>
      </c>
      <c r="Z799" s="252">
        <f>Tabela1[[#This Row],[PESO TOTAL]]-Tabela1[[#This Row],[Peso Expedido]]</f>
        <v>0</v>
      </c>
      <c r="AA799" s="253">
        <v>1</v>
      </c>
      <c r="AB799" s="254"/>
      <c r="AC799" s="254">
        <v>1</v>
      </c>
      <c r="AD799" s="254">
        <v>1</v>
      </c>
      <c r="AE799" s="254">
        <v>1</v>
      </c>
      <c r="AF799" s="254">
        <v>1</v>
      </c>
      <c r="AG799" s="254">
        <v>1</v>
      </c>
      <c r="AH799" s="254">
        <v>1</v>
      </c>
      <c r="AI799" s="254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240" t="s">
        <v>4878</v>
      </c>
      <c r="B800" s="241" t="s">
        <v>4879</v>
      </c>
      <c r="C800" s="240">
        <v>2</v>
      </c>
      <c r="D800" s="240" t="s">
        <v>4897</v>
      </c>
      <c r="E800" s="239">
        <v>4454</v>
      </c>
      <c r="F800" s="239">
        <v>40</v>
      </c>
      <c r="G800" s="240">
        <v>8.5</v>
      </c>
      <c r="H800" s="242">
        <f>Tabela1[[#This Row],[PESO UNI]]*Tabela1[[#This Row],[QTE]]</f>
        <v>17</v>
      </c>
      <c r="I800" s="239" t="s">
        <v>5380</v>
      </c>
      <c r="J800" s="243" t="s">
        <v>3093</v>
      </c>
      <c r="K800" s="243" t="s">
        <v>44</v>
      </c>
      <c r="L800" s="244" t="s">
        <v>2984</v>
      </c>
      <c r="M800" s="245">
        <v>46233</v>
      </c>
      <c r="N800" s="243" t="s">
        <v>38</v>
      </c>
      <c r="O800" s="246"/>
      <c r="P800" s="247"/>
      <c r="Q800" s="14">
        <f>Tabela1[[#This Row],[QTDE/ Fabricação]]-Tabela1[[#This Row],[QTE]]</f>
        <v>-2</v>
      </c>
      <c r="R800" s="249">
        <f t="shared" si="152"/>
        <v>17</v>
      </c>
      <c r="S800" s="249">
        <f t="shared" si="153"/>
        <v>17</v>
      </c>
      <c r="T800" s="250">
        <f t="shared" si="154"/>
        <v>0</v>
      </c>
      <c r="U800" s="251">
        <f>IFERROR(SUMIF('LISTA DE EMBARQUE'!B:B,MICRO!E:E,'LISTA DE EMBARQUE'!G:G),"")</f>
        <v>2</v>
      </c>
      <c r="V800" s="246">
        <f>IFERROR(VLOOKUP(Tabela1[[#This Row],[COD.MDE]],'LISTA DE EMBARQUE'!B:L,11,0),"")</f>
        <v>5</v>
      </c>
      <c r="W800" s="247">
        <f>IFERROR(VLOOKUP(Tabela1[[#This Row],[COD.MDE]],'LISTA DE EMBARQUE'!B:M,12,0),"")</f>
        <v>46254</v>
      </c>
      <c r="X800" s="248">
        <f>IFERROR(Tabela1[[#This Row],[QIANTIDADE EXPEDIDA]]*Tabela1[[#This Row],[PESO UNI]],"")</f>
        <v>17</v>
      </c>
      <c r="Y800" s="248">
        <f t="shared" si="155"/>
        <v>0</v>
      </c>
      <c r="Z800" s="252">
        <f>Tabela1[[#This Row],[PESO TOTAL]]-Tabela1[[#This Row],[Peso Expedido]]</f>
        <v>0</v>
      </c>
      <c r="AA800" s="253">
        <v>1</v>
      </c>
      <c r="AB800" s="254"/>
      <c r="AC800" s="254">
        <v>1</v>
      </c>
      <c r="AD800" s="254">
        <v>1</v>
      </c>
      <c r="AE800" s="254">
        <v>1</v>
      </c>
      <c r="AF800" s="254">
        <v>1</v>
      </c>
      <c r="AG800" s="254">
        <v>1</v>
      </c>
      <c r="AH800" s="254">
        <v>1</v>
      </c>
      <c r="AI800" s="254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240" t="s">
        <v>4878</v>
      </c>
      <c r="B801" s="241" t="s">
        <v>4879</v>
      </c>
      <c r="C801" s="240">
        <v>2</v>
      </c>
      <c r="D801" s="240" t="s">
        <v>4898</v>
      </c>
      <c r="E801" s="239">
        <v>4455</v>
      </c>
      <c r="F801" s="239">
        <v>40</v>
      </c>
      <c r="G801" s="240">
        <v>9.1999999999999993</v>
      </c>
      <c r="H801" s="242">
        <f>Tabela1[[#This Row],[PESO UNI]]*Tabela1[[#This Row],[QTE]]</f>
        <v>18.399999999999999</v>
      </c>
      <c r="I801" s="239" t="s">
        <v>5380</v>
      </c>
      <c r="J801" s="243" t="s">
        <v>3093</v>
      </c>
      <c r="K801" s="243" t="s">
        <v>44</v>
      </c>
      <c r="L801" s="244" t="s">
        <v>2984</v>
      </c>
      <c r="M801" s="245">
        <v>46233</v>
      </c>
      <c r="N801" s="243" t="s">
        <v>38</v>
      </c>
      <c r="O801" s="246"/>
      <c r="P801" s="247"/>
      <c r="Q801" s="14">
        <f>Tabela1[[#This Row],[QTDE/ Fabricação]]-Tabela1[[#This Row],[QTE]]</f>
        <v>-2</v>
      </c>
      <c r="R801" s="249">
        <f t="shared" si="152"/>
        <v>18.399999999999999</v>
      </c>
      <c r="S801" s="249">
        <f t="shared" si="153"/>
        <v>18.399999999999999</v>
      </c>
      <c r="T801" s="250">
        <f t="shared" si="154"/>
        <v>0</v>
      </c>
      <c r="U801" s="251">
        <f>IFERROR(SUMIF('LISTA DE EMBARQUE'!B:B,MICRO!E:E,'LISTA DE EMBARQUE'!G:G),"")</f>
        <v>2</v>
      </c>
      <c r="V801" s="246">
        <f>IFERROR(VLOOKUP(Tabela1[[#This Row],[COD.MDE]],'LISTA DE EMBARQUE'!B:L,11,0),"")</f>
        <v>5</v>
      </c>
      <c r="W801" s="247">
        <f>IFERROR(VLOOKUP(Tabela1[[#This Row],[COD.MDE]],'LISTA DE EMBARQUE'!B:M,12,0),"")</f>
        <v>46254</v>
      </c>
      <c r="X801" s="248">
        <f>IFERROR(Tabela1[[#This Row],[QIANTIDADE EXPEDIDA]]*Tabela1[[#This Row],[PESO UNI]],"")</f>
        <v>18.399999999999999</v>
      </c>
      <c r="Y801" s="248">
        <f t="shared" si="155"/>
        <v>0</v>
      </c>
      <c r="Z801" s="252">
        <f>Tabela1[[#This Row],[PESO TOTAL]]-Tabela1[[#This Row],[Peso Expedido]]</f>
        <v>0</v>
      </c>
      <c r="AA801" s="253">
        <v>1</v>
      </c>
      <c r="AB801" s="254"/>
      <c r="AC801" s="254">
        <v>1</v>
      </c>
      <c r="AD801" s="254">
        <v>1</v>
      </c>
      <c r="AE801" s="254">
        <v>1</v>
      </c>
      <c r="AF801" s="254">
        <v>1</v>
      </c>
      <c r="AG801" s="254">
        <v>1</v>
      </c>
      <c r="AH801" s="254">
        <v>1</v>
      </c>
      <c r="AI801" s="254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240" t="s">
        <v>4878</v>
      </c>
      <c r="B802" s="241" t="s">
        <v>4879</v>
      </c>
      <c r="C802" s="240">
        <v>2</v>
      </c>
      <c r="D802" s="240" t="s">
        <v>4899</v>
      </c>
      <c r="E802" s="239">
        <v>4456</v>
      </c>
      <c r="F802" s="239">
        <v>40</v>
      </c>
      <c r="G802" s="240">
        <v>9.9</v>
      </c>
      <c r="H802" s="242">
        <f>Tabela1[[#This Row],[PESO UNI]]*Tabela1[[#This Row],[QTE]]</f>
        <v>19.8</v>
      </c>
      <c r="I802" s="239" t="s">
        <v>5380</v>
      </c>
      <c r="J802" s="243" t="s">
        <v>3093</v>
      </c>
      <c r="K802" s="243" t="s">
        <v>44</v>
      </c>
      <c r="L802" s="244" t="s">
        <v>2984</v>
      </c>
      <c r="M802" s="245">
        <v>46233</v>
      </c>
      <c r="N802" s="243" t="s">
        <v>38</v>
      </c>
      <c r="O802" s="246"/>
      <c r="P802" s="247"/>
      <c r="Q802" s="14">
        <f>Tabela1[[#This Row],[QTDE/ Fabricação]]-Tabela1[[#This Row],[QTE]]</f>
        <v>-2</v>
      </c>
      <c r="R802" s="249">
        <f t="shared" si="152"/>
        <v>19.8</v>
      </c>
      <c r="S802" s="249">
        <f t="shared" si="153"/>
        <v>19.8</v>
      </c>
      <c r="T802" s="250">
        <f t="shared" si="154"/>
        <v>0</v>
      </c>
      <c r="U802" s="251">
        <f>IFERROR(SUMIF('LISTA DE EMBARQUE'!B:B,MICRO!E:E,'LISTA DE EMBARQUE'!G:G),"")</f>
        <v>2</v>
      </c>
      <c r="V802" s="246">
        <f>IFERROR(VLOOKUP(Tabela1[[#This Row],[COD.MDE]],'LISTA DE EMBARQUE'!B:L,11,0),"")</f>
        <v>5</v>
      </c>
      <c r="W802" s="247">
        <f>IFERROR(VLOOKUP(Tabela1[[#This Row],[COD.MDE]],'LISTA DE EMBARQUE'!B:M,12,0),"")</f>
        <v>46254</v>
      </c>
      <c r="X802" s="248">
        <f>IFERROR(Tabela1[[#This Row],[QIANTIDADE EXPEDIDA]]*Tabela1[[#This Row],[PESO UNI]],"")</f>
        <v>19.8</v>
      </c>
      <c r="Y802" s="248">
        <f t="shared" si="155"/>
        <v>0</v>
      </c>
      <c r="Z802" s="252">
        <f>Tabela1[[#This Row],[PESO TOTAL]]-Tabela1[[#This Row],[Peso Expedido]]</f>
        <v>0</v>
      </c>
      <c r="AA802" s="253">
        <v>1</v>
      </c>
      <c r="AB802" s="254"/>
      <c r="AC802" s="254">
        <v>1</v>
      </c>
      <c r="AD802" s="254">
        <v>1</v>
      </c>
      <c r="AE802" s="254">
        <v>1</v>
      </c>
      <c r="AF802" s="254">
        <v>1</v>
      </c>
      <c r="AG802" s="254">
        <v>1</v>
      </c>
      <c r="AH802" s="254">
        <v>1</v>
      </c>
      <c r="AI802" s="254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240" t="s">
        <v>4878</v>
      </c>
      <c r="B803" s="241" t="s">
        <v>4879</v>
      </c>
      <c r="C803" s="240">
        <v>2</v>
      </c>
      <c r="D803" s="240" t="s">
        <v>4900</v>
      </c>
      <c r="E803" s="239">
        <v>4457</v>
      </c>
      <c r="F803" s="239">
        <v>40</v>
      </c>
      <c r="G803" s="240">
        <v>10.5</v>
      </c>
      <c r="H803" s="242">
        <f>Tabela1[[#This Row],[PESO UNI]]*Tabela1[[#This Row],[QTE]]</f>
        <v>21</v>
      </c>
      <c r="I803" s="239" t="s">
        <v>5380</v>
      </c>
      <c r="J803" s="243" t="s">
        <v>3093</v>
      </c>
      <c r="K803" s="243" t="s">
        <v>44</v>
      </c>
      <c r="L803" s="244" t="s">
        <v>2984</v>
      </c>
      <c r="M803" s="245">
        <v>46233</v>
      </c>
      <c r="N803" s="243" t="s">
        <v>38</v>
      </c>
      <c r="O803" s="246"/>
      <c r="P803" s="247"/>
      <c r="Q803" s="14">
        <f>Tabela1[[#This Row],[QTDE/ Fabricação]]-Tabela1[[#This Row],[QTE]]</f>
        <v>-2</v>
      </c>
      <c r="R803" s="249">
        <f t="shared" si="152"/>
        <v>21</v>
      </c>
      <c r="S803" s="249">
        <f t="shared" si="153"/>
        <v>21</v>
      </c>
      <c r="T803" s="250">
        <f t="shared" si="154"/>
        <v>0</v>
      </c>
      <c r="U803" s="251">
        <f>IFERROR(SUMIF('LISTA DE EMBARQUE'!B:B,MICRO!E:E,'LISTA DE EMBARQUE'!G:G),"")</f>
        <v>2</v>
      </c>
      <c r="V803" s="246">
        <f>IFERROR(VLOOKUP(Tabela1[[#This Row],[COD.MDE]],'LISTA DE EMBARQUE'!B:L,11,0),"")</f>
        <v>5</v>
      </c>
      <c r="W803" s="247">
        <f>IFERROR(VLOOKUP(Tabela1[[#This Row],[COD.MDE]],'LISTA DE EMBARQUE'!B:M,12,0),"")</f>
        <v>46254</v>
      </c>
      <c r="X803" s="248">
        <f>IFERROR(Tabela1[[#This Row],[QIANTIDADE EXPEDIDA]]*Tabela1[[#This Row],[PESO UNI]],"")</f>
        <v>21</v>
      </c>
      <c r="Y803" s="248">
        <f t="shared" si="155"/>
        <v>0</v>
      </c>
      <c r="Z803" s="252">
        <f>Tabela1[[#This Row],[PESO TOTAL]]-Tabela1[[#This Row],[Peso Expedido]]</f>
        <v>0</v>
      </c>
      <c r="AA803" s="253">
        <v>1</v>
      </c>
      <c r="AB803" s="254"/>
      <c r="AC803" s="254">
        <v>1</v>
      </c>
      <c r="AD803" s="254">
        <v>1</v>
      </c>
      <c r="AE803" s="254">
        <v>1</v>
      </c>
      <c r="AF803" s="254">
        <v>1</v>
      </c>
      <c r="AG803" s="254">
        <v>1</v>
      </c>
      <c r="AH803" s="254">
        <v>1</v>
      </c>
      <c r="AI803" s="254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240" t="s">
        <v>4878</v>
      </c>
      <c r="B804" s="241" t="s">
        <v>4879</v>
      </c>
      <c r="C804" s="240">
        <v>2</v>
      </c>
      <c r="D804" s="240" t="s">
        <v>4901</v>
      </c>
      <c r="E804" s="239">
        <v>4458</v>
      </c>
      <c r="F804" s="239">
        <v>40</v>
      </c>
      <c r="G804" s="240">
        <v>11.2</v>
      </c>
      <c r="H804" s="242">
        <f>Tabela1[[#This Row],[PESO UNI]]*Tabela1[[#This Row],[QTE]]</f>
        <v>22.4</v>
      </c>
      <c r="I804" s="239" t="s">
        <v>5380</v>
      </c>
      <c r="J804" s="243" t="s">
        <v>3093</v>
      </c>
      <c r="K804" s="243" t="s">
        <v>44</v>
      </c>
      <c r="L804" s="244" t="s">
        <v>2984</v>
      </c>
      <c r="M804" s="245">
        <v>46233</v>
      </c>
      <c r="N804" s="243" t="s">
        <v>38</v>
      </c>
      <c r="O804" s="246"/>
      <c r="P804" s="247"/>
      <c r="Q804" s="14">
        <f>Tabela1[[#This Row],[QTDE/ Fabricação]]-Tabela1[[#This Row],[QTE]]</f>
        <v>-2</v>
      </c>
      <c r="R804" s="249">
        <f t="shared" si="152"/>
        <v>22.4</v>
      </c>
      <c r="S804" s="249">
        <f t="shared" si="153"/>
        <v>22.4</v>
      </c>
      <c r="T804" s="250">
        <f t="shared" si="154"/>
        <v>0</v>
      </c>
      <c r="U804" s="251">
        <f>IFERROR(SUMIF('LISTA DE EMBARQUE'!B:B,MICRO!E:E,'LISTA DE EMBARQUE'!G:G),"")</f>
        <v>2</v>
      </c>
      <c r="V804" s="246">
        <f>IFERROR(VLOOKUP(Tabela1[[#This Row],[COD.MDE]],'LISTA DE EMBARQUE'!B:L,11,0),"")</f>
        <v>5</v>
      </c>
      <c r="W804" s="247">
        <f>IFERROR(VLOOKUP(Tabela1[[#This Row],[COD.MDE]],'LISTA DE EMBARQUE'!B:M,12,0),"")</f>
        <v>46254</v>
      </c>
      <c r="X804" s="248">
        <f>IFERROR(Tabela1[[#This Row],[QIANTIDADE EXPEDIDA]]*Tabela1[[#This Row],[PESO UNI]],"")</f>
        <v>22.4</v>
      </c>
      <c r="Y804" s="248">
        <f t="shared" si="155"/>
        <v>0</v>
      </c>
      <c r="Z804" s="252">
        <f>Tabela1[[#This Row],[PESO TOTAL]]-Tabela1[[#This Row],[Peso Expedido]]</f>
        <v>0</v>
      </c>
      <c r="AA804" s="253">
        <v>1</v>
      </c>
      <c r="AB804" s="254"/>
      <c r="AC804" s="254">
        <v>1</v>
      </c>
      <c r="AD804" s="254">
        <v>1</v>
      </c>
      <c r="AE804" s="254">
        <v>1</v>
      </c>
      <c r="AF804" s="254">
        <v>1</v>
      </c>
      <c r="AG804" s="254">
        <v>1</v>
      </c>
      <c r="AH804" s="254">
        <v>1</v>
      </c>
      <c r="AI804" s="254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240" t="s">
        <v>4878</v>
      </c>
      <c r="B805" s="241" t="s">
        <v>4879</v>
      </c>
      <c r="C805" s="240">
        <v>2</v>
      </c>
      <c r="D805" s="240" t="s">
        <v>4902</v>
      </c>
      <c r="E805" s="239">
        <v>4459</v>
      </c>
      <c r="F805" s="239">
        <v>40</v>
      </c>
      <c r="G805" s="240">
        <v>11.9</v>
      </c>
      <c r="H805" s="242">
        <f>Tabela1[[#This Row],[PESO UNI]]*Tabela1[[#This Row],[QTE]]</f>
        <v>23.8</v>
      </c>
      <c r="I805" s="239" t="s">
        <v>5380</v>
      </c>
      <c r="J805" s="243" t="s">
        <v>3093</v>
      </c>
      <c r="K805" s="243" t="s">
        <v>44</v>
      </c>
      <c r="L805" s="244" t="s">
        <v>2984</v>
      </c>
      <c r="M805" s="245">
        <v>46233</v>
      </c>
      <c r="N805" s="243" t="s">
        <v>38</v>
      </c>
      <c r="O805" s="246"/>
      <c r="P805" s="247"/>
      <c r="Q805" s="14">
        <f>Tabela1[[#This Row],[QTDE/ Fabricação]]-Tabela1[[#This Row],[QTE]]</f>
        <v>-2</v>
      </c>
      <c r="R805" s="249">
        <f t="shared" si="152"/>
        <v>23.8</v>
      </c>
      <c r="S805" s="249">
        <f t="shared" si="153"/>
        <v>23.8</v>
      </c>
      <c r="T805" s="250">
        <f t="shared" si="154"/>
        <v>0</v>
      </c>
      <c r="U805" s="251">
        <f>IFERROR(SUMIF('LISTA DE EMBARQUE'!B:B,MICRO!E:E,'LISTA DE EMBARQUE'!G:G),"")</f>
        <v>2</v>
      </c>
      <c r="V805" s="246">
        <f>IFERROR(VLOOKUP(Tabela1[[#This Row],[COD.MDE]],'LISTA DE EMBARQUE'!B:L,11,0),"")</f>
        <v>5</v>
      </c>
      <c r="W805" s="247">
        <f>IFERROR(VLOOKUP(Tabela1[[#This Row],[COD.MDE]],'LISTA DE EMBARQUE'!B:M,12,0),"")</f>
        <v>46254</v>
      </c>
      <c r="X805" s="248">
        <f>IFERROR(Tabela1[[#This Row],[QIANTIDADE EXPEDIDA]]*Tabela1[[#This Row],[PESO UNI]],"")</f>
        <v>23.8</v>
      </c>
      <c r="Y805" s="248">
        <f t="shared" si="155"/>
        <v>0</v>
      </c>
      <c r="Z805" s="252">
        <f>Tabela1[[#This Row],[PESO TOTAL]]-Tabela1[[#This Row],[Peso Expedido]]</f>
        <v>0</v>
      </c>
      <c r="AA805" s="253">
        <v>1</v>
      </c>
      <c r="AB805" s="254"/>
      <c r="AC805" s="254">
        <v>1</v>
      </c>
      <c r="AD805" s="254">
        <v>1</v>
      </c>
      <c r="AE805" s="254">
        <v>1</v>
      </c>
      <c r="AF805" s="254">
        <v>1</v>
      </c>
      <c r="AG805" s="254">
        <v>1</v>
      </c>
      <c r="AH805" s="254">
        <v>1</v>
      </c>
      <c r="AI805" s="254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8</v>
      </c>
      <c r="D806" s="1" t="s">
        <v>4905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5380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240" t="s">
        <v>4903</v>
      </c>
      <c r="B807" s="241" t="s">
        <v>4904</v>
      </c>
      <c r="C807" s="240">
        <v>16</v>
      </c>
      <c r="D807" s="240" t="s">
        <v>4906</v>
      </c>
      <c r="E807" s="239">
        <v>4461</v>
      </c>
      <c r="F807" s="239">
        <v>40</v>
      </c>
      <c r="G807" s="240">
        <v>81.099999999999994</v>
      </c>
      <c r="H807" s="242">
        <f>Tabela1[[#This Row],[PESO UNI]]*Tabela1[[#This Row],[QTE]]</f>
        <v>1297.5999999999999</v>
      </c>
      <c r="I807" s="239" t="s">
        <v>5380</v>
      </c>
      <c r="J807" s="243" t="s">
        <v>3093</v>
      </c>
      <c r="K807" s="243" t="s">
        <v>4320</v>
      </c>
      <c r="L807" s="244" t="s">
        <v>2984</v>
      </c>
      <c r="M807" s="245">
        <v>46233</v>
      </c>
      <c r="N807" s="243" t="s">
        <v>38</v>
      </c>
      <c r="O807" s="246"/>
      <c r="P807" s="247"/>
      <c r="Q807" s="14">
        <f>Tabela1[[#This Row],[QTDE/ Fabricação]]-Tabela1[[#This Row],[QTE]]</f>
        <v>-16</v>
      </c>
      <c r="R807" s="249">
        <f t="shared" si="152"/>
        <v>1297.5999999999999</v>
      </c>
      <c r="S807" s="249">
        <f t="shared" si="153"/>
        <v>1297.5999999999999</v>
      </c>
      <c r="T807" s="250">
        <f t="shared" si="154"/>
        <v>0</v>
      </c>
      <c r="U807" s="251">
        <f>IFERROR(SUMIF('LISTA DE EMBARQUE'!B:B,MICRO!E:E,'LISTA DE EMBARQUE'!G:G),"")</f>
        <v>16</v>
      </c>
      <c r="V807" s="246">
        <f>IFERROR(VLOOKUP(Tabela1[[#This Row],[COD.MDE]],'LISTA DE EMBARQUE'!B:L,11,0),"")</f>
        <v>6</v>
      </c>
      <c r="W807" s="247">
        <f>IFERROR(VLOOKUP(Tabela1[[#This Row],[COD.MDE]],'LISTA DE EMBARQUE'!B:M,12,0),"")</f>
        <v>46273</v>
      </c>
      <c r="X807" s="248">
        <f>IFERROR(Tabela1[[#This Row],[QIANTIDADE EXPEDIDA]]*Tabela1[[#This Row],[PESO UNI]],"")</f>
        <v>1297.5999999999999</v>
      </c>
      <c r="Y807" s="248">
        <f t="shared" si="155"/>
        <v>0</v>
      </c>
      <c r="Z807" s="252">
        <f>Tabela1[[#This Row],[PESO TOTAL]]-Tabela1[[#This Row],[Peso Expedido]]</f>
        <v>0</v>
      </c>
      <c r="AA807" s="253">
        <v>1</v>
      </c>
      <c r="AB807" s="254"/>
      <c r="AC807" s="253">
        <v>1</v>
      </c>
      <c r="AD807" s="253">
        <v>1</v>
      </c>
      <c r="AE807" s="253">
        <v>1</v>
      </c>
      <c r="AF807" s="253">
        <v>1</v>
      </c>
      <c r="AG807" s="253">
        <v>1</v>
      </c>
      <c r="AH807" s="253">
        <v>1</v>
      </c>
      <c r="AI807" s="254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240" t="s">
        <v>4903</v>
      </c>
      <c r="B808" s="241" t="s">
        <v>4904</v>
      </c>
      <c r="C808" s="240">
        <v>16</v>
      </c>
      <c r="D808" s="240" t="s">
        <v>4907</v>
      </c>
      <c r="E808" s="239">
        <v>4462</v>
      </c>
      <c r="F808" s="239">
        <v>40</v>
      </c>
      <c r="G808" s="240">
        <v>0.6</v>
      </c>
      <c r="H808" s="242">
        <f>Tabela1[[#This Row],[PESO UNI]]*Tabela1[[#This Row],[QTE]]</f>
        <v>9.6</v>
      </c>
      <c r="I808" s="239" t="s">
        <v>5380</v>
      </c>
      <c r="J808" s="243" t="s">
        <v>3093</v>
      </c>
      <c r="K808" s="243" t="s">
        <v>4320</v>
      </c>
      <c r="L808" s="244" t="s">
        <v>2984</v>
      </c>
      <c r="M808" s="245">
        <v>46233</v>
      </c>
      <c r="N808" s="243" t="s">
        <v>38</v>
      </c>
      <c r="O808" s="246"/>
      <c r="P808" s="247"/>
      <c r="Q808" s="14">
        <f>Tabela1[[#This Row],[QTDE/ Fabricação]]-Tabela1[[#This Row],[QTE]]</f>
        <v>-16</v>
      </c>
      <c r="R808" s="249">
        <f t="shared" ref="R808:R834" si="157">IFERROR(H808*((AA808*0.25)+(AC808*0.25)+(AD808*0.225)+(AE808*0.225)+(AF808*0.05)),"")</f>
        <v>9.6</v>
      </c>
      <c r="S808" s="249">
        <f t="shared" ref="S808:S834" si="158">IFERROR(H808*AG808,"")</f>
        <v>9.6</v>
      </c>
      <c r="T808" s="250">
        <f t="shared" ref="T808:T834" si="159">IFERROR(S808-H808,"")</f>
        <v>0</v>
      </c>
      <c r="U808" s="251">
        <f>IFERROR(SUMIF('LISTA DE EMBARQUE'!B:B,MICRO!E:E,'LISTA DE EMBARQUE'!G:G),"")</f>
        <v>16</v>
      </c>
      <c r="V808" s="246">
        <f>IFERROR(VLOOKUP(Tabela1[[#This Row],[COD.MDE]],'LISTA DE EMBARQUE'!B:L,11,0),"")</f>
        <v>6</v>
      </c>
      <c r="W808" s="247">
        <f>IFERROR(VLOOKUP(Tabela1[[#This Row],[COD.MDE]],'LISTA DE EMBARQUE'!B:M,12,0),"")</f>
        <v>46273</v>
      </c>
      <c r="X808" s="248">
        <f>IFERROR(Tabela1[[#This Row],[QIANTIDADE EXPEDIDA]]*Tabela1[[#This Row],[PESO UNI]],"")</f>
        <v>9.6</v>
      </c>
      <c r="Y808" s="248">
        <f t="shared" ref="Y808:Y834" si="160">U808-C808</f>
        <v>0</v>
      </c>
      <c r="Z808" s="252">
        <f>Tabela1[[#This Row],[PESO TOTAL]]-Tabela1[[#This Row],[Peso Expedido]]</f>
        <v>0</v>
      </c>
      <c r="AA808" s="253">
        <v>1</v>
      </c>
      <c r="AB808" s="254"/>
      <c r="AC808" s="253">
        <v>1</v>
      </c>
      <c r="AD808" s="253">
        <v>1</v>
      </c>
      <c r="AE808" s="253">
        <v>1</v>
      </c>
      <c r="AF808" s="253">
        <v>1</v>
      </c>
      <c r="AG808" s="253">
        <v>1</v>
      </c>
      <c r="AH808" s="253">
        <v>1</v>
      </c>
      <c r="AI808" s="254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8</v>
      </c>
      <c r="D809" s="1" t="s">
        <v>4908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5380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240" t="s">
        <v>4903</v>
      </c>
      <c r="B810" s="241" t="s">
        <v>4904</v>
      </c>
      <c r="C810" s="240">
        <v>16</v>
      </c>
      <c r="D810" s="240" t="s">
        <v>4909</v>
      </c>
      <c r="E810" s="239">
        <v>4464</v>
      </c>
      <c r="F810" s="239">
        <v>40</v>
      </c>
      <c r="G810" s="240">
        <v>6</v>
      </c>
      <c r="H810" s="242">
        <f>Tabela1[[#This Row],[PESO UNI]]*Tabela1[[#This Row],[QTE]]</f>
        <v>96</v>
      </c>
      <c r="I810" s="239" t="s">
        <v>5380</v>
      </c>
      <c r="J810" s="243" t="s">
        <v>3093</v>
      </c>
      <c r="K810" s="243" t="s">
        <v>4320</v>
      </c>
      <c r="L810" s="244" t="s">
        <v>2984</v>
      </c>
      <c r="M810" s="245">
        <v>46233</v>
      </c>
      <c r="N810" s="243" t="s">
        <v>38</v>
      </c>
      <c r="O810" s="246"/>
      <c r="P810" s="247"/>
      <c r="Q810" s="14">
        <f>Tabela1[[#This Row],[QTDE/ Fabricação]]-Tabela1[[#This Row],[QTE]]</f>
        <v>-16</v>
      </c>
      <c r="R810" s="249">
        <f t="shared" si="157"/>
        <v>96</v>
      </c>
      <c r="S810" s="249">
        <f t="shared" si="158"/>
        <v>96</v>
      </c>
      <c r="T810" s="250">
        <f t="shared" si="159"/>
        <v>0</v>
      </c>
      <c r="U810" s="251">
        <f>IFERROR(SUMIF('LISTA DE EMBARQUE'!B:B,MICRO!E:E,'LISTA DE EMBARQUE'!G:G),"")</f>
        <v>16</v>
      </c>
      <c r="V810" s="246">
        <f>IFERROR(VLOOKUP(Tabela1[[#This Row],[COD.MDE]],'LISTA DE EMBARQUE'!B:L,11,0),"")</f>
        <v>7</v>
      </c>
      <c r="W810" s="247">
        <f>IFERROR(VLOOKUP(Tabela1[[#This Row],[COD.MDE]],'LISTA DE EMBARQUE'!B:M,12,0),"")</f>
        <v>46280</v>
      </c>
      <c r="X810" s="248">
        <f>IFERROR(Tabela1[[#This Row],[QIANTIDADE EXPEDIDA]]*Tabela1[[#This Row],[PESO UNI]],"")</f>
        <v>96</v>
      </c>
      <c r="Y810" s="248">
        <f t="shared" si="160"/>
        <v>0</v>
      </c>
      <c r="Z810" s="252">
        <f>Tabela1[[#This Row],[PESO TOTAL]]-Tabela1[[#This Row],[Peso Expedido]]</f>
        <v>0</v>
      </c>
      <c r="AA810" s="253">
        <v>1</v>
      </c>
      <c r="AB810" s="254"/>
      <c r="AC810" s="254">
        <v>1</v>
      </c>
      <c r="AD810" s="254">
        <v>1</v>
      </c>
      <c r="AE810" s="254">
        <v>1</v>
      </c>
      <c r="AF810" s="254">
        <v>1</v>
      </c>
      <c r="AG810" s="254">
        <v>1</v>
      </c>
      <c r="AH810" s="254">
        <v>1</v>
      </c>
      <c r="AI810" s="254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4903</v>
      </c>
      <c r="B811" s="21" t="s">
        <v>4904</v>
      </c>
      <c r="C811" s="1">
        <v>96</v>
      </c>
      <c r="D811" s="1" t="s">
        <v>4910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5380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240" t="s">
        <v>4911</v>
      </c>
      <c r="B812" s="241" t="s">
        <v>4912</v>
      </c>
      <c r="C812" s="240">
        <v>2</v>
      </c>
      <c r="D812" s="240" t="s">
        <v>4913</v>
      </c>
      <c r="E812" s="239">
        <v>4466</v>
      </c>
      <c r="F812" s="239">
        <v>40</v>
      </c>
      <c r="G812" s="240">
        <v>90.5</v>
      </c>
      <c r="H812" s="242">
        <f>Tabela1[[#This Row],[PESO UNI]]*Tabela1[[#This Row],[QTE]]</f>
        <v>181</v>
      </c>
      <c r="I812" s="239" t="s">
        <v>5380</v>
      </c>
      <c r="J812" s="243" t="s">
        <v>3093</v>
      </c>
      <c r="K812" s="243" t="s">
        <v>4320</v>
      </c>
      <c r="L812" s="244" t="s">
        <v>2984</v>
      </c>
      <c r="M812" s="245">
        <v>46233</v>
      </c>
      <c r="N812" s="243" t="s">
        <v>38</v>
      </c>
      <c r="O812" s="246"/>
      <c r="P812" s="247"/>
      <c r="Q812" s="14">
        <f>Tabela1[[#This Row],[QTDE/ Fabricação]]-Tabela1[[#This Row],[QTE]]</f>
        <v>-2</v>
      </c>
      <c r="R812" s="249">
        <f t="shared" si="157"/>
        <v>181</v>
      </c>
      <c r="S812" s="249">
        <f t="shared" si="158"/>
        <v>181</v>
      </c>
      <c r="T812" s="250">
        <f t="shared" si="159"/>
        <v>0</v>
      </c>
      <c r="U812" s="251">
        <f>IFERROR(SUMIF('LISTA DE EMBARQUE'!B:B,MICRO!E:E,'LISTA DE EMBARQUE'!G:G),"")</f>
        <v>2</v>
      </c>
      <c r="V812" s="246">
        <f>IFERROR(VLOOKUP(Tabela1[[#This Row],[COD.MDE]],'LISTA DE EMBARQUE'!B:L,11,0),"")</f>
        <v>6</v>
      </c>
      <c r="W812" s="247">
        <f>IFERROR(VLOOKUP(Tabela1[[#This Row],[COD.MDE]],'LISTA DE EMBARQUE'!B:M,12,0),"")</f>
        <v>46273</v>
      </c>
      <c r="X812" s="248">
        <f>IFERROR(Tabela1[[#This Row],[QIANTIDADE EXPEDIDA]]*Tabela1[[#This Row],[PESO UNI]],"")</f>
        <v>181</v>
      </c>
      <c r="Y812" s="248">
        <f t="shared" si="160"/>
        <v>0</v>
      </c>
      <c r="Z812" s="252">
        <f>Tabela1[[#This Row],[PESO TOTAL]]-Tabela1[[#This Row],[Peso Expedido]]</f>
        <v>0</v>
      </c>
      <c r="AA812" s="253">
        <v>1</v>
      </c>
      <c r="AB812" s="254"/>
      <c r="AC812" s="253">
        <v>1</v>
      </c>
      <c r="AD812" s="253">
        <v>1</v>
      </c>
      <c r="AE812" s="253">
        <v>1</v>
      </c>
      <c r="AF812" s="253">
        <v>1</v>
      </c>
      <c r="AG812" s="253">
        <v>1</v>
      </c>
      <c r="AH812" s="253">
        <v>1</v>
      </c>
      <c r="AI812" s="254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4914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5380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240" t="s">
        <v>4911</v>
      </c>
      <c r="B814" s="241" t="s">
        <v>4912</v>
      </c>
      <c r="C814" s="240">
        <v>4</v>
      </c>
      <c r="D814" s="240" t="s">
        <v>4915</v>
      </c>
      <c r="E814" s="239">
        <v>4468</v>
      </c>
      <c r="F814" s="239">
        <v>40</v>
      </c>
      <c r="G814" s="240">
        <v>0.6</v>
      </c>
      <c r="H814" s="242">
        <f>Tabela1[[#This Row],[PESO UNI]]*Tabela1[[#This Row],[QTE]]</f>
        <v>2.4</v>
      </c>
      <c r="I814" s="239" t="s">
        <v>5380</v>
      </c>
      <c r="J814" s="243" t="s">
        <v>3093</v>
      </c>
      <c r="K814" s="243" t="s">
        <v>4320</v>
      </c>
      <c r="L814" s="244" t="s">
        <v>2984</v>
      </c>
      <c r="M814" s="245">
        <v>46233</v>
      </c>
      <c r="N814" s="243" t="s">
        <v>38</v>
      </c>
      <c r="O814" s="246"/>
      <c r="P814" s="247"/>
      <c r="Q814" s="14">
        <f>Tabela1[[#This Row],[QTDE/ Fabricação]]-Tabela1[[#This Row],[QTE]]</f>
        <v>-4</v>
      </c>
      <c r="R814" s="249">
        <f t="shared" si="157"/>
        <v>2.4</v>
      </c>
      <c r="S814" s="249">
        <f t="shared" si="158"/>
        <v>2.4</v>
      </c>
      <c r="T814" s="250">
        <f t="shared" si="159"/>
        <v>0</v>
      </c>
      <c r="U814" s="251">
        <f>IFERROR(SUMIF('LISTA DE EMBARQUE'!B:B,MICRO!E:E,'LISTA DE EMBARQUE'!G:G),"")</f>
        <v>4</v>
      </c>
      <c r="V814" s="246">
        <f>IFERROR(VLOOKUP(Tabela1[[#This Row],[COD.MDE]],'LISTA DE EMBARQUE'!B:L,11,0),"")</f>
        <v>6</v>
      </c>
      <c r="W814" s="247">
        <f>IFERROR(VLOOKUP(Tabela1[[#This Row],[COD.MDE]],'LISTA DE EMBARQUE'!B:M,12,0),"")</f>
        <v>46273</v>
      </c>
      <c r="X814" s="248">
        <f>IFERROR(Tabela1[[#This Row],[QIANTIDADE EXPEDIDA]]*Tabela1[[#This Row],[PESO UNI]],"")</f>
        <v>2.4</v>
      </c>
      <c r="Y814" s="248">
        <f t="shared" si="160"/>
        <v>0</v>
      </c>
      <c r="Z814" s="252">
        <f>Tabela1[[#This Row],[PESO TOTAL]]-Tabela1[[#This Row],[Peso Expedido]]</f>
        <v>0</v>
      </c>
      <c r="AA814" s="253">
        <v>1</v>
      </c>
      <c r="AB814" s="254"/>
      <c r="AC814" s="253">
        <v>1</v>
      </c>
      <c r="AD814" s="253">
        <v>1</v>
      </c>
      <c r="AE814" s="253">
        <v>1</v>
      </c>
      <c r="AF814" s="253">
        <v>1</v>
      </c>
      <c r="AG814" s="253">
        <v>1</v>
      </c>
      <c r="AH814" s="253">
        <v>1</v>
      </c>
      <c r="AI814" s="254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4916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5380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240" t="s">
        <v>4911</v>
      </c>
      <c r="B816" s="241" t="s">
        <v>4912</v>
      </c>
      <c r="C816" s="240">
        <v>2</v>
      </c>
      <c r="D816" s="240" t="s">
        <v>4917</v>
      </c>
      <c r="E816" s="239">
        <v>4470</v>
      </c>
      <c r="F816" s="239">
        <v>40</v>
      </c>
      <c r="G816" s="240">
        <v>3.4</v>
      </c>
      <c r="H816" s="242">
        <f>Tabela1[[#This Row],[PESO UNI]]*Tabela1[[#This Row],[QTE]]</f>
        <v>6.8</v>
      </c>
      <c r="I816" s="239" t="s">
        <v>5380</v>
      </c>
      <c r="J816" s="243" t="s">
        <v>3093</v>
      </c>
      <c r="K816" s="243" t="s">
        <v>4320</v>
      </c>
      <c r="L816" s="244" t="s">
        <v>2984</v>
      </c>
      <c r="M816" s="245">
        <v>46233</v>
      </c>
      <c r="N816" s="243" t="s">
        <v>38</v>
      </c>
      <c r="O816" s="246"/>
      <c r="P816" s="247"/>
      <c r="Q816" s="14">
        <f>Tabela1[[#This Row],[QTDE/ Fabricação]]-Tabela1[[#This Row],[QTE]]</f>
        <v>-2</v>
      </c>
      <c r="R816" s="249">
        <f t="shared" si="157"/>
        <v>6.8</v>
      </c>
      <c r="S816" s="249">
        <f t="shared" si="158"/>
        <v>6.8</v>
      </c>
      <c r="T816" s="250">
        <f t="shared" si="159"/>
        <v>0</v>
      </c>
      <c r="U816" s="251">
        <f>IFERROR(SUMIF('LISTA DE EMBARQUE'!B:B,MICRO!E:E,'LISTA DE EMBARQUE'!G:G),"")</f>
        <v>2</v>
      </c>
      <c r="V816" s="246">
        <f>IFERROR(VLOOKUP(Tabela1[[#This Row],[COD.MDE]],'LISTA DE EMBARQUE'!B:L,11,0),"")</f>
        <v>7</v>
      </c>
      <c r="W816" s="247">
        <f>IFERROR(VLOOKUP(Tabela1[[#This Row],[COD.MDE]],'LISTA DE EMBARQUE'!B:M,12,0),"")</f>
        <v>46280</v>
      </c>
      <c r="X816" s="248">
        <f>IFERROR(Tabela1[[#This Row],[QIANTIDADE EXPEDIDA]]*Tabela1[[#This Row],[PESO UNI]],"")</f>
        <v>6.8</v>
      </c>
      <c r="Y816" s="248">
        <f t="shared" si="160"/>
        <v>0</v>
      </c>
      <c r="Z816" s="252">
        <f>Tabela1[[#This Row],[PESO TOTAL]]-Tabela1[[#This Row],[Peso Expedido]]</f>
        <v>0</v>
      </c>
      <c r="AA816" s="253">
        <v>1</v>
      </c>
      <c r="AB816" s="254"/>
      <c r="AC816" s="254">
        <v>1</v>
      </c>
      <c r="AD816" s="254">
        <v>1</v>
      </c>
      <c r="AE816" s="254">
        <v>1</v>
      </c>
      <c r="AF816" s="254">
        <v>1</v>
      </c>
      <c r="AG816" s="254">
        <v>1</v>
      </c>
      <c r="AH816" s="254">
        <v>1</v>
      </c>
      <c r="AI816" s="254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240" t="s">
        <v>4911</v>
      </c>
      <c r="B817" s="241" t="s">
        <v>4912</v>
      </c>
      <c r="C817" s="240">
        <v>2</v>
      </c>
      <c r="D817" s="240" t="s">
        <v>4918</v>
      </c>
      <c r="E817" s="239">
        <v>4471</v>
      </c>
      <c r="F817" s="239">
        <v>40</v>
      </c>
      <c r="G817" s="240">
        <v>6</v>
      </c>
      <c r="H817" s="242">
        <f>Tabela1[[#This Row],[PESO UNI]]*Tabela1[[#This Row],[QTE]]</f>
        <v>12</v>
      </c>
      <c r="I817" s="239" t="s">
        <v>5380</v>
      </c>
      <c r="J817" s="243" t="s">
        <v>3093</v>
      </c>
      <c r="K817" s="243" t="s">
        <v>4320</v>
      </c>
      <c r="L817" s="244" t="s">
        <v>2984</v>
      </c>
      <c r="M817" s="245">
        <v>46233</v>
      </c>
      <c r="N817" s="243" t="s">
        <v>38</v>
      </c>
      <c r="O817" s="246"/>
      <c r="P817" s="247"/>
      <c r="Q817" s="14">
        <f>Tabela1[[#This Row],[QTDE/ Fabricação]]-Tabela1[[#This Row],[QTE]]</f>
        <v>-2</v>
      </c>
      <c r="R817" s="249">
        <f t="shared" si="157"/>
        <v>12</v>
      </c>
      <c r="S817" s="249">
        <f t="shared" si="158"/>
        <v>12</v>
      </c>
      <c r="T817" s="250">
        <f t="shared" si="159"/>
        <v>0</v>
      </c>
      <c r="U817" s="251">
        <f>IFERROR(SUMIF('LISTA DE EMBARQUE'!B:B,MICRO!E:E,'LISTA DE EMBARQUE'!G:G),"")</f>
        <v>2</v>
      </c>
      <c r="V817" s="246">
        <f>IFERROR(VLOOKUP(Tabela1[[#This Row],[COD.MDE]],'LISTA DE EMBARQUE'!B:L,11,0),"")</f>
        <v>7</v>
      </c>
      <c r="W817" s="247">
        <f>IFERROR(VLOOKUP(Tabela1[[#This Row],[COD.MDE]],'LISTA DE EMBARQUE'!B:M,12,0),"")</f>
        <v>46280</v>
      </c>
      <c r="X817" s="248">
        <f>IFERROR(Tabela1[[#This Row],[QIANTIDADE EXPEDIDA]]*Tabela1[[#This Row],[PESO UNI]],"")</f>
        <v>12</v>
      </c>
      <c r="Y817" s="248">
        <f t="shared" si="160"/>
        <v>0</v>
      </c>
      <c r="Z817" s="252">
        <f>Tabela1[[#This Row],[PESO TOTAL]]-Tabela1[[#This Row],[Peso Expedido]]</f>
        <v>0</v>
      </c>
      <c r="AA817" s="253">
        <v>1</v>
      </c>
      <c r="AB817" s="254"/>
      <c r="AC817" s="254">
        <v>1</v>
      </c>
      <c r="AD817" s="254">
        <v>1</v>
      </c>
      <c r="AE817" s="254">
        <v>1</v>
      </c>
      <c r="AF817" s="254">
        <v>1</v>
      </c>
      <c r="AG817" s="254">
        <v>1</v>
      </c>
      <c r="AH817" s="254">
        <v>1</v>
      </c>
      <c r="AI817" s="254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240" t="s">
        <v>4911</v>
      </c>
      <c r="B818" s="241" t="s">
        <v>4912</v>
      </c>
      <c r="C818" s="240">
        <v>28</v>
      </c>
      <c r="D818" s="240" t="s">
        <v>4919</v>
      </c>
      <c r="E818" s="239">
        <v>4472</v>
      </c>
      <c r="F818" s="239">
        <v>40</v>
      </c>
      <c r="G818" s="240">
        <v>7.3</v>
      </c>
      <c r="H818" s="242">
        <f>Tabela1[[#This Row],[PESO UNI]]*Tabela1[[#This Row],[QTE]]</f>
        <v>204.4</v>
      </c>
      <c r="I818" s="239" t="s">
        <v>5380</v>
      </c>
      <c r="J818" s="243" t="s">
        <v>3093</v>
      </c>
      <c r="K818" s="243" t="s">
        <v>44</v>
      </c>
      <c r="L818" s="244" t="s">
        <v>2984</v>
      </c>
      <c r="M818" s="245">
        <v>46233</v>
      </c>
      <c r="N818" s="243" t="s">
        <v>38</v>
      </c>
      <c r="O818" s="246"/>
      <c r="P818" s="247"/>
      <c r="Q818" s="14">
        <f>Tabela1[[#This Row],[QTDE/ Fabricação]]-Tabela1[[#This Row],[QTE]]</f>
        <v>-28</v>
      </c>
      <c r="R818" s="249">
        <f t="shared" si="157"/>
        <v>204.4</v>
      </c>
      <c r="S818" s="249">
        <f t="shared" si="158"/>
        <v>204.4</v>
      </c>
      <c r="T818" s="250">
        <f t="shared" si="159"/>
        <v>0</v>
      </c>
      <c r="U818" s="251">
        <f>IFERROR(SUMIF('LISTA DE EMBARQUE'!B:B,MICRO!E:E,'LISTA DE EMBARQUE'!G:G),"")</f>
        <v>28</v>
      </c>
      <c r="V818" s="246">
        <f>IFERROR(VLOOKUP(Tabela1[[#This Row],[COD.MDE]],'LISTA DE EMBARQUE'!B:L,11,0),"")</f>
        <v>5</v>
      </c>
      <c r="W818" s="247">
        <f>IFERROR(VLOOKUP(Tabela1[[#This Row],[COD.MDE]],'LISTA DE EMBARQUE'!B:M,12,0),"")</f>
        <v>46254</v>
      </c>
      <c r="X818" s="248">
        <f>IFERROR(Tabela1[[#This Row],[QIANTIDADE EXPEDIDA]]*Tabela1[[#This Row],[PESO UNI]],"")</f>
        <v>204.4</v>
      </c>
      <c r="Y818" s="248">
        <f t="shared" si="160"/>
        <v>0</v>
      </c>
      <c r="Z818" s="252">
        <f>Tabela1[[#This Row],[PESO TOTAL]]-Tabela1[[#This Row],[Peso Expedido]]</f>
        <v>0</v>
      </c>
      <c r="AA818" s="253">
        <v>1</v>
      </c>
      <c r="AB818" s="254"/>
      <c r="AC818" s="254">
        <v>1</v>
      </c>
      <c r="AD818" s="254">
        <v>1</v>
      </c>
      <c r="AE818" s="254">
        <v>1</v>
      </c>
      <c r="AF818" s="254">
        <v>1</v>
      </c>
      <c r="AG818" s="254">
        <v>1</v>
      </c>
      <c r="AH818" s="254">
        <v>1</v>
      </c>
      <c r="AI818" s="254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240" t="s">
        <v>4920</v>
      </c>
      <c r="B819" s="241" t="s">
        <v>4921</v>
      </c>
      <c r="C819" s="240">
        <v>1</v>
      </c>
      <c r="D819" s="240" t="s">
        <v>4922</v>
      </c>
      <c r="E819" s="239">
        <v>4473</v>
      </c>
      <c r="F819" s="239">
        <v>41</v>
      </c>
      <c r="G819" s="240">
        <v>715.7</v>
      </c>
      <c r="H819" s="242">
        <f>Tabela1[[#This Row],[PESO UNI]]*Tabela1[[#This Row],[QTE]]</f>
        <v>715.7</v>
      </c>
      <c r="I819" s="239" t="s">
        <v>5969</v>
      </c>
      <c r="J819" s="243" t="s">
        <v>3093</v>
      </c>
      <c r="K819" s="243" t="s">
        <v>4320</v>
      </c>
      <c r="L819" s="244" t="s">
        <v>2984</v>
      </c>
      <c r="M819" s="245">
        <v>46233</v>
      </c>
      <c r="N819" s="243" t="s">
        <v>38</v>
      </c>
      <c r="O819" s="246"/>
      <c r="P819" s="247"/>
      <c r="Q819" s="14">
        <f>Tabela1[[#This Row],[QTDE/ Fabricação]]-Tabela1[[#This Row],[QTE]]</f>
        <v>-1</v>
      </c>
      <c r="R819" s="249">
        <f t="shared" si="157"/>
        <v>715.7</v>
      </c>
      <c r="S819" s="249">
        <f t="shared" si="158"/>
        <v>715.7</v>
      </c>
      <c r="T819" s="250">
        <f t="shared" si="159"/>
        <v>0</v>
      </c>
      <c r="U819" s="251">
        <f>IFERROR(SUMIF('LISTA DE EMBARQUE'!B:B,MICRO!E:E,'LISTA DE EMBARQUE'!G:G),"")</f>
        <v>1</v>
      </c>
      <c r="V819" s="246">
        <f>IFERROR(VLOOKUP(Tabela1[[#This Row],[COD.MDE]],'LISTA DE EMBARQUE'!B:L,11,0),"")</f>
        <v>7</v>
      </c>
      <c r="W819" s="247">
        <f>IFERROR(VLOOKUP(Tabela1[[#This Row],[COD.MDE]],'LISTA DE EMBARQUE'!B:M,12,0),"")</f>
        <v>46280</v>
      </c>
      <c r="X819" s="248">
        <f>IFERROR(Tabela1[[#This Row],[QIANTIDADE EXPEDIDA]]*Tabela1[[#This Row],[PESO UNI]],"")</f>
        <v>715.7</v>
      </c>
      <c r="Y819" s="248">
        <f t="shared" si="160"/>
        <v>0</v>
      </c>
      <c r="Z819" s="252">
        <f>Tabela1[[#This Row],[PESO TOTAL]]-Tabela1[[#This Row],[Peso Expedido]]</f>
        <v>0</v>
      </c>
      <c r="AA819" s="253">
        <v>1</v>
      </c>
      <c r="AB819" s="254"/>
      <c r="AC819" s="254">
        <v>1</v>
      </c>
      <c r="AD819" s="254">
        <v>1</v>
      </c>
      <c r="AE819" s="254">
        <v>1</v>
      </c>
      <c r="AF819" s="254">
        <v>1</v>
      </c>
      <c r="AG819" s="254">
        <v>1</v>
      </c>
      <c r="AH819" s="254">
        <v>1</v>
      </c>
      <c r="AI819" s="254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4920</v>
      </c>
      <c r="B820" s="21" t="s">
        <v>4921</v>
      </c>
      <c r="C820" s="1">
        <v>4</v>
      </c>
      <c r="D820" s="1" t="s">
        <v>4923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9" t="s">
        <v>5969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4924</v>
      </c>
      <c r="B821" s="21" t="s">
        <v>4925</v>
      </c>
      <c r="C821" s="1">
        <v>2</v>
      </c>
      <c r="D821" s="1" t="s">
        <v>4926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240" t="s">
        <v>4927</v>
      </c>
      <c r="B822" s="241" t="s">
        <v>4928</v>
      </c>
      <c r="C822" s="240">
        <v>1</v>
      </c>
      <c r="D822" s="240" t="s">
        <v>4935</v>
      </c>
      <c r="E822" s="239">
        <v>4476</v>
      </c>
      <c r="F822" s="239">
        <v>43</v>
      </c>
      <c r="G822" s="240">
        <v>1146.0999999999999</v>
      </c>
      <c r="H822" s="242">
        <f>Tabela1[[#This Row],[PESO UNI]]*Tabela1[[#This Row],[QTE]]</f>
        <v>1146.0999999999999</v>
      </c>
      <c r="I822" s="239" t="s">
        <v>5485</v>
      </c>
      <c r="J822" s="243" t="s">
        <v>3140</v>
      </c>
      <c r="K822" s="243" t="s">
        <v>4320</v>
      </c>
      <c r="L822" s="244" t="s">
        <v>2984</v>
      </c>
      <c r="M822" s="245">
        <v>46233</v>
      </c>
      <c r="N822" s="243" t="s">
        <v>38</v>
      </c>
      <c r="O822" s="246"/>
      <c r="P822" s="247"/>
      <c r="Q822" s="14">
        <f>Tabela1[[#This Row],[QTDE/ Fabricação]]-Tabela1[[#This Row],[QTE]]</f>
        <v>-1</v>
      </c>
      <c r="R822" s="249">
        <f t="shared" si="157"/>
        <v>1146.0999999999999</v>
      </c>
      <c r="S822" s="249">
        <f t="shared" si="158"/>
        <v>1146.0999999999999</v>
      </c>
      <c r="T822" s="250">
        <f t="shared" si="159"/>
        <v>0</v>
      </c>
      <c r="U822" s="251">
        <f>IFERROR(SUMIF('LISTA DE EMBARQUE'!B:B,MICRO!E:E,'LISTA DE EMBARQUE'!G:G),"")</f>
        <v>1</v>
      </c>
      <c r="V822" s="246">
        <f>IFERROR(VLOOKUP(Tabela1[[#This Row],[COD.MDE]],'LISTA DE EMBARQUE'!B:L,11,0),"")</f>
        <v>6</v>
      </c>
      <c r="W822" s="247">
        <f>IFERROR(VLOOKUP(Tabela1[[#This Row],[COD.MDE]],'LISTA DE EMBARQUE'!B:M,12,0),"")</f>
        <v>46273</v>
      </c>
      <c r="X822" s="248">
        <f>IFERROR(Tabela1[[#This Row],[QIANTIDADE EXPEDIDA]]*Tabela1[[#This Row],[PESO UNI]],"")</f>
        <v>1146.0999999999999</v>
      </c>
      <c r="Y822" s="248">
        <f t="shared" si="160"/>
        <v>0</v>
      </c>
      <c r="Z822" s="252">
        <f>Tabela1[[#This Row],[PESO TOTAL]]-Tabela1[[#This Row],[Peso Expedido]]</f>
        <v>0</v>
      </c>
      <c r="AA822" s="253">
        <v>1</v>
      </c>
      <c r="AB822" s="254"/>
      <c r="AC822" s="253">
        <v>1</v>
      </c>
      <c r="AD822" s="253">
        <v>1</v>
      </c>
      <c r="AE822" s="253">
        <v>1</v>
      </c>
      <c r="AF822" s="253">
        <v>1</v>
      </c>
      <c r="AG822" s="253">
        <v>1</v>
      </c>
      <c r="AH822" s="253">
        <v>1</v>
      </c>
      <c r="AI822" s="254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4929</v>
      </c>
      <c r="B823" s="21" t="s">
        <v>4930</v>
      </c>
      <c r="C823" s="1">
        <v>1</v>
      </c>
      <c r="D823" s="1" t="s">
        <v>4934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5278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4931</v>
      </c>
      <c r="B824" s="21" t="s">
        <v>4932</v>
      </c>
      <c r="C824" s="1">
        <v>1</v>
      </c>
      <c r="D824" s="1" t="s">
        <v>4933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5278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4938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5480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5008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5480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4936</v>
      </c>
      <c r="B827" s="21" t="s">
        <v>4937</v>
      </c>
      <c r="C827" s="1">
        <v>1</v>
      </c>
      <c r="D827" s="1" t="s">
        <v>4938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5480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1</v>
      </c>
      <c r="D828" s="1" t="s">
        <v>4941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4942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4939</v>
      </c>
      <c r="B830" s="21" t="s">
        <v>4940</v>
      </c>
      <c r="C830" s="1">
        <v>2</v>
      </c>
      <c r="D830" s="1" t="s">
        <v>4943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4946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4947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4948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4944</v>
      </c>
      <c r="B834" s="21" t="s">
        <v>4945</v>
      </c>
      <c r="C834" s="1">
        <v>2</v>
      </c>
      <c r="D834" s="1" t="s">
        <v>4949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5006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733</v>
      </c>
      <c r="B835" s="21"/>
      <c r="C835" s="1">
        <v>2</v>
      </c>
      <c r="D835" s="1" t="s">
        <v>4951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4952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5412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4953</v>
      </c>
      <c r="B836" s="21"/>
      <c r="C836" s="1">
        <v>1</v>
      </c>
      <c r="D836" s="1" t="s">
        <v>4954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4956</v>
      </c>
      <c r="B837" s="21"/>
      <c r="C837" s="1">
        <v>1</v>
      </c>
      <c r="D837" s="1" t="s">
        <v>4955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4957</v>
      </c>
      <c r="B838" s="21" t="s">
        <v>4958</v>
      </c>
      <c r="C838" s="1">
        <v>1</v>
      </c>
      <c r="D838" s="1" t="s">
        <v>4959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5006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4960</v>
      </c>
      <c r="B839" s="21" t="s">
        <v>4961</v>
      </c>
      <c r="C839" s="1">
        <v>1</v>
      </c>
      <c r="D839" s="1" t="s">
        <v>4964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5297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240" t="s">
        <v>4963</v>
      </c>
      <c r="B840" s="241" t="s">
        <v>4962</v>
      </c>
      <c r="C840" s="240">
        <v>1</v>
      </c>
      <c r="D840" s="240" t="s">
        <v>4965</v>
      </c>
      <c r="E840" s="239">
        <v>4492</v>
      </c>
      <c r="F840" s="239">
        <v>47</v>
      </c>
      <c r="G840" s="240">
        <v>670.6</v>
      </c>
      <c r="H840" s="242">
        <f>Tabela1[[#This Row],[PESO UNI]]*Tabela1[[#This Row],[QTE]]</f>
        <v>670.6</v>
      </c>
      <c r="I840" s="239" t="s">
        <v>5297</v>
      </c>
      <c r="J840" s="243" t="s">
        <v>3045</v>
      </c>
      <c r="K840" s="243" t="s">
        <v>4320</v>
      </c>
      <c r="L840" s="244" t="s">
        <v>2984</v>
      </c>
      <c r="M840" s="245">
        <v>46238</v>
      </c>
      <c r="N840" s="243" t="s">
        <v>38</v>
      </c>
      <c r="O840" s="246"/>
      <c r="P840" s="247"/>
      <c r="Q840" s="14">
        <f>Tabela1[[#This Row],[QTDE/ Fabricação]]-Tabela1[[#This Row],[QTE]]</f>
        <v>-1</v>
      </c>
      <c r="R840" s="249">
        <f t="shared" si="165"/>
        <v>670.6</v>
      </c>
      <c r="S840" s="249">
        <f t="shared" si="166"/>
        <v>670.6</v>
      </c>
      <c r="T840" s="250">
        <f t="shared" si="167"/>
        <v>0</v>
      </c>
      <c r="U840" s="251">
        <f>IFERROR(SUMIF('LISTA DE EMBARQUE'!B:B,MICRO!E:E,'LISTA DE EMBARQUE'!G:G),"")</f>
        <v>1</v>
      </c>
      <c r="V840" s="246">
        <f>IFERROR(VLOOKUP(Tabela1[[#This Row],[COD.MDE]],'LISTA DE EMBARQUE'!B:L,11,0),"")</f>
        <v>6</v>
      </c>
      <c r="W840" s="247">
        <f>IFERROR(VLOOKUP(Tabela1[[#This Row],[COD.MDE]],'LISTA DE EMBARQUE'!B:M,12,0),"")</f>
        <v>46273</v>
      </c>
      <c r="X840" s="248">
        <f>IFERROR(Tabela1[[#This Row],[QIANTIDADE EXPEDIDA]]*Tabela1[[#This Row],[PESO UNI]],"")</f>
        <v>670.6</v>
      </c>
      <c r="Y840" s="248">
        <f t="shared" si="168"/>
        <v>0</v>
      </c>
      <c r="Z840" s="252">
        <f>Tabela1[[#This Row],[PESO TOTAL]]-Tabela1[[#This Row],[Peso Expedido]]</f>
        <v>0</v>
      </c>
      <c r="AA840" s="253">
        <v>1</v>
      </c>
      <c r="AB840" s="254"/>
      <c r="AC840" s="253">
        <v>1</v>
      </c>
      <c r="AD840" s="253">
        <v>1</v>
      </c>
      <c r="AE840" s="253">
        <v>1</v>
      </c>
      <c r="AF840" s="253">
        <v>1</v>
      </c>
      <c r="AG840" s="253">
        <v>1</v>
      </c>
      <c r="AH840" s="253">
        <v>1</v>
      </c>
      <c r="AI840" s="254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4</v>
      </c>
      <c r="D841" s="1" t="s">
        <v>4974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5297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4972</v>
      </c>
      <c r="B842" s="21" t="s">
        <v>4973</v>
      </c>
      <c r="C842" s="1">
        <v>1</v>
      </c>
      <c r="D842" s="1" t="s">
        <v>4975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5297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2277</v>
      </c>
      <c r="B843" s="21"/>
      <c r="C843" s="1">
        <v>4</v>
      </c>
      <c r="D843" s="1" t="s">
        <v>4977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32</v>
      </c>
      <c r="D844" s="1" t="s">
        <v>5409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5710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294.39999999999998</v>
      </c>
      <c r="S844" s="18">
        <f>IFERROR(H844*AG844,"")</f>
        <v>294.39999999999998</v>
      </c>
      <c r="T844" s="19">
        <f>IFERROR(S844-H844,"")</f>
        <v>-294.39999999999998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0.5</v>
      </c>
      <c r="AB844" s="33"/>
      <c r="AC844" s="33">
        <v>0.5</v>
      </c>
      <c r="AD844" s="33">
        <v>0.5</v>
      </c>
      <c r="AE844" s="33">
        <v>0.5</v>
      </c>
      <c r="AF844" s="33">
        <v>0.5</v>
      </c>
      <c r="AG844" s="33">
        <v>0.5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4978</v>
      </c>
      <c r="B845" s="21"/>
      <c r="C845" s="1">
        <v>64</v>
      </c>
      <c r="D845" s="1" t="s">
        <v>5410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5408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640</v>
      </c>
      <c r="S845" s="18">
        <f>IFERROR(H845*AG845,"")</f>
        <v>640</v>
      </c>
      <c r="T845" s="19">
        <f>IFERROR(S845-H845,"")</f>
        <v>-640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0.5</v>
      </c>
      <c r="AB845" s="33"/>
      <c r="AC845" s="33">
        <v>0.5</v>
      </c>
      <c r="AD845" s="33">
        <v>0.5</v>
      </c>
      <c r="AE845" s="33">
        <v>0.5</v>
      </c>
      <c r="AF845" s="33">
        <v>0.5</v>
      </c>
      <c r="AG845" s="33">
        <v>0.5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11</v>
      </c>
      <c r="D846" s="1" t="s">
        <v>4980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5710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101.19999999999999</v>
      </c>
      <c r="S846" s="18">
        <f>IFERROR(H846*AG846,"")</f>
        <v>101.19999999999999</v>
      </c>
      <c r="T846" s="19">
        <f>IFERROR(S846-H846,"")</f>
        <v>-101.19999999999999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0.5</v>
      </c>
      <c r="AB846" s="33"/>
      <c r="AC846" s="33">
        <v>0.5</v>
      </c>
      <c r="AD846" s="33">
        <v>0.5</v>
      </c>
      <c r="AE846" s="33">
        <v>0.5</v>
      </c>
      <c r="AF846" s="33">
        <v>0.5</v>
      </c>
      <c r="AG846" s="33">
        <v>0.5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4979</v>
      </c>
      <c r="B847" s="21"/>
      <c r="C847" s="1">
        <v>22</v>
      </c>
      <c r="D847" s="1" t="s">
        <v>5411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5408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220</v>
      </c>
      <c r="S847" s="18">
        <f>IFERROR(H847*AG847,"")</f>
        <v>220</v>
      </c>
      <c r="T847" s="19">
        <f>IFERROR(S847-H847,"")</f>
        <v>-220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0.5</v>
      </c>
      <c r="AB847" s="33"/>
      <c r="AC847" s="33">
        <v>0.5</v>
      </c>
      <c r="AD847" s="33">
        <v>0.5</v>
      </c>
      <c r="AE847" s="33">
        <v>0.5</v>
      </c>
      <c r="AF847" s="33">
        <v>0.5</v>
      </c>
      <c r="AG847" s="33">
        <v>0.5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4982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5408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64.599999999999994</v>
      </c>
      <c r="S848" s="18">
        <f t="shared" si="170"/>
        <v>64.599999999999994</v>
      </c>
      <c r="T848" s="19">
        <f t="shared" si="171"/>
        <v>-64.599999999999994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0.5</v>
      </c>
      <c r="AB848" s="33"/>
      <c r="AC848" s="33">
        <v>0.5</v>
      </c>
      <c r="AD848" s="33">
        <v>0.5</v>
      </c>
      <c r="AE848" s="33">
        <v>0.5</v>
      </c>
      <c r="AF848" s="33">
        <v>0.5</v>
      </c>
      <c r="AG848" s="33">
        <v>0.5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4983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5408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57.6</v>
      </c>
      <c r="S849" s="18">
        <f t="shared" si="170"/>
        <v>57.6</v>
      </c>
      <c r="T849" s="19">
        <f t="shared" si="171"/>
        <v>-57.6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0.5</v>
      </c>
      <c r="AE849" s="33">
        <v>0.5</v>
      </c>
      <c r="AF849" s="33">
        <v>0.5</v>
      </c>
      <c r="AG849" s="33">
        <v>0.5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4</v>
      </c>
      <c r="D850" s="1" t="s">
        <v>4984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5408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57.6</v>
      </c>
      <c r="S850" s="18">
        <f t="shared" si="170"/>
        <v>57.6</v>
      </c>
      <c r="T850" s="19">
        <f t="shared" si="171"/>
        <v>-57.6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0.5</v>
      </c>
      <c r="AB850" s="33"/>
      <c r="AC850" s="33">
        <v>0.5</v>
      </c>
      <c r="AD850" s="33">
        <v>0.5</v>
      </c>
      <c r="AE850" s="33">
        <v>0.5</v>
      </c>
      <c r="AF850" s="33">
        <v>0.5</v>
      </c>
      <c r="AG850" s="33">
        <v>0.5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4981</v>
      </c>
      <c r="B851" s="21"/>
      <c r="C851" s="1">
        <v>8</v>
      </c>
      <c r="D851" s="1" t="s">
        <v>4985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5408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27.6</v>
      </c>
      <c r="S851" s="18">
        <f t="shared" si="170"/>
        <v>27.6</v>
      </c>
      <c r="T851" s="19">
        <f t="shared" si="171"/>
        <v>-27.6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0.5</v>
      </c>
      <c r="AB851" s="33"/>
      <c r="AC851" s="33">
        <v>0.5</v>
      </c>
      <c r="AD851" s="33">
        <v>0.5</v>
      </c>
      <c r="AE851" s="33">
        <v>0.5</v>
      </c>
      <c r="AF851" s="33">
        <v>0.5</v>
      </c>
      <c r="AG851" s="33">
        <v>0.5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4</v>
      </c>
      <c r="D852" s="1" t="s">
        <v>4987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5710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36.799999999999997</v>
      </c>
      <c r="S852" s="18">
        <f t="shared" si="170"/>
        <v>36.799999999999997</v>
      </c>
      <c r="T852" s="19">
        <f t="shared" si="171"/>
        <v>-36.799999999999997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0.5</v>
      </c>
      <c r="AB852" s="33"/>
      <c r="AC852" s="33">
        <v>0.5</v>
      </c>
      <c r="AD852" s="33">
        <v>0.5</v>
      </c>
      <c r="AE852" s="33">
        <v>0.5</v>
      </c>
      <c r="AF852" s="33">
        <v>0.5</v>
      </c>
      <c r="AG852" s="33">
        <v>0.5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4986</v>
      </c>
      <c r="B853" s="21"/>
      <c r="C853" s="1">
        <v>8</v>
      </c>
      <c r="D853" s="1" t="s">
        <v>4988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5710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57.2</v>
      </c>
      <c r="S853" s="18">
        <f t="shared" si="170"/>
        <v>57.2</v>
      </c>
      <c r="T853" s="19">
        <f t="shared" si="171"/>
        <v>-57.2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0.5</v>
      </c>
      <c r="AB853" s="33"/>
      <c r="AC853" s="33">
        <v>0.5</v>
      </c>
      <c r="AD853" s="33">
        <v>0.5</v>
      </c>
      <c r="AE853" s="33">
        <v>0.5</v>
      </c>
      <c r="AF853" s="33">
        <v>0.5</v>
      </c>
      <c r="AG853" s="33">
        <v>0.5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4989</v>
      </c>
      <c r="B854" s="21"/>
      <c r="C854" s="1">
        <v>1</v>
      </c>
      <c r="D854" s="1" t="s">
        <v>4990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5710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11.7</v>
      </c>
      <c r="S854" s="18">
        <f t="shared" si="170"/>
        <v>11.7</v>
      </c>
      <c r="T854" s="19">
        <f t="shared" si="171"/>
        <v>-11.7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0.5</v>
      </c>
      <c r="AB854" s="33"/>
      <c r="AC854" s="33">
        <v>0.5</v>
      </c>
      <c r="AD854" s="33">
        <v>0.5</v>
      </c>
      <c r="AE854" s="33">
        <v>0.5</v>
      </c>
      <c r="AF854" s="33">
        <v>0.5</v>
      </c>
      <c r="AG854" s="33">
        <v>0.5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4991</v>
      </c>
      <c r="B855" s="21"/>
      <c r="C855" s="1">
        <v>14</v>
      </c>
      <c r="D855" s="1" t="s">
        <v>4992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5709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1</v>
      </c>
      <c r="D856" s="1" t="s">
        <v>4995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4996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4993</v>
      </c>
      <c r="B858" s="21" t="s">
        <v>4994</v>
      </c>
      <c r="C858" s="1">
        <v>2</v>
      </c>
      <c r="D858" s="1" t="s">
        <v>4997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4998</v>
      </c>
      <c r="B859" s="21" t="s">
        <v>4999</v>
      </c>
      <c r="C859" s="1">
        <v>1</v>
      </c>
      <c r="D859" s="1" t="s">
        <v>5000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5297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2</v>
      </c>
      <c r="D860" s="1" t="s">
        <v>5003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5007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1</v>
      </c>
      <c r="D861" s="1" t="s">
        <v>5004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5007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5001</v>
      </c>
      <c r="B862" s="21" t="s">
        <v>5002</v>
      </c>
      <c r="C862" s="1">
        <v>2</v>
      </c>
      <c r="D862" s="1" t="s">
        <v>5005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5007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7" t="s">
        <v>814</v>
      </c>
      <c r="B863" s="7"/>
      <c r="C863" s="7">
        <v>2</v>
      </c>
      <c r="D863" s="7" t="s">
        <v>5009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5010</v>
      </c>
      <c r="K863" s="7" t="s">
        <v>23</v>
      </c>
      <c r="L863" s="7" t="s">
        <v>5011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5012</v>
      </c>
      <c r="B864" s="21" t="s">
        <v>5013</v>
      </c>
      <c r="C864" s="1">
        <v>2</v>
      </c>
      <c r="D864" s="1" t="s">
        <v>5014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5012</v>
      </c>
      <c r="B865" s="21" t="s">
        <v>5013</v>
      </c>
      <c r="C865" s="1">
        <v>1</v>
      </c>
      <c r="D865" s="1" t="s">
        <v>5015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5012</v>
      </c>
      <c r="B866" s="21" t="s">
        <v>5013</v>
      </c>
      <c r="C866" s="1">
        <v>1</v>
      </c>
      <c r="D866" s="1" t="s">
        <v>5016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5012</v>
      </c>
      <c r="B867" s="21" t="s">
        <v>5013</v>
      </c>
      <c r="C867" s="1">
        <v>1</v>
      </c>
      <c r="D867" s="1" t="s">
        <v>5017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5012</v>
      </c>
      <c r="B868" s="21" t="s">
        <v>5013</v>
      </c>
      <c r="C868" s="1">
        <v>2</v>
      </c>
      <c r="D868" s="1" t="s">
        <v>5018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5012</v>
      </c>
      <c r="B869" s="21" t="s">
        <v>5013</v>
      </c>
      <c r="C869" s="1">
        <v>2</v>
      </c>
      <c r="D869" s="1" t="s">
        <v>5019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240" t="s">
        <v>5022</v>
      </c>
      <c r="B870" s="241"/>
      <c r="C870" s="240">
        <v>6</v>
      </c>
      <c r="D870" s="240" t="s">
        <v>5023</v>
      </c>
      <c r="E870" s="239">
        <v>4522</v>
      </c>
      <c r="F870" s="239">
        <v>1</v>
      </c>
      <c r="G870" s="240">
        <v>15</v>
      </c>
      <c r="H870" s="242">
        <f>Tabela1[[#This Row],[PESO UNI]]*Tabela1[[#This Row],[QTE]]</f>
        <v>90</v>
      </c>
      <c r="I870" s="239" t="s">
        <v>43</v>
      </c>
      <c r="J870" s="243" t="s">
        <v>5024</v>
      </c>
      <c r="K870" s="243" t="s">
        <v>23</v>
      </c>
      <c r="L870" s="244" t="s">
        <v>5025</v>
      </c>
      <c r="M870" s="245">
        <v>46245</v>
      </c>
      <c r="N870" s="243" t="s">
        <v>38</v>
      </c>
      <c r="O870" s="246"/>
      <c r="P870" s="247"/>
      <c r="Q870" s="248">
        <f>Tabela1[[#This Row],[QTDE/ Fabricação]]-Tabela1[[#This Row],[QTE]]</f>
        <v>-6</v>
      </c>
      <c r="R870" s="249">
        <f t="shared" si="173"/>
        <v>90</v>
      </c>
      <c r="S870" s="249">
        <f t="shared" si="174"/>
        <v>90</v>
      </c>
      <c r="T870" s="250">
        <f t="shared" si="175"/>
        <v>0</v>
      </c>
      <c r="U870" s="251">
        <f>IFERROR(SUMIF('LISTA DE EMBARQUE'!B:B,MICRO!E:E,'LISTA DE EMBARQUE'!G:G),"")</f>
        <v>6</v>
      </c>
      <c r="V870" s="246">
        <f>IFERROR(VLOOKUP(Tabela1[[#This Row],[COD.MDE]],'LISTA DE EMBARQUE'!B:L,11,0),"")</f>
        <v>1</v>
      </c>
      <c r="W870" s="247">
        <f>IFERROR(VLOOKUP(Tabela1[[#This Row],[COD.MDE]],'LISTA DE EMBARQUE'!B:M,12,0),"")</f>
        <v>46268</v>
      </c>
      <c r="X870" s="248">
        <f>IFERROR(Tabela1[[#This Row],[QIANTIDADE EXPEDIDA]]*Tabela1[[#This Row],[PESO UNI]],"")</f>
        <v>90</v>
      </c>
      <c r="Y870" s="248">
        <f t="shared" si="176"/>
        <v>0</v>
      </c>
      <c r="Z870" s="252">
        <f>Tabela1[[#This Row],[PESO TOTAL]]-Tabela1[[#This Row],[Peso Expedido]]</f>
        <v>0</v>
      </c>
      <c r="AA870" s="253">
        <v>1</v>
      </c>
      <c r="AB870" s="254"/>
      <c r="AC870" s="254">
        <v>1</v>
      </c>
      <c r="AD870" s="254">
        <v>1</v>
      </c>
      <c r="AE870" s="254">
        <v>1</v>
      </c>
      <c r="AF870" s="254">
        <v>1</v>
      </c>
      <c r="AG870" s="254">
        <v>1</v>
      </c>
      <c r="AH870" s="254">
        <v>1</v>
      </c>
      <c r="AI870" s="254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240" t="s">
        <v>5026</v>
      </c>
      <c r="B871" s="241"/>
      <c r="C871" s="240">
        <v>10</v>
      </c>
      <c r="D871" s="240" t="s">
        <v>5027</v>
      </c>
      <c r="E871" s="239">
        <v>4523</v>
      </c>
      <c r="F871" s="239">
        <v>1</v>
      </c>
      <c r="G871" s="240">
        <v>10.5</v>
      </c>
      <c r="H871" s="242">
        <f>Tabela1[[#This Row],[PESO UNI]]*Tabela1[[#This Row],[QTE]]</f>
        <v>105</v>
      </c>
      <c r="I871" s="239" t="s">
        <v>43</v>
      </c>
      <c r="J871" s="243" t="s">
        <v>5024</v>
      </c>
      <c r="K871" s="243" t="s">
        <v>23</v>
      </c>
      <c r="L871" s="244" t="s">
        <v>5025</v>
      </c>
      <c r="M871" s="245">
        <v>46245</v>
      </c>
      <c r="N871" s="243" t="s">
        <v>38</v>
      </c>
      <c r="O871" s="246"/>
      <c r="P871" s="247"/>
      <c r="Q871" s="248">
        <f>Tabela1[[#This Row],[QTDE/ Fabricação]]-Tabela1[[#This Row],[QTE]]</f>
        <v>-10</v>
      </c>
      <c r="R871" s="249">
        <f t="shared" ref="R871" si="177">IFERROR(H871*((AA871*0.25)+(AC871*0.25)+(AD871*0.225)+(AE871*0.225)+(AF871*0.05)),"")</f>
        <v>105</v>
      </c>
      <c r="S871" s="249">
        <f t="shared" ref="S871" si="178">IFERROR(H871*AG871,"")</f>
        <v>105</v>
      </c>
      <c r="T871" s="250">
        <f t="shared" ref="T871" si="179">IFERROR(S871-H871,"")</f>
        <v>0</v>
      </c>
      <c r="U871" s="251">
        <f>IFERROR(SUMIF('LISTA DE EMBARQUE'!B:B,MICRO!E:E,'LISTA DE EMBARQUE'!G:G),"")</f>
        <v>10</v>
      </c>
      <c r="V871" s="246">
        <f>IFERROR(VLOOKUP(Tabela1[[#This Row],[COD.MDE]],'LISTA DE EMBARQUE'!B:L,11,0),"")</f>
        <v>1</v>
      </c>
      <c r="W871" s="247">
        <f>IFERROR(VLOOKUP(Tabela1[[#This Row],[COD.MDE]],'LISTA DE EMBARQUE'!B:M,12,0),"")</f>
        <v>46268</v>
      </c>
      <c r="X871" s="248">
        <f>IFERROR(Tabela1[[#This Row],[QIANTIDADE EXPEDIDA]]*Tabela1[[#This Row],[PESO UNI]],"")</f>
        <v>105</v>
      </c>
      <c r="Y871" s="248">
        <f t="shared" ref="Y871" si="180">U871-C871</f>
        <v>0</v>
      </c>
      <c r="Z871" s="252">
        <f>Tabela1[[#This Row],[PESO TOTAL]]-Tabela1[[#This Row],[Peso Expedido]]</f>
        <v>0</v>
      </c>
      <c r="AA871" s="253">
        <v>1</v>
      </c>
      <c r="AB871" s="254"/>
      <c r="AC871" s="254">
        <v>1</v>
      </c>
      <c r="AD871" s="254">
        <v>1</v>
      </c>
      <c r="AE871" s="254">
        <v>1</v>
      </c>
      <c r="AF871" s="254">
        <v>1</v>
      </c>
      <c r="AG871" s="254">
        <v>1</v>
      </c>
      <c r="AH871" s="254">
        <v>1</v>
      </c>
      <c r="AI871" s="254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240" t="s">
        <v>5028</v>
      </c>
      <c r="B872" s="241"/>
      <c r="C872" s="240">
        <v>5</v>
      </c>
      <c r="D872" s="240" t="s">
        <v>5029</v>
      </c>
      <c r="E872" s="239">
        <v>4524</v>
      </c>
      <c r="F872" s="239">
        <v>1</v>
      </c>
      <c r="G872" s="240">
        <v>35</v>
      </c>
      <c r="H872" s="242">
        <f>Tabela1[[#This Row],[PESO UNI]]*Tabela1[[#This Row],[QTE]]</f>
        <v>175</v>
      </c>
      <c r="I872" s="239" t="s">
        <v>43</v>
      </c>
      <c r="J872" s="243" t="s">
        <v>5024</v>
      </c>
      <c r="K872" s="243" t="s">
        <v>23</v>
      </c>
      <c r="L872" s="244" t="s">
        <v>5025</v>
      </c>
      <c r="M872" s="245">
        <v>46245</v>
      </c>
      <c r="N872" s="243" t="s">
        <v>38</v>
      </c>
      <c r="O872" s="246"/>
      <c r="P872" s="247"/>
      <c r="Q872" s="248">
        <f>Tabela1[[#This Row],[QTDE/ Fabricação]]-Tabela1[[#This Row],[QTE]]</f>
        <v>-5</v>
      </c>
      <c r="R872" s="249">
        <f t="shared" ref="R872:R929" si="181">IFERROR(H872*((AA872*0.25)+(AC872*0.25)+(AD872*0.225)+(AE872*0.225)+(AF872*0.05)),"")</f>
        <v>175</v>
      </c>
      <c r="S872" s="249">
        <f t="shared" ref="S872:S929" si="182">IFERROR(H872*AG872,"")</f>
        <v>175</v>
      </c>
      <c r="T872" s="250">
        <f t="shared" ref="T872:T929" si="183">IFERROR(S872-H872,"")</f>
        <v>0</v>
      </c>
      <c r="U872" s="251">
        <f>IFERROR(SUMIF('LISTA DE EMBARQUE'!B:B,MICRO!E:E,'LISTA DE EMBARQUE'!G:G),"")</f>
        <v>5</v>
      </c>
      <c r="V872" s="246">
        <v>1</v>
      </c>
      <c r="W872" s="247">
        <f>IFERROR(VLOOKUP(Tabela1[[#This Row],[COD.MDE]],'LISTA DE EMBARQUE'!B:M,12,0),"")</f>
        <v>46268</v>
      </c>
      <c r="X872" s="248">
        <f>IFERROR(Tabela1[[#This Row],[QIANTIDADE EXPEDIDA]]*Tabela1[[#This Row],[PESO UNI]],"")</f>
        <v>175</v>
      </c>
      <c r="Y872" s="248">
        <f t="shared" ref="Y872:Y929" si="184">U872-C872</f>
        <v>0</v>
      </c>
      <c r="Z872" s="252">
        <f>Tabela1[[#This Row],[PESO TOTAL]]-Tabela1[[#This Row],[Peso Expedido]]</f>
        <v>0</v>
      </c>
      <c r="AA872" s="253">
        <v>1</v>
      </c>
      <c r="AB872" s="254"/>
      <c r="AC872" s="254">
        <v>1</v>
      </c>
      <c r="AD872" s="254">
        <v>1</v>
      </c>
      <c r="AE872" s="254">
        <v>1</v>
      </c>
      <c r="AF872" s="254">
        <v>1</v>
      </c>
      <c r="AG872" s="254">
        <v>1</v>
      </c>
      <c r="AH872" s="254">
        <v>1</v>
      </c>
      <c r="AI872" s="254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" t="s">
        <v>5032</v>
      </c>
      <c r="B873" s="21"/>
      <c r="C873" s="1">
        <v>710</v>
      </c>
      <c r="D873" s="1" t="s">
        <v>5033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6074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0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/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9" t="s">
        <v>414</v>
      </c>
      <c r="B874" s="19"/>
      <c r="C874" s="237">
        <v>10</v>
      </c>
      <c r="D874" s="19" t="s">
        <v>5034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5035</v>
      </c>
      <c r="K874" s="19" t="s">
        <v>23</v>
      </c>
      <c r="L874" s="19" t="s">
        <v>5036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7">
        <v>1</v>
      </c>
      <c r="W874" s="236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240" t="s">
        <v>5040</v>
      </c>
      <c r="B875" s="241" t="s">
        <v>5041</v>
      </c>
      <c r="C875" s="240">
        <v>1</v>
      </c>
      <c r="D875" s="240" t="s">
        <v>5042</v>
      </c>
      <c r="E875" s="239">
        <v>4527</v>
      </c>
      <c r="F875" s="239">
        <v>56</v>
      </c>
      <c r="G875" s="240">
        <v>297.8</v>
      </c>
      <c r="H875" s="242">
        <f>Tabela1[[#This Row],[PESO UNI]]*Tabela1[[#This Row],[QTE]]</f>
        <v>297.8</v>
      </c>
      <c r="I875" s="239">
        <v>0</v>
      </c>
      <c r="J875" s="243" t="s">
        <v>3140</v>
      </c>
      <c r="K875" s="243" t="s">
        <v>4320</v>
      </c>
      <c r="L875" s="244" t="s">
        <v>2984</v>
      </c>
      <c r="M875" s="245">
        <v>46251</v>
      </c>
      <c r="N875" s="243" t="s">
        <v>5104</v>
      </c>
      <c r="O875" s="246"/>
      <c r="P875" s="247"/>
      <c r="Q875" s="14">
        <f>Tabela1[[#This Row],[QTDE/ Fabricação]]-Tabela1[[#This Row],[QTE]]</f>
        <v>-1</v>
      </c>
      <c r="R875" s="249">
        <f t="shared" si="181"/>
        <v>297.8</v>
      </c>
      <c r="S875" s="249">
        <f t="shared" si="182"/>
        <v>297.8</v>
      </c>
      <c r="T875" s="250">
        <f t="shared" si="183"/>
        <v>0</v>
      </c>
      <c r="U875" s="251">
        <f>IFERROR(SUMIF('LISTA DE EMBARQUE'!B:B,MICRO!E:E,'LISTA DE EMBARQUE'!G:G),"")</f>
        <v>1</v>
      </c>
      <c r="V875" s="246">
        <f>IFERROR(VLOOKUP(Tabela1[[#This Row],[COD.MDE]],'LISTA DE EMBARQUE'!B:L,11,0),"")</f>
        <v>8</v>
      </c>
      <c r="W875" s="247">
        <f>IFERROR(VLOOKUP(Tabela1[[#This Row],[COD.MDE]],'LISTA DE EMBARQUE'!B:M,12,0),"")</f>
        <v>46280</v>
      </c>
      <c r="X875" s="248">
        <f>IFERROR(Tabela1[[#This Row],[QIANTIDADE EXPEDIDA]]*Tabela1[[#This Row],[PESO UNI]],"")</f>
        <v>297.8</v>
      </c>
      <c r="Y875" s="248">
        <f t="shared" si="184"/>
        <v>0</v>
      </c>
      <c r="Z875" s="252">
        <f>Tabela1[[#This Row],[PESO TOTAL]]-Tabela1[[#This Row],[Peso Expedido]]</f>
        <v>0</v>
      </c>
      <c r="AA875" s="253">
        <v>1</v>
      </c>
      <c r="AB875" s="254"/>
      <c r="AC875" s="254">
        <v>1</v>
      </c>
      <c r="AD875" s="254">
        <v>1</v>
      </c>
      <c r="AE875" s="254">
        <v>1</v>
      </c>
      <c r="AF875" s="254">
        <v>1</v>
      </c>
      <c r="AG875" s="254">
        <v>1</v>
      </c>
      <c r="AH875" s="254">
        <v>1</v>
      </c>
      <c r="AI875" s="254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240" t="s">
        <v>5040</v>
      </c>
      <c r="B876" s="241" t="s">
        <v>5041</v>
      </c>
      <c r="C876" s="240">
        <v>1</v>
      </c>
      <c r="D876" s="240" t="s">
        <v>5043</v>
      </c>
      <c r="E876" s="239">
        <v>4528</v>
      </c>
      <c r="F876" s="239">
        <v>56</v>
      </c>
      <c r="G876" s="240">
        <v>297.8</v>
      </c>
      <c r="H876" s="242">
        <f>Tabela1[[#This Row],[PESO UNI]]*Tabela1[[#This Row],[QTE]]</f>
        <v>297.8</v>
      </c>
      <c r="I876" s="239">
        <v>0</v>
      </c>
      <c r="J876" s="243" t="s">
        <v>3140</v>
      </c>
      <c r="K876" s="243" t="s">
        <v>4320</v>
      </c>
      <c r="L876" s="244" t="s">
        <v>2984</v>
      </c>
      <c r="M876" s="245">
        <v>46251</v>
      </c>
      <c r="N876" s="243" t="s">
        <v>5104</v>
      </c>
      <c r="O876" s="246"/>
      <c r="P876" s="247"/>
      <c r="Q876" s="14">
        <f>Tabela1[[#This Row],[QTDE/ Fabricação]]-Tabela1[[#This Row],[QTE]]</f>
        <v>-1</v>
      </c>
      <c r="R876" s="249">
        <f t="shared" si="181"/>
        <v>297.8</v>
      </c>
      <c r="S876" s="249">
        <f t="shared" si="182"/>
        <v>297.8</v>
      </c>
      <c r="T876" s="250">
        <f t="shared" si="183"/>
        <v>0</v>
      </c>
      <c r="U876" s="251">
        <f>IFERROR(SUMIF('LISTA DE EMBARQUE'!B:B,MICRO!E:E,'LISTA DE EMBARQUE'!G:G),"")</f>
        <v>1</v>
      </c>
      <c r="V876" s="246">
        <f>IFERROR(VLOOKUP(Tabela1[[#This Row],[COD.MDE]],'LISTA DE EMBARQUE'!B:L,11,0),"")</f>
        <v>8</v>
      </c>
      <c r="W876" s="247">
        <f>IFERROR(VLOOKUP(Tabela1[[#This Row],[COD.MDE]],'LISTA DE EMBARQUE'!B:M,12,0),"")</f>
        <v>46280</v>
      </c>
      <c r="X876" s="248">
        <f>IFERROR(Tabela1[[#This Row],[QIANTIDADE EXPEDIDA]]*Tabela1[[#This Row],[PESO UNI]],"")</f>
        <v>297.8</v>
      </c>
      <c r="Y876" s="248">
        <f t="shared" si="184"/>
        <v>0</v>
      </c>
      <c r="Z876" s="252">
        <f>Tabela1[[#This Row],[PESO TOTAL]]-Tabela1[[#This Row],[Peso Expedido]]</f>
        <v>0</v>
      </c>
      <c r="AA876" s="253">
        <v>1</v>
      </c>
      <c r="AB876" s="254"/>
      <c r="AC876" s="254">
        <v>1</v>
      </c>
      <c r="AD876" s="254">
        <v>1</v>
      </c>
      <c r="AE876" s="254">
        <v>1</v>
      </c>
      <c r="AF876" s="254">
        <v>1</v>
      </c>
      <c r="AG876" s="254">
        <v>1</v>
      </c>
      <c r="AH876" s="254">
        <v>1</v>
      </c>
      <c r="AI876" s="254" t="s">
        <v>5412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240" t="s">
        <v>5044</v>
      </c>
      <c r="B877" s="241" t="s">
        <v>5045</v>
      </c>
      <c r="C877" s="240">
        <v>1</v>
      </c>
      <c r="D877" s="240" t="s">
        <v>5046</v>
      </c>
      <c r="E877" s="239">
        <v>4529</v>
      </c>
      <c r="F877" s="239">
        <v>56</v>
      </c>
      <c r="G877" s="240">
        <v>886.6</v>
      </c>
      <c r="H877" s="242">
        <f>Tabela1[[#This Row],[PESO UNI]]*Tabela1[[#This Row],[QTE]]</f>
        <v>886.6</v>
      </c>
      <c r="I877" s="239">
        <v>0</v>
      </c>
      <c r="J877" s="243" t="s">
        <v>3140</v>
      </c>
      <c r="K877" s="243" t="s">
        <v>4320</v>
      </c>
      <c r="L877" s="244" t="s">
        <v>2984</v>
      </c>
      <c r="M877" s="245">
        <v>46251</v>
      </c>
      <c r="N877" s="243" t="s">
        <v>5104</v>
      </c>
      <c r="O877" s="246"/>
      <c r="P877" s="247"/>
      <c r="Q877" s="14">
        <f>Tabela1[[#This Row],[QTDE/ Fabricação]]-Tabela1[[#This Row],[QTE]]</f>
        <v>-1</v>
      </c>
      <c r="R877" s="249">
        <f t="shared" si="181"/>
        <v>886.6</v>
      </c>
      <c r="S877" s="249">
        <f t="shared" si="182"/>
        <v>886.6</v>
      </c>
      <c r="T877" s="250">
        <f t="shared" si="183"/>
        <v>0</v>
      </c>
      <c r="U877" s="251">
        <f>IFERROR(SUMIF('LISTA DE EMBARQUE'!B:B,MICRO!E:E,'LISTA DE EMBARQUE'!G:G),"")</f>
        <v>1</v>
      </c>
      <c r="V877" s="246">
        <f>IFERROR(VLOOKUP(Tabela1[[#This Row],[COD.MDE]],'LISTA DE EMBARQUE'!B:L,11,0),"")</f>
        <v>8</v>
      </c>
      <c r="W877" s="247">
        <f>IFERROR(VLOOKUP(Tabela1[[#This Row],[COD.MDE]],'LISTA DE EMBARQUE'!B:M,12,0),"")</f>
        <v>46280</v>
      </c>
      <c r="X877" s="248">
        <f>IFERROR(Tabela1[[#This Row],[QIANTIDADE EXPEDIDA]]*Tabela1[[#This Row],[PESO UNI]],"")</f>
        <v>886.6</v>
      </c>
      <c r="Y877" s="248">
        <f t="shared" si="184"/>
        <v>0</v>
      </c>
      <c r="Z877" s="252">
        <f>Tabela1[[#This Row],[PESO TOTAL]]-Tabela1[[#This Row],[Peso Expedido]]</f>
        <v>0</v>
      </c>
      <c r="AA877" s="253">
        <v>1</v>
      </c>
      <c r="AB877" s="254"/>
      <c r="AC877" s="254">
        <v>1</v>
      </c>
      <c r="AD877" s="254">
        <v>1</v>
      </c>
      <c r="AE877" s="254">
        <v>1</v>
      </c>
      <c r="AF877" s="254">
        <v>1</v>
      </c>
      <c r="AG877" s="254">
        <v>1</v>
      </c>
      <c r="AH877" s="254">
        <v>1</v>
      </c>
      <c r="AI877" s="254" t="s">
        <v>5412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240" t="s">
        <v>5047</v>
      </c>
      <c r="B878" s="241" t="s">
        <v>5048</v>
      </c>
      <c r="C878" s="240">
        <v>1</v>
      </c>
      <c r="D878" s="240" t="s">
        <v>5049</v>
      </c>
      <c r="E878" s="239">
        <v>4530</v>
      </c>
      <c r="F878" s="239">
        <v>56</v>
      </c>
      <c r="G878" s="240">
        <v>643.4</v>
      </c>
      <c r="H878" s="242">
        <f>Tabela1[[#This Row],[PESO UNI]]*Tabela1[[#This Row],[QTE]]</f>
        <v>643.4</v>
      </c>
      <c r="I878" s="239">
        <v>0</v>
      </c>
      <c r="J878" s="243" t="s">
        <v>3140</v>
      </c>
      <c r="K878" s="243" t="s">
        <v>4320</v>
      </c>
      <c r="L878" s="244" t="s">
        <v>2984</v>
      </c>
      <c r="M878" s="245">
        <v>46251</v>
      </c>
      <c r="N878" s="243" t="s">
        <v>5104</v>
      </c>
      <c r="O878" s="246"/>
      <c r="P878" s="247"/>
      <c r="Q878" s="14">
        <f>Tabela1[[#This Row],[QTDE/ Fabricação]]-Tabela1[[#This Row],[QTE]]</f>
        <v>-1</v>
      </c>
      <c r="R878" s="249">
        <f t="shared" si="181"/>
        <v>643.4</v>
      </c>
      <c r="S878" s="249">
        <f t="shared" si="182"/>
        <v>643.4</v>
      </c>
      <c r="T878" s="250">
        <f t="shared" si="183"/>
        <v>0</v>
      </c>
      <c r="U878" s="251">
        <f>IFERROR(SUMIF('LISTA DE EMBARQUE'!B:B,MICRO!E:E,'LISTA DE EMBARQUE'!G:G),"")</f>
        <v>1</v>
      </c>
      <c r="V878" s="246">
        <f>IFERROR(VLOOKUP(Tabela1[[#This Row],[COD.MDE]],'LISTA DE EMBARQUE'!B:L,11,0),"")</f>
        <v>8</v>
      </c>
      <c r="W878" s="247">
        <f>IFERROR(VLOOKUP(Tabela1[[#This Row],[COD.MDE]],'LISTA DE EMBARQUE'!B:M,12,0),"")</f>
        <v>46280</v>
      </c>
      <c r="X878" s="248">
        <f>IFERROR(Tabela1[[#This Row],[QIANTIDADE EXPEDIDA]]*Tabela1[[#This Row],[PESO UNI]],"")</f>
        <v>643.4</v>
      </c>
      <c r="Y878" s="248">
        <f t="shared" si="184"/>
        <v>0</v>
      </c>
      <c r="Z878" s="252">
        <f>Tabela1[[#This Row],[PESO TOTAL]]-Tabela1[[#This Row],[Peso Expedido]]</f>
        <v>0</v>
      </c>
      <c r="AA878" s="253">
        <v>1</v>
      </c>
      <c r="AB878" s="254"/>
      <c r="AC878" s="254">
        <v>1</v>
      </c>
      <c r="AD878" s="254">
        <v>1</v>
      </c>
      <c r="AE878" s="254">
        <v>1</v>
      </c>
      <c r="AF878" s="254">
        <v>1</v>
      </c>
      <c r="AG878" s="254">
        <v>1</v>
      </c>
      <c r="AH878" s="254">
        <v>1</v>
      </c>
      <c r="AI878" s="254" t="s">
        <v>5412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240" t="s">
        <v>5050</v>
      </c>
      <c r="B879" s="241" t="s">
        <v>5051</v>
      </c>
      <c r="C879" s="240">
        <v>1</v>
      </c>
      <c r="D879" s="240" t="s">
        <v>5052</v>
      </c>
      <c r="E879" s="239">
        <v>4531</v>
      </c>
      <c r="F879" s="239">
        <v>56</v>
      </c>
      <c r="G879" s="240">
        <v>368.4</v>
      </c>
      <c r="H879" s="242">
        <f>Tabela1[[#This Row],[PESO UNI]]*Tabela1[[#This Row],[QTE]]</f>
        <v>368.4</v>
      </c>
      <c r="I879" s="239">
        <v>0</v>
      </c>
      <c r="J879" s="243" t="s">
        <v>3140</v>
      </c>
      <c r="K879" s="243" t="s">
        <v>4320</v>
      </c>
      <c r="L879" s="244" t="s">
        <v>2984</v>
      </c>
      <c r="M879" s="245">
        <v>46251</v>
      </c>
      <c r="N879" s="243" t="s">
        <v>5104</v>
      </c>
      <c r="O879" s="246"/>
      <c r="P879" s="247"/>
      <c r="Q879" s="14">
        <f>Tabela1[[#This Row],[QTDE/ Fabricação]]-Tabela1[[#This Row],[QTE]]</f>
        <v>-1</v>
      </c>
      <c r="R879" s="249">
        <f t="shared" si="181"/>
        <v>368.4</v>
      </c>
      <c r="S879" s="249">
        <f t="shared" si="182"/>
        <v>368.4</v>
      </c>
      <c r="T879" s="250">
        <f t="shared" si="183"/>
        <v>0</v>
      </c>
      <c r="U879" s="251">
        <f>IFERROR(SUMIF('LISTA DE EMBARQUE'!B:B,MICRO!E:E,'LISTA DE EMBARQUE'!G:G),"")</f>
        <v>1</v>
      </c>
      <c r="V879" s="246">
        <f>IFERROR(VLOOKUP(Tabela1[[#This Row],[COD.MDE]],'LISTA DE EMBARQUE'!B:L,11,0),"")</f>
        <v>8</v>
      </c>
      <c r="W879" s="247">
        <f>IFERROR(VLOOKUP(Tabela1[[#This Row],[COD.MDE]],'LISTA DE EMBARQUE'!B:M,12,0),"")</f>
        <v>46280</v>
      </c>
      <c r="X879" s="248">
        <f>IFERROR(Tabela1[[#This Row],[QIANTIDADE EXPEDIDA]]*Tabela1[[#This Row],[PESO UNI]],"")</f>
        <v>368.4</v>
      </c>
      <c r="Y879" s="248">
        <f t="shared" si="184"/>
        <v>0</v>
      </c>
      <c r="Z879" s="252">
        <f>Tabela1[[#This Row],[PESO TOTAL]]-Tabela1[[#This Row],[Peso Expedido]]</f>
        <v>0</v>
      </c>
      <c r="AA879" s="253">
        <v>1</v>
      </c>
      <c r="AB879" s="254"/>
      <c r="AC879" s="254">
        <v>1</v>
      </c>
      <c r="AD879" s="254">
        <v>1</v>
      </c>
      <c r="AE879" s="254">
        <v>1</v>
      </c>
      <c r="AF879" s="254">
        <v>1</v>
      </c>
      <c r="AG879" s="254">
        <v>1</v>
      </c>
      <c r="AH879" s="254">
        <v>1</v>
      </c>
      <c r="AI879" s="254" t="s">
        <v>5412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240" t="s">
        <v>5050</v>
      </c>
      <c r="B880" s="241" t="s">
        <v>5051</v>
      </c>
      <c r="C880" s="240">
        <v>1</v>
      </c>
      <c r="D880" s="240" t="s">
        <v>5053</v>
      </c>
      <c r="E880" s="239">
        <v>4532</v>
      </c>
      <c r="F880" s="239">
        <v>56</v>
      </c>
      <c r="G880" s="240">
        <v>340.7</v>
      </c>
      <c r="H880" s="242">
        <f>Tabela1[[#This Row],[PESO UNI]]*Tabela1[[#This Row],[QTE]]</f>
        <v>340.7</v>
      </c>
      <c r="I880" s="239">
        <v>0</v>
      </c>
      <c r="J880" s="243" t="s">
        <v>3140</v>
      </c>
      <c r="K880" s="243" t="s">
        <v>4320</v>
      </c>
      <c r="L880" s="244" t="s">
        <v>2984</v>
      </c>
      <c r="M880" s="245">
        <v>46251</v>
      </c>
      <c r="N880" s="243" t="s">
        <v>5104</v>
      </c>
      <c r="O880" s="246"/>
      <c r="P880" s="247"/>
      <c r="Q880" s="14">
        <f>Tabela1[[#This Row],[QTDE/ Fabricação]]-Tabela1[[#This Row],[QTE]]</f>
        <v>-1</v>
      </c>
      <c r="R880" s="249">
        <f t="shared" si="181"/>
        <v>340.7</v>
      </c>
      <c r="S880" s="249">
        <f t="shared" si="182"/>
        <v>340.7</v>
      </c>
      <c r="T880" s="250">
        <f t="shared" si="183"/>
        <v>0</v>
      </c>
      <c r="U880" s="251">
        <f>IFERROR(SUMIF('LISTA DE EMBARQUE'!B:B,MICRO!E:E,'LISTA DE EMBARQUE'!G:G),"")</f>
        <v>1</v>
      </c>
      <c r="V880" s="246">
        <f>IFERROR(VLOOKUP(Tabela1[[#This Row],[COD.MDE]],'LISTA DE EMBARQUE'!B:L,11,0),"")</f>
        <v>8</v>
      </c>
      <c r="W880" s="247">
        <f>IFERROR(VLOOKUP(Tabela1[[#This Row],[COD.MDE]],'LISTA DE EMBARQUE'!B:M,12,0),"")</f>
        <v>46280</v>
      </c>
      <c r="X880" s="248">
        <f>IFERROR(Tabela1[[#This Row],[QIANTIDADE EXPEDIDA]]*Tabela1[[#This Row],[PESO UNI]],"")</f>
        <v>340.7</v>
      </c>
      <c r="Y880" s="248">
        <f t="shared" si="184"/>
        <v>0</v>
      </c>
      <c r="Z880" s="252">
        <f>Tabela1[[#This Row],[PESO TOTAL]]-Tabela1[[#This Row],[Peso Expedido]]</f>
        <v>0</v>
      </c>
      <c r="AA880" s="253">
        <v>1</v>
      </c>
      <c r="AB880" s="254"/>
      <c r="AC880" s="254">
        <v>1</v>
      </c>
      <c r="AD880" s="254">
        <v>1</v>
      </c>
      <c r="AE880" s="254">
        <v>1</v>
      </c>
      <c r="AF880" s="254">
        <v>1</v>
      </c>
      <c r="AG880" s="254">
        <v>1</v>
      </c>
      <c r="AH880" s="254">
        <v>1</v>
      </c>
      <c r="AI880" s="254" t="s">
        <v>5412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5054</v>
      </c>
      <c r="B881" s="21" t="s">
        <v>5055</v>
      </c>
      <c r="C881" s="1">
        <v>4</v>
      </c>
      <c r="D881" s="1" t="s">
        <v>5056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5104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20.707999999999998</v>
      </c>
      <c r="S881" s="18">
        <f t="shared" si="182"/>
        <v>9.9200000000000017</v>
      </c>
      <c r="T881" s="19">
        <f t="shared" si="183"/>
        <v>-14.879999999999999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-4</v>
      </c>
      <c r="Z881" s="20">
        <f>Tabela1[[#This Row],[PESO TOTAL]]-Tabela1[[#This Row],[Peso Expedido]]</f>
        <v>24.8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0.4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5054</v>
      </c>
      <c r="B882" s="21" t="s">
        <v>5055</v>
      </c>
      <c r="C882" s="1">
        <v>1</v>
      </c>
      <c r="D882" s="1" t="s">
        <v>5059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5104</v>
      </c>
      <c r="O882" s="12"/>
      <c r="P882" s="13"/>
      <c r="Q882" s="14">
        <f>Tabela1[[#This Row],[QTDE/ Fabricação]]-Tabela1[[#This Row],[QTE]]</f>
        <v>-1</v>
      </c>
      <c r="R882" s="18">
        <f t="shared" si="181"/>
        <v>260.85399999999998</v>
      </c>
      <c r="S882" s="18">
        <f t="shared" si="182"/>
        <v>124.96</v>
      </c>
      <c r="T882" s="19">
        <f t="shared" si="183"/>
        <v>-187.44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-1</v>
      </c>
      <c r="Z882" s="20">
        <f>Tabela1[[#This Row],[PESO TOTAL]]-Tabela1[[#This Row],[Peso Expedido]]</f>
        <v>312.39999999999998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0.4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5057</v>
      </c>
      <c r="B883" s="21" t="s">
        <v>5058</v>
      </c>
      <c r="C883" s="1">
        <v>2</v>
      </c>
      <c r="D883" s="1" t="s">
        <v>5060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5104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5057</v>
      </c>
      <c r="B884" s="21" t="s">
        <v>5058</v>
      </c>
      <c r="C884" s="1">
        <v>2</v>
      </c>
      <c r="D884" s="1" t="s">
        <v>5061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5104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5057</v>
      </c>
      <c r="B885" s="21" t="s">
        <v>5058</v>
      </c>
      <c r="C885" s="1">
        <v>1</v>
      </c>
      <c r="D885" s="1" t="s">
        <v>5062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5104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5063</v>
      </c>
      <c r="B886" s="21" t="s">
        <v>5064</v>
      </c>
      <c r="C886" s="1">
        <v>1</v>
      </c>
      <c r="D886" s="1" t="s">
        <v>5065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5707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5066</v>
      </c>
      <c r="B887" s="21" t="s">
        <v>5067</v>
      </c>
      <c r="C887" s="1">
        <v>1</v>
      </c>
      <c r="D887" s="1" t="s">
        <v>5068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5707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5069</v>
      </c>
      <c r="B888" s="21" t="s">
        <v>5070</v>
      </c>
      <c r="C888" s="1">
        <v>1</v>
      </c>
      <c r="D888" s="1" t="s">
        <v>5071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5707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5072</v>
      </c>
      <c r="B889" s="21" t="s">
        <v>5073</v>
      </c>
      <c r="C889" s="1">
        <v>1</v>
      </c>
      <c r="D889" s="1" t="s">
        <v>5074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5707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5075</v>
      </c>
      <c r="B890" s="21" t="s">
        <v>5076</v>
      </c>
      <c r="C890" s="1">
        <v>1</v>
      </c>
      <c r="D890" s="1" t="s">
        <v>5077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5707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5078</v>
      </c>
      <c r="B891" s="21" t="s">
        <v>5079</v>
      </c>
      <c r="C891" s="1">
        <v>1</v>
      </c>
      <c r="D891" s="1" t="s">
        <v>5080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5707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5081</v>
      </c>
      <c r="B892" s="21" t="s">
        <v>5082</v>
      </c>
      <c r="C892" s="1">
        <v>1</v>
      </c>
      <c r="D892" s="1" t="s">
        <v>5083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5707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5084</v>
      </c>
      <c r="B893" s="21" t="s">
        <v>5085</v>
      </c>
      <c r="C893" s="1">
        <v>1</v>
      </c>
      <c r="D893" s="1" t="s">
        <v>5086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5104</v>
      </c>
      <c r="O893" s="12"/>
      <c r="P893" s="13"/>
      <c r="Q893" s="14">
        <f>Tabela1[[#This Row],[QTDE/ Fabricação]]-Tabela1[[#This Row],[QTE]]</f>
        <v>-1</v>
      </c>
      <c r="R893" s="18">
        <f t="shared" si="181"/>
        <v>637.43899999999996</v>
      </c>
      <c r="S893" s="18">
        <f t="shared" si="182"/>
        <v>305.36</v>
      </c>
      <c r="T893" s="19">
        <f t="shared" si="183"/>
        <v>-458.03999999999996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763.4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0.4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5087</v>
      </c>
      <c r="B894" s="21" t="s">
        <v>5088</v>
      </c>
      <c r="C894" s="1">
        <v>1</v>
      </c>
      <c r="D894" s="1" t="s">
        <v>5089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5104</v>
      </c>
      <c r="O894" s="12"/>
      <c r="P894" s="13"/>
      <c r="Q894" s="14">
        <f>Tabela1[[#This Row],[QTDE/ Fabricação]]-Tabela1[[#This Row],[QTE]]</f>
        <v>-1</v>
      </c>
      <c r="R894" s="18">
        <f t="shared" si="181"/>
        <v>424.59749999999997</v>
      </c>
      <c r="S894" s="18">
        <f t="shared" si="182"/>
        <v>203.4</v>
      </c>
      <c r="T894" s="19">
        <f t="shared" si="183"/>
        <v>-305.10000000000002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508.5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0.4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5090</v>
      </c>
      <c r="B895" s="21" t="s">
        <v>5091</v>
      </c>
      <c r="C895" s="1">
        <v>1</v>
      </c>
      <c r="D895" s="1" t="s">
        <v>5092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5104</v>
      </c>
      <c r="O895" s="12"/>
      <c r="P895" s="13"/>
      <c r="Q895" s="14">
        <f>Tabela1[[#This Row],[QTDE/ Fabricação]]-Tabela1[[#This Row],[QTE]]</f>
        <v>-1</v>
      </c>
      <c r="R895" s="18">
        <f t="shared" si="181"/>
        <v>368.40199999999999</v>
      </c>
      <c r="S895" s="18">
        <f t="shared" si="182"/>
        <v>176.48000000000002</v>
      </c>
      <c r="T895" s="19">
        <f t="shared" si="183"/>
        <v>-264.71999999999997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441.2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0.4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5093</v>
      </c>
      <c r="B896" s="21" t="s">
        <v>5094</v>
      </c>
      <c r="C896" s="1">
        <v>1</v>
      </c>
      <c r="D896" s="1" t="s">
        <v>5095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5104</v>
      </c>
      <c r="O896" s="12"/>
      <c r="P896" s="13"/>
      <c r="Q896" s="14">
        <f>Tabela1[[#This Row],[QTDE/ Fabricação]]-Tabela1[[#This Row],[QTE]]</f>
        <v>-1</v>
      </c>
      <c r="R896" s="18">
        <f t="shared" si="181"/>
        <v>605.95950000000005</v>
      </c>
      <c r="S896" s="18">
        <f t="shared" si="182"/>
        <v>290.28000000000003</v>
      </c>
      <c r="T896" s="19">
        <f t="shared" si="183"/>
        <v>-435.42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725.7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0.4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5096</v>
      </c>
      <c r="B897" s="21" t="s">
        <v>5097</v>
      </c>
      <c r="C897" s="1">
        <v>1</v>
      </c>
      <c r="D897" s="1" t="s">
        <v>5098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5104</v>
      </c>
      <c r="O897" s="12"/>
      <c r="P897" s="13"/>
      <c r="Q897" s="14">
        <f>Tabela1[[#This Row],[QTDE/ Fabricação]]-Tabela1[[#This Row],[QTE]]</f>
        <v>-1</v>
      </c>
      <c r="R897" s="18">
        <f t="shared" si="181"/>
        <v>292.41699999999997</v>
      </c>
      <c r="S897" s="18">
        <f t="shared" si="182"/>
        <v>140.08000000000001</v>
      </c>
      <c r="T897" s="19">
        <f t="shared" si="183"/>
        <v>-210.11999999999998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-1</v>
      </c>
      <c r="Z897" s="20">
        <f>Tabela1[[#This Row],[PESO TOTAL]]-Tabela1[[#This Row],[Peso Expedido]]</f>
        <v>350.2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0.4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5096</v>
      </c>
      <c r="B898" s="21" t="s">
        <v>5097</v>
      </c>
      <c r="C898" s="1">
        <v>3</v>
      </c>
      <c r="D898" s="1" t="s">
        <v>5099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5104</v>
      </c>
      <c r="O898" s="12"/>
      <c r="P898" s="13"/>
      <c r="Q898" s="14">
        <f>Tabela1[[#This Row],[QTDE/ Fabricação]]-Tabela1[[#This Row],[QTE]]</f>
        <v>-3</v>
      </c>
      <c r="R898" s="18">
        <f t="shared" si="181"/>
        <v>7.7655000000000003</v>
      </c>
      <c r="S898" s="18">
        <f t="shared" si="182"/>
        <v>3.7200000000000006</v>
      </c>
      <c r="T898" s="19">
        <f t="shared" si="183"/>
        <v>-5.58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-3</v>
      </c>
      <c r="Z898" s="20">
        <f>Tabela1[[#This Row],[PESO TOTAL]]-Tabela1[[#This Row],[Peso Expedido]]</f>
        <v>9.3000000000000007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0.4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5100</v>
      </c>
      <c r="B899" s="21" t="s">
        <v>5101</v>
      </c>
      <c r="C899" s="1">
        <v>1</v>
      </c>
      <c r="D899" s="1" t="s">
        <v>5102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5104</v>
      </c>
      <c r="O899" s="12"/>
      <c r="P899" s="13"/>
      <c r="Q899" s="14">
        <f>Tabela1[[#This Row],[QTDE/ Fabricação]]-Tabela1[[#This Row],[QTE]]</f>
        <v>-1</v>
      </c>
      <c r="R899" s="18">
        <f t="shared" si="181"/>
        <v>27.555</v>
      </c>
      <c r="S899" s="18">
        <f t="shared" si="182"/>
        <v>13.200000000000001</v>
      </c>
      <c r="T899" s="19">
        <f t="shared" si="183"/>
        <v>-19.799999999999997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33</v>
      </c>
      <c r="AA899" s="17">
        <v>1</v>
      </c>
      <c r="AB899" s="33"/>
      <c r="AC899" s="33">
        <v>1</v>
      </c>
      <c r="AD899" s="33">
        <v>0.7</v>
      </c>
      <c r="AE899" s="33">
        <v>0.7</v>
      </c>
      <c r="AF899" s="33">
        <v>0.4</v>
      </c>
      <c r="AG899" s="33">
        <v>0.4</v>
      </c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5579</v>
      </c>
      <c r="B900" s="21" t="s">
        <v>5103</v>
      </c>
      <c r="C900" s="1">
        <v>67</v>
      </c>
      <c r="D900" s="1" t="s">
        <v>5580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5579</v>
      </c>
      <c r="B901" s="21" t="s">
        <v>5103</v>
      </c>
      <c r="C901" s="1">
        <v>3</v>
      </c>
      <c r="D901" s="1" t="s">
        <v>5581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5579</v>
      </c>
      <c r="B902" s="21" t="s">
        <v>5103</v>
      </c>
      <c r="C902" s="1">
        <v>1</v>
      </c>
      <c r="D902" s="1" t="s">
        <v>5582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5579</v>
      </c>
      <c r="B903" s="21" t="s">
        <v>5103</v>
      </c>
      <c r="C903" s="1">
        <v>6</v>
      </c>
      <c r="D903" s="1" t="s">
        <v>5583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5579</v>
      </c>
      <c r="B904" s="21" t="s">
        <v>5103</v>
      </c>
      <c r="C904" s="1">
        <v>4</v>
      </c>
      <c r="D904" s="1" t="s">
        <v>5584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5579</v>
      </c>
      <c r="B905" s="21" t="s">
        <v>5103</v>
      </c>
      <c r="C905" s="1">
        <v>2</v>
      </c>
      <c r="D905" s="1" t="s">
        <v>5585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5579</v>
      </c>
      <c r="B906" s="21" t="s">
        <v>5103</v>
      </c>
      <c r="C906" s="1">
        <v>1</v>
      </c>
      <c r="D906" s="1" t="s">
        <v>5586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5579</v>
      </c>
      <c r="B907" s="21" t="s">
        <v>5103</v>
      </c>
      <c r="C907" s="1">
        <v>1</v>
      </c>
      <c r="D907" s="1" t="s">
        <v>5587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5579</v>
      </c>
      <c r="B908" s="21" t="s">
        <v>5103</v>
      </c>
      <c r="C908" s="1">
        <v>1</v>
      </c>
      <c r="D908" s="1" t="s">
        <v>5588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5579</v>
      </c>
      <c r="B909" s="21" t="s">
        <v>5103</v>
      </c>
      <c r="C909" s="1">
        <v>1</v>
      </c>
      <c r="D909" s="1" t="s">
        <v>5589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5579</v>
      </c>
      <c r="B910" s="21" t="s">
        <v>5103</v>
      </c>
      <c r="C910" s="1">
        <v>1</v>
      </c>
      <c r="D910" s="1" t="s">
        <v>5590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5579</v>
      </c>
      <c r="B911" s="21" t="s">
        <v>5103</v>
      </c>
      <c r="C911" s="1">
        <v>1</v>
      </c>
      <c r="D911" s="1" t="s">
        <v>5591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5579</v>
      </c>
      <c r="B912" s="21" t="s">
        <v>5103</v>
      </c>
      <c r="C912" s="1">
        <v>1</v>
      </c>
      <c r="D912" s="1" t="s">
        <v>5592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5579</v>
      </c>
      <c r="B913" s="21" t="s">
        <v>5103</v>
      </c>
      <c r="C913" s="1">
        <v>1</v>
      </c>
      <c r="D913" s="1" t="s">
        <v>5593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5579</v>
      </c>
      <c r="B914" s="21" t="s">
        <v>5103</v>
      </c>
      <c r="C914" s="1">
        <v>1</v>
      </c>
      <c r="D914" s="1" t="s">
        <v>5594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5579</v>
      </c>
      <c r="B915" s="21" t="s">
        <v>5103</v>
      </c>
      <c r="C915" s="1">
        <v>2</v>
      </c>
      <c r="D915" s="1" t="s">
        <v>5595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5579</v>
      </c>
      <c r="B916" s="21" t="s">
        <v>5103</v>
      </c>
      <c r="C916" s="1">
        <v>2</v>
      </c>
      <c r="D916" s="1" t="s">
        <v>5596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5579</v>
      </c>
      <c r="B917" s="21" t="s">
        <v>5103</v>
      </c>
      <c r="C917" s="1">
        <v>2</v>
      </c>
      <c r="D917" s="1" t="s">
        <v>5597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5579</v>
      </c>
      <c r="B918" s="21" t="s">
        <v>5103</v>
      </c>
      <c r="C918" s="1">
        <v>2</v>
      </c>
      <c r="D918" s="1" t="s">
        <v>5598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5579</v>
      </c>
      <c r="B919" s="21" t="s">
        <v>5103</v>
      </c>
      <c r="C919" s="1">
        <v>2</v>
      </c>
      <c r="D919" s="1" t="s">
        <v>5599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5579</v>
      </c>
      <c r="B920" s="21" t="s">
        <v>5103</v>
      </c>
      <c r="C920" s="1">
        <v>2</v>
      </c>
      <c r="D920" s="1" t="s">
        <v>5600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5579</v>
      </c>
      <c r="B921" s="21" t="s">
        <v>5103</v>
      </c>
      <c r="C921" s="1">
        <v>2</v>
      </c>
      <c r="D921" s="1" t="s">
        <v>5601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5579</v>
      </c>
      <c r="B922" s="21" t="s">
        <v>5103</v>
      </c>
      <c r="C922" s="1">
        <v>2</v>
      </c>
      <c r="D922" s="1" t="s">
        <v>5602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5579</v>
      </c>
      <c r="B923" s="21" t="s">
        <v>5103</v>
      </c>
      <c r="C923" s="1">
        <v>2</v>
      </c>
      <c r="D923" s="1" t="s">
        <v>5603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5579</v>
      </c>
      <c r="B924" s="21" t="s">
        <v>5103</v>
      </c>
      <c r="C924" s="1">
        <v>2</v>
      </c>
      <c r="D924" s="1" t="s">
        <v>5604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5579</v>
      </c>
      <c r="B925" s="21" t="s">
        <v>5103</v>
      </c>
      <c r="C925" s="1">
        <v>2</v>
      </c>
      <c r="D925" s="1" t="s">
        <v>5605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5579</v>
      </c>
      <c r="B926" s="21" t="s">
        <v>5103</v>
      </c>
      <c r="C926" s="1">
        <v>2</v>
      </c>
      <c r="D926" s="1" t="s">
        <v>5606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5579</v>
      </c>
      <c r="B927" s="21" t="s">
        <v>5103</v>
      </c>
      <c r="C927" s="1">
        <v>1</v>
      </c>
      <c r="D927" s="1" t="s">
        <v>5607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5579</v>
      </c>
      <c r="B928" s="21" t="s">
        <v>5103</v>
      </c>
      <c r="C928" s="1">
        <v>1</v>
      </c>
      <c r="D928" s="1" t="s">
        <v>5608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240" t="s">
        <v>5105</v>
      </c>
      <c r="B929" s="241" t="s">
        <v>5106</v>
      </c>
      <c r="C929" s="240">
        <v>1</v>
      </c>
      <c r="D929" s="240" t="s">
        <v>5107</v>
      </c>
      <c r="E929" s="239">
        <v>4555</v>
      </c>
      <c r="F929" s="239">
        <v>58</v>
      </c>
      <c r="G929" s="240">
        <v>84.46</v>
      </c>
      <c r="H929" s="242">
        <f>Tabela1[[#This Row],[PESO UNI]]*Tabela1[[#This Row],[QTE]]</f>
        <v>84.46</v>
      </c>
      <c r="I929" s="239">
        <v>0</v>
      </c>
      <c r="J929" s="243" t="s">
        <v>3045</v>
      </c>
      <c r="K929" s="243" t="s">
        <v>4320</v>
      </c>
      <c r="L929" s="244" t="s">
        <v>2984</v>
      </c>
      <c r="M929" s="245">
        <v>46251</v>
      </c>
      <c r="N929" s="243" t="s">
        <v>5104</v>
      </c>
      <c r="O929" s="246"/>
      <c r="P929" s="247"/>
      <c r="Q929" s="14">
        <f>Tabela1[[#This Row],[QTDE/ Fabricação]]-Tabela1[[#This Row],[QTE]]</f>
        <v>-1</v>
      </c>
      <c r="R929" s="249">
        <f t="shared" si="181"/>
        <v>84.46</v>
      </c>
      <c r="S929" s="249">
        <f t="shared" si="182"/>
        <v>84.46</v>
      </c>
      <c r="T929" s="250">
        <f t="shared" si="183"/>
        <v>0</v>
      </c>
      <c r="U929" s="251">
        <f>IFERROR(SUMIF('LISTA DE EMBARQUE'!B:B,MICRO!E:E,'LISTA DE EMBARQUE'!G:G),"")</f>
        <v>1</v>
      </c>
      <c r="V929" s="246">
        <f>IFERROR(VLOOKUP(Tabela1[[#This Row],[COD.MDE]],'LISTA DE EMBARQUE'!B:L,11,0),"")</f>
        <v>9</v>
      </c>
      <c r="W929" s="247">
        <f>IFERROR(VLOOKUP(Tabela1[[#This Row],[COD.MDE]],'LISTA DE EMBARQUE'!B:M,12,0),"")</f>
        <v>46284</v>
      </c>
      <c r="X929" s="248">
        <f>IFERROR(Tabela1[[#This Row],[QIANTIDADE EXPEDIDA]]*Tabela1[[#This Row],[PESO UNI]],"")</f>
        <v>84.46</v>
      </c>
      <c r="Y929" s="248">
        <f t="shared" si="184"/>
        <v>0</v>
      </c>
      <c r="Z929" s="252">
        <f>Tabela1[[#This Row],[PESO TOTAL]]-Tabela1[[#This Row],[Peso Expedido]]</f>
        <v>0</v>
      </c>
      <c r="AA929" s="253">
        <v>1</v>
      </c>
      <c r="AB929" s="254"/>
      <c r="AC929" s="254">
        <v>1</v>
      </c>
      <c r="AD929" s="254">
        <v>1</v>
      </c>
      <c r="AE929" s="254">
        <v>1</v>
      </c>
      <c r="AF929" s="254">
        <v>1</v>
      </c>
      <c r="AG929" s="254">
        <v>1</v>
      </c>
      <c r="AH929" s="254">
        <v>1</v>
      </c>
      <c r="AI929" s="254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240" t="s">
        <v>5105</v>
      </c>
      <c r="B930" s="241" t="s">
        <v>5106</v>
      </c>
      <c r="C930" s="240">
        <v>2</v>
      </c>
      <c r="D930" s="240" t="s">
        <v>5108</v>
      </c>
      <c r="E930" s="239">
        <v>4556</v>
      </c>
      <c r="F930" s="239">
        <v>58</v>
      </c>
      <c r="G930" s="240">
        <v>69.61</v>
      </c>
      <c r="H930" s="242">
        <f>Tabela1[[#This Row],[PESO UNI]]*Tabela1[[#This Row],[QTE]]</f>
        <v>139.22</v>
      </c>
      <c r="I930" s="239">
        <v>0</v>
      </c>
      <c r="J930" s="243" t="s">
        <v>3045</v>
      </c>
      <c r="K930" s="243" t="s">
        <v>4320</v>
      </c>
      <c r="L930" s="244" t="s">
        <v>2984</v>
      </c>
      <c r="M930" s="245">
        <v>46251</v>
      </c>
      <c r="N930" s="243" t="s">
        <v>5104</v>
      </c>
      <c r="O930" s="246"/>
      <c r="P930" s="247"/>
      <c r="Q930" s="14">
        <f>Tabela1[[#This Row],[QTDE/ Fabricação]]-Tabela1[[#This Row],[QTE]]</f>
        <v>-2</v>
      </c>
      <c r="R930" s="249">
        <f t="shared" ref="R930:R961" si="189">IFERROR(H930*((AA930*0.25)+(AC930*0.25)+(AD930*0.225)+(AE930*0.225)+(AF930*0.05)),"")</f>
        <v>139.22</v>
      </c>
      <c r="S930" s="249">
        <f t="shared" ref="S930:S961" si="190">IFERROR(H930*AG930,"")</f>
        <v>139.22</v>
      </c>
      <c r="T930" s="250">
        <f t="shared" ref="T930:T961" si="191">IFERROR(S930-H930,"")</f>
        <v>0</v>
      </c>
      <c r="U930" s="251">
        <f>IFERROR(SUMIF('LISTA DE EMBARQUE'!B:B,MICRO!E:E,'LISTA DE EMBARQUE'!G:G),"")</f>
        <v>2</v>
      </c>
      <c r="V930" s="246">
        <f>IFERROR(VLOOKUP(Tabela1[[#This Row],[COD.MDE]],'LISTA DE EMBARQUE'!B:L,11,0),"")</f>
        <v>9</v>
      </c>
      <c r="W930" s="247">
        <f>IFERROR(VLOOKUP(Tabela1[[#This Row],[COD.MDE]],'LISTA DE EMBARQUE'!B:M,12,0),"")</f>
        <v>46284</v>
      </c>
      <c r="X930" s="248">
        <f>IFERROR(Tabela1[[#This Row],[QIANTIDADE EXPEDIDA]]*Tabela1[[#This Row],[PESO UNI]],"")</f>
        <v>139.22</v>
      </c>
      <c r="Y930" s="248">
        <f t="shared" ref="Y930:Y961" si="192">U930-C930</f>
        <v>0</v>
      </c>
      <c r="Z930" s="252">
        <f>Tabela1[[#This Row],[PESO TOTAL]]-Tabela1[[#This Row],[Peso Expedido]]</f>
        <v>0</v>
      </c>
      <c r="AA930" s="253">
        <v>1</v>
      </c>
      <c r="AB930" s="254"/>
      <c r="AC930" s="254">
        <v>1</v>
      </c>
      <c r="AD930" s="254">
        <v>1</v>
      </c>
      <c r="AE930" s="254">
        <v>1</v>
      </c>
      <c r="AF930" s="254">
        <v>1</v>
      </c>
      <c r="AG930" s="254">
        <v>1</v>
      </c>
      <c r="AH930" s="254">
        <v>1</v>
      </c>
      <c r="AI930" s="254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5105</v>
      </c>
      <c r="B931" s="21" t="s">
        <v>5106</v>
      </c>
      <c r="C931" s="1">
        <v>2</v>
      </c>
      <c r="D931" s="1" t="s">
        <v>5109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5104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240" t="s">
        <v>5105</v>
      </c>
      <c r="B932" s="241" t="s">
        <v>5106</v>
      </c>
      <c r="C932" s="240">
        <v>6</v>
      </c>
      <c r="D932" s="240" t="s">
        <v>5110</v>
      </c>
      <c r="E932" s="239">
        <v>4558</v>
      </c>
      <c r="F932" s="239">
        <v>58</v>
      </c>
      <c r="G932" s="240">
        <v>6.07</v>
      </c>
      <c r="H932" s="242">
        <f>Tabela1[[#This Row],[PESO UNI]]*Tabela1[[#This Row],[QTE]]</f>
        <v>36.42</v>
      </c>
      <c r="I932" s="239">
        <v>0</v>
      </c>
      <c r="J932" s="243" t="s">
        <v>3045</v>
      </c>
      <c r="K932" s="243" t="s">
        <v>4320</v>
      </c>
      <c r="L932" s="244" t="s">
        <v>2984</v>
      </c>
      <c r="M932" s="245">
        <v>46251</v>
      </c>
      <c r="N932" s="243" t="s">
        <v>5104</v>
      </c>
      <c r="O932" s="246"/>
      <c r="P932" s="247"/>
      <c r="Q932" s="14">
        <f>Tabela1[[#This Row],[QTDE/ Fabricação]]-Tabela1[[#This Row],[QTE]]</f>
        <v>-6</v>
      </c>
      <c r="R932" s="249">
        <f t="shared" si="189"/>
        <v>36.42</v>
      </c>
      <c r="S932" s="249">
        <f t="shared" si="190"/>
        <v>36.42</v>
      </c>
      <c r="T932" s="250">
        <f t="shared" si="191"/>
        <v>0</v>
      </c>
      <c r="U932" s="251">
        <f>IFERROR(SUMIF('LISTA DE EMBARQUE'!B:B,MICRO!E:E,'LISTA DE EMBARQUE'!G:G),"")</f>
        <v>6</v>
      </c>
      <c r="V932" s="246">
        <f>IFERROR(VLOOKUP(Tabela1[[#This Row],[COD.MDE]],'LISTA DE EMBARQUE'!B:L,11,0),"")</f>
        <v>9</v>
      </c>
      <c r="W932" s="247">
        <f>IFERROR(VLOOKUP(Tabela1[[#This Row],[COD.MDE]],'LISTA DE EMBARQUE'!B:M,12,0),"")</f>
        <v>46284</v>
      </c>
      <c r="X932" s="248">
        <f>IFERROR(Tabela1[[#This Row],[QIANTIDADE EXPEDIDA]]*Tabela1[[#This Row],[PESO UNI]],"")</f>
        <v>36.42</v>
      </c>
      <c r="Y932" s="248">
        <f t="shared" si="192"/>
        <v>0</v>
      </c>
      <c r="Z932" s="252">
        <f>Tabela1[[#This Row],[PESO TOTAL]]-Tabela1[[#This Row],[Peso Expedido]]</f>
        <v>0</v>
      </c>
      <c r="AA932" s="253">
        <v>1</v>
      </c>
      <c r="AB932" s="254"/>
      <c r="AC932" s="254">
        <v>1</v>
      </c>
      <c r="AD932" s="254">
        <v>1</v>
      </c>
      <c r="AE932" s="254">
        <v>1</v>
      </c>
      <c r="AF932" s="254">
        <v>1</v>
      </c>
      <c r="AG932" s="254">
        <v>1</v>
      </c>
      <c r="AH932" s="254">
        <v>1</v>
      </c>
      <c r="AI932" s="254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5105</v>
      </c>
      <c r="B933" s="21" t="s">
        <v>5106</v>
      </c>
      <c r="C933" s="1">
        <v>1</v>
      </c>
      <c r="D933" s="1" t="s">
        <v>5111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5104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5105</v>
      </c>
      <c r="B934" s="21" t="s">
        <v>5106</v>
      </c>
      <c r="C934" s="1">
        <v>1</v>
      </c>
      <c r="D934" s="1" t="s">
        <v>5112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5104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240" t="s">
        <v>5105</v>
      </c>
      <c r="B935" s="241" t="s">
        <v>5106</v>
      </c>
      <c r="C935" s="240">
        <v>1</v>
      </c>
      <c r="D935" s="240" t="s">
        <v>5113</v>
      </c>
      <c r="E935" s="239">
        <v>4561</v>
      </c>
      <c r="F935" s="239">
        <v>58</v>
      </c>
      <c r="G935" s="240">
        <v>20.48</v>
      </c>
      <c r="H935" s="242">
        <f>Tabela1[[#This Row],[PESO UNI]]*Tabela1[[#This Row],[QTE]]</f>
        <v>20.48</v>
      </c>
      <c r="I935" s="239">
        <v>0</v>
      </c>
      <c r="J935" s="243" t="s">
        <v>3045</v>
      </c>
      <c r="K935" s="243" t="s">
        <v>4320</v>
      </c>
      <c r="L935" s="244" t="s">
        <v>2984</v>
      </c>
      <c r="M935" s="245">
        <v>46251</v>
      </c>
      <c r="N935" s="243" t="s">
        <v>5104</v>
      </c>
      <c r="O935" s="246"/>
      <c r="P935" s="247"/>
      <c r="Q935" s="14">
        <f>Tabela1[[#This Row],[QTDE/ Fabricação]]-Tabela1[[#This Row],[QTE]]</f>
        <v>-1</v>
      </c>
      <c r="R935" s="249">
        <f t="shared" si="189"/>
        <v>20.48</v>
      </c>
      <c r="S935" s="249">
        <f t="shared" si="190"/>
        <v>20.48</v>
      </c>
      <c r="T935" s="250">
        <f t="shared" si="191"/>
        <v>0</v>
      </c>
      <c r="U935" s="251">
        <f>IFERROR(SUMIF('LISTA DE EMBARQUE'!B:B,MICRO!E:E,'LISTA DE EMBARQUE'!G:G),"")</f>
        <v>1</v>
      </c>
      <c r="V935" s="246">
        <f>IFERROR(VLOOKUP(Tabela1[[#This Row],[COD.MDE]],'LISTA DE EMBARQUE'!B:L,11,0),"")</f>
        <v>9</v>
      </c>
      <c r="W935" s="247">
        <f>IFERROR(VLOOKUP(Tabela1[[#This Row],[COD.MDE]],'LISTA DE EMBARQUE'!B:M,12,0),"")</f>
        <v>46284</v>
      </c>
      <c r="X935" s="248">
        <f>IFERROR(Tabela1[[#This Row],[QIANTIDADE EXPEDIDA]]*Tabela1[[#This Row],[PESO UNI]],"")</f>
        <v>20.48</v>
      </c>
      <c r="Y935" s="248">
        <f t="shared" si="192"/>
        <v>0</v>
      </c>
      <c r="Z935" s="252">
        <f>Tabela1[[#This Row],[PESO TOTAL]]-Tabela1[[#This Row],[Peso Expedido]]</f>
        <v>0</v>
      </c>
      <c r="AA935" s="253">
        <v>1</v>
      </c>
      <c r="AB935" s="254"/>
      <c r="AC935" s="254">
        <v>1</v>
      </c>
      <c r="AD935" s="254">
        <v>1</v>
      </c>
      <c r="AE935" s="254">
        <v>1</v>
      </c>
      <c r="AF935" s="254">
        <v>1</v>
      </c>
      <c r="AG935" s="254">
        <v>1</v>
      </c>
      <c r="AH935" s="254">
        <v>1</v>
      </c>
      <c r="AI935" s="254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240" t="s">
        <v>5105</v>
      </c>
      <c r="B936" s="241" t="s">
        <v>5106</v>
      </c>
      <c r="C936" s="240">
        <v>2</v>
      </c>
      <c r="D936" s="240" t="s">
        <v>5114</v>
      </c>
      <c r="E936" s="239">
        <v>4562</v>
      </c>
      <c r="F936" s="239">
        <v>58</v>
      </c>
      <c r="G936" s="240">
        <v>18.54</v>
      </c>
      <c r="H936" s="242">
        <f>Tabela1[[#This Row],[PESO UNI]]*Tabela1[[#This Row],[QTE]]</f>
        <v>37.08</v>
      </c>
      <c r="I936" s="239">
        <v>0</v>
      </c>
      <c r="J936" s="243" t="s">
        <v>3045</v>
      </c>
      <c r="K936" s="243" t="s">
        <v>4320</v>
      </c>
      <c r="L936" s="244" t="s">
        <v>2984</v>
      </c>
      <c r="M936" s="245">
        <v>46251</v>
      </c>
      <c r="N936" s="243" t="s">
        <v>5104</v>
      </c>
      <c r="O936" s="246"/>
      <c r="P936" s="247"/>
      <c r="Q936" s="14">
        <f>Tabela1[[#This Row],[QTDE/ Fabricação]]-Tabela1[[#This Row],[QTE]]</f>
        <v>-2</v>
      </c>
      <c r="R936" s="249">
        <f t="shared" si="189"/>
        <v>37.08</v>
      </c>
      <c r="S936" s="249">
        <f t="shared" si="190"/>
        <v>37.08</v>
      </c>
      <c r="T936" s="250">
        <f t="shared" si="191"/>
        <v>0</v>
      </c>
      <c r="U936" s="251">
        <f>IFERROR(SUMIF('LISTA DE EMBARQUE'!B:B,MICRO!E:E,'LISTA DE EMBARQUE'!G:G),"")</f>
        <v>2</v>
      </c>
      <c r="V936" s="246">
        <f>IFERROR(VLOOKUP(Tabela1[[#This Row],[COD.MDE]],'LISTA DE EMBARQUE'!B:L,11,0),"")</f>
        <v>9</v>
      </c>
      <c r="W936" s="247">
        <f>IFERROR(VLOOKUP(Tabela1[[#This Row],[COD.MDE]],'LISTA DE EMBARQUE'!B:M,12,0),"")</f>
        <v>46284</v>
      </c>
      <c r="X936" s="248">
        <f>IFERROR(Tabela1[[#This Row],[QIANTIDADE EXPEDIDA]]*Tabela1[[#This Row],[PESO UNI]],"")</f>
        <v>37.08</v>
      </c>
      <c r="Y936" s="248">
        <f t="shared" si="192"/>
        <v>0</v>
      </c>
      <c r="Z936" s="252">
        <f>Tabela1[[#This Row],[PESO TOTAL]]-Tabela1[[#This Row],[Peso Expedido]]</f>
        <v>0</v>
      </c>
      <c r="AA936" s="253">
        <v>1</v>
      </c>
      <c r="AB936" s="254"/>
      <c r="AC936" s="254">
        <v>1</v>
      </c>
      <c r="AD936" s="254">
        <v>1</v>
      </c>
      <c r="AE936" s="254">
        <v>1</v>
      </c>
      <c r="AF936" s="254">
        <v>1</v>
      </c>
      <c r="AG936" s="254">
        <v>1</v>
      </c>
      <c r="AH936" s="254">
        <v>1</v>
      </c>
      <c r="AI936" s="254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240" t="s">
        <v>5115</v>
      </c>
      <c r="B937" s="241" t="s">
        <v>5116</v>
      </c>
      <c r="C937" s="240">
        <v>1</v>
      </c>
      <c r="D937" s="240" t="s">
        <v>5117</v>
      </c>
      <c r="E937" s="239">
        <v>4563</v>
      </c>
      <c r="F937" s="239">
        <v>58</v>
      </c>
      <c r="G937" s="240">
        <v>82.5</v>
      </c>
      <c r="H937" s="242">
        <f>Tabela1[[#This Row],[PESO UNI]]*Tabela1[[#This Row],[QTE]]</f>
        <v>82.5</v>
      </c>
      <c r="I937" s="239">
        <v>0</v>
      </c>
      <c r="J937" s="243" t="s">
        <v>3045</v>
      </c>
      <c r="K937" s="243" t="s">
        <v>4320</v>
      </c>
      <c r="L937" s="244" t="s">
        <v>2984</v>
      </c>
      <c r="M937" s="245">
        <v>46251</v>
      </c>
      <c r="N937" s="243" t="s">
        <v>5104</v>
      </c>
      <c r="O937" s="246"/>
      <c r="P937" s="247"/>
      <c r="Q937" s="14">
        <f>Tabela1[[#This Row],[QTDE/ Fabricação]]-Tabela1[[#This Row],[QTE]]</f>
        <v>-1</v>
      </c>
      <c r="R937" s="249">
        <f t="shared" si="189"/>
        <v>82.5</v>
      </c>
      <c r="S937" s="249">
        <f t="shared" si="190"/>
        <v>82.5</v>
      </c>
      <c r="T937" s="250">
        <f t="shared" si="191"/>
        <v>0</v>
      </c>
      <c r="U937" s="251">
        <f>IFERROR(SUMIF('LISTA DE EMBARQUE'!B:B,MICRO!E:E,'LISTA DE EMBARQUE'!G:G),"")</f>
        <v>1</v>
      </c>
      <c r="V937" s="246">
        <f>IFERROR(VLOOKUP(Tabela1[[#This Row],[COD.MDE]],'LISTA DE EMBARQUE'!B:L,11,0),"")</f>
        <v>9</v>
      </c>
      <c r="W937" s="247">
        <f>IFERROR(VLOOKUP(Tabela1[[#This Row],[COD.MDE]],'LISTA DE EMBARQUE'!B:M,12,0),"")</f>
        <v>46284</v>
      </c>
      <c r="X937" s="248">
        <f>IFERROR(Tabela1[[#This Row],[QIANTIDADE EXPEDIDA]]*Tabela1[[#This Row],[PESO UNI]],"")</f>
        <v>82.5</v>
      </c>
      <c r="Y937" s="248">
        <f t="shared" si="192"/>
        <v>0</v>
      </c>
      <c r="Z937" s="252">
        <f>Tabela1[[#This Row],[PESO TOTAL]]-Tabela1[[#This Row],[Peso Expedido]]</f>
        <v>0</v>
      </c>
      <c r="AA937" s="253">
        <v>1</v>
      </c>
      <c r="AB937" s="254"/>
      <c r="AC937" s="254">
        <v>1</v>
      </c>
      <c r="AD937" s="254">
        <v>1</v>
      </c>
      <c r="AE937" s="254">
        <v>1</v>
      </c>
      <c r="AF937" s="254">
        <v>1</v>
      </c>
      <c r="AG937" s="254">
        <v>1</v>
      </c>
      <c r="AH937" s="254">
        <v>1</v>
      </c>
      <c r="AI937" s="254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240" t="s">
        <v>5115</v>
      </c>
      <c r="B938" s="241" t="s">
        <v>5116</v>
      </c>
      <c r="C938" s="240">
        <v>1</v>
      </c>
      <c r="D938" s="240" t="s">
        <v>5118</v>
      </c>
      <c r="E938" s="239">
        <v>4564</v>
      </c>
      <c r="F938" s="239">
        <v>58</v>
      </c>
      <c r="G938" s="240">
        <v>81.86</v>
      </c>
      <c r="H938" s="242">
        <f>Tabela1[[#This Row],[PESO UNI]]*Tabela1[[#This Row],[QTE]]</f>
        <v>81.86</v>
      </c>
      <c r="I938" s="239">
        <v>0</v>
      </c>
      <c r="J938" s="243" t="s">
        <v>3045</v>
      </c>
      <c r="K938" s="243" t="s">
        <v>4320</v>
      </c>
      <c r="L938" s="244" t="s">
        <v>2984</v>
      </c>
      <c r="M938" s="245">
        <v>46251</v>
      </c>
      <c r="N938" s="243" t="s">
        <v>5104</v>
      </c>
      <c r="O938" s="246"/>
      <c r="P938" s="247"/>
      <c r="Q938" s="14">
        <f>Tabela1[[#This Row],[QTDE/ Fabricação]]-Tabela1[[#This Row],[QTE]]</f>
        <v>-1</v>
      </c>
      <c r="R938" s="249">
        <f t="shared" si="189"/>
        <v>81.86</v>
      </c>
      <c r="S938" s="249">
        <f t="shared" si="190"/>
        <v>81.86</v>
      </c>
      <c r="T938" s="250">
        <f t="shared" si="191"/>
        <v>0</v>
      </c>
      <c r="U938" s="251">
        <f>IFERROR(SUMIF('LISTA DE EMBARQUE'!B:B,MICRO!E:E,'LISTA DE EMBARQUE'!G:G),"")</f>
        <v>1</v>
      </c>
      <c r="V938" s="246">
        <f>IFERROR(VLOOKUP(Tabela1[[#This Row],[COD.MDE]],'LISTA DE EMBARQUE'!B:L,11,0),"")</f>
        <v>9</v>
      </c>
      <c r="W938" s="247">
        <f>IFERROR(VLOOKUP(Tabela1[[#This Row],[COD.MDE]],'LISTA DE EMBARQUE'!B:M,12,0),"")</f>
        <v>46284</v>
      </c>
      <c r="X938" s="248">
        <f>IFERROR(Tabela1[[#This Row],[QIANTIDADE EXPEDIDA]]*Tabela1[[#This Row],[PESO UNI]],"")</f>
        <v>81.86</v>
      </c>
      <c r="Y938" s="248">
        <f t="shared" si="192"/>
        <v>0</v>
      </c>
      <c r="Z938" s="252">
        <f>Tabela1[[#This Row],[PESO TOTAL]]-Tabela1[[#This Row],[Peso Expedido]]</f>
        <v>0</v>
      </c>
      <c r="AA938" s="253">
        <v>1</v>
      </c>
      <c r="AB938" s="254"/>
      <c r="AC938" s="254">
        <v>1</v>
      </c>
      <c r="AD938" s="254">
        <v>1</v>
      </c>
      <c r="AE938" s="254">
        <v>1</v>
      </c>
      <c r="AF938" s="254">
        <v>1</v>
      </c>
      <c r="AG938" s="254">
        <v>1</v>
      </c>
      <c r="AH938" s="254">
        <v>1</v>
      </c>
      <c r="AI938" s="254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240" t="s">
        <v>5119</v>
      </c>
      <c r="B939" s="241" t="s">
        <v>5120</v>
      </c>
      <c r="C939" s="240">
        <v>3</v>
      </c>
      <c r="D939" s="240" t="s">
        <v>5121</v>
      </c>
      <c r="E939" s="239">
        <v>4565</v>
      </c>
      <c r="F939" s="239">
        <v>58</v>
      </c>
      <c r="G939" s="240">
        <v>83.82</v>
      </c>
      <c r="H939" s="242">
        <f>Tabela1[[#This Row],[PESO UNI]]*Tabela1[[#This Row],[QTE]]</f>
        <v>251.45999999999998</v>
      </c>
      <c r="I939" s="239">
        <v>0</v>
      </c>
      <c r="J939" s="243" t="s">
        <v>3045</v>
      </c>
      <c r="K939" s="243" t="s">
        <v>4320</v>
      </c>
      <c r="L939" s="244" t="s">
        <v>2984</v>
      </c>
      <c r="M939" s="245">
        <v>46251</v>
      </c>
      <c r="N939" s="243" t="s">
        <v>5104</v>
      </c>
      <c r="O939" s="246"/>
      <c r="P939" s="247"/>
      <c r="Q939" s="14">
        <f>Tabela1[[#This Row],[QTDE/ Fabricação]]-Tabela1[[#This Row],[QTE]]</f>
        <v>-3</v>
      </c>
      <c r="R939" s="249">
        <f t="shared" si="189"/>
        <v>251.45999999999998</v>
      </c>
      <c r="S939" s="249">
        <f t="shared" si="190"/>
        <v>251.45999999999998</v>
      </c>
      <c r="T939" s="250">
        <f t="shared" si="191"/>
        <v>0</v>
      </c>
      <c r="U939" s="251">
        <f>IFERROR(SUMIF('LISTA DE EMBARQUE'!B:B,MICRO!E:E,'LISTA DE EMBARQUE'!G:G),"")</f>
        <v>3</v>
      </c>
      <c r="V939" s="246">
        <f>IFERROR(VLOOKUP(Tabela1[[#This Row],[COD.MDE]],'LISTA DE EMBARQUE'!B:L,11,0),"")</f>
        <v>9</v>
      </c>
      <c r="W939" s="247">
        <f>IFERROR(VLOOKUP(Tabela1[[#This Row],[COD.MDE]],'LISTA DE EMBARQUE'!B:M,12,0),"")</f>
        <v>46284</v>
      </c>
      <c r="X939" s="248">
        <f>IFERROR(Tabela1[[#This Row],[QIANTIDADE EXPEDIDA]]*Tabela1[[#This Row],[PESO UNI]],"")</f>
        <v>251.45999999999998</v>
      </c>
      <c r="Y939" s="248">
        <f t="shared" si="192"/>
        <v>0</v>
      </c>
      <c r="Z939" s="252">
        <f>Tabela1[[#This Row],[PESO TOTAL]]-Tabela1[[#This Row],[Peso Expedido]]</f>
        <v>0</v>
      </c>
      <c r="AA939" s="253">
        <v>1</v>
      </c>
      <c r="AB939" s="254"/>
      <c r="AC939" s="254">
        <v>1</v>
      </c>
      <c r="AD939" s="254">
        <v>1</v>
      </c>
      <c r="AE939" s="254">
        <v>1</v>
      </c>
      <c r="AF939" s="254">
        <v>1</v>
      </c>
      <c r="AG939" s="254">
        <v>1</v>
      </c>
      <c r="AH939" s="254">
        <v>1</v>
      </c>
      <c r="AI939" s="254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240" t="s">
        <v>5119</v>
      </c>
      <c r="B940" s="241" t="s">
        <v>5120</v>
      </c>
      <c r="C940" s="240">
        <v>2</v>
      </c>
      <c r="D940" s="240" t="s">
        <v>5122</v>
      </c>
      <c r="E940" s="239">
        <v>4566</v>
      </c>
      <c r="F940" s="239">
        <v>58</v>
      </c>
      <c r="G940" s="240">
        <v>85.1</v>
      </c>
      <c r="H940" s="242">
        <f>Tabela1[[#This Row],[PESO UNI]]*Tabela1[[#This Row],[QTE]]</f>
        <v>170.2</v>
      </c>
      <c r="I940" s="239">
        <v>0</v>
      </c>
      <c r="J940" s="243" t="s">
        <v>3045</v>
      </c>
      <c r="K940" s="243" t="s">
        <v>4320</v>
      </c>
      <c r="L940" s="244" t="s">
        <v>2984</v>
      </c>
      <c r="M940" s="245">
        <v>46251</v>
      </c>
      <c r="N940" s="243" t="s">
        <v>5104</v>
      </c>
      <c r="O940" s="246"/>
      <c r="P940" s="247"/>
      <c r="Q940" s="14">
        <f>Tabela1[[#This Row],[QTDE/ Fabricação]]-Tabela1[[#This Row],[QTE]]</f>
        <v>-2</v>
      </c>
      <c r="R940" s="249">
        <f t="shared" si="189"/>
        <v>170.2</v>
      </c>
      <c r="S940" s="249">
        <f t="shared" si="190"/>
        <v>170.2</v>
      </c>
      <c r="T940" s="250">
        <f t="shared" si="191"/>
        <v>0</v>
      </c>
      <c r="U940" s="251">
        <f>IFERROR(SUMIF('LISTA DE EMBARQUE'!B:B,MICRO!E:E,'LISTA DE EMBARQUE'!G:G),"")</f>
        <v>2</v>
      </c>
      <c r="V940" s="246">
        <f>IFERROR(VLOOKUP(Tabela1[[#This Row],[COD.MDE]],'LISTA DE EMBARQUE'!B:L,11,0),"")</f>
        <v>9</v>
      </c>
      <c r="W940" s="247">
        <f>IFERROR(VLOOKUP(Tabela1[[#This Row],[COD.MDE]],'LISTA DE EMBARQUE'!B:M,12,0),"")</f>
        <v>46284</v>
      </c>
      <c r="X940" s="248">
        <f>IFERROR(Tabela1[[#This Row],[QIANTIDADE EXPEDIDA]]*Tabela1[[#This Row],[PESO UNI]],"")</f>
        <v>170.2</v>
      </c>
      <c r="Y940" s="248">
        <f t="shared" si="192"/>
        <v>0</v>
      </c>
      <c r="Z940" s="252">
        <f>Tabela1[[#This Row],[PESO TOTAL]]-Tabela1[[#This Row],[Peso Expedido]]</f>
        <v>0</v>
      </c>
      <c r="AA940" s="253">
        <v>1</v>
      </c>
      <c r="AB940" s="254"/>
      <c r="AC940" s="254">
        <v>1</v>
      </c>
      <c r="AD940" s="254">
        <v>1</v>
      </c>
      <c r="AE940" s="254">
        <v>1</v>
      </c>
      <c r="AF940" s="254">
        <v>1</v>
      </c>
      <c r="AG940" s="254">
        <v>1</v>
      </c>
      <c r="AH940" s="254">
        <v>1</v>
      </c>
      <c r="AI940" s="254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240" t="s">
        <v>5123</v>
      </c>
      <c r="B941" s="241" t="s">
        <v>5124</v>
      </c>
      <c r="C941" s="240">
        <v>1</v>
      </c>
      <c r="D941" s="240" t="s">
        <v>5125</v>
      </c>
      <c r="E941" s="239">
        <v>4567</v>
      </c>
      <c r="F941" s="239">
        <v>58</v>
      </c>
      <c r="G941" s="240">
        <v>86.97</v>
      </c>
      <c r="H941" s="242">
        <f>Tabela1[[#This Row],[PESO UNI]]*Tabela1[[#This Row],[QTE]]</f>
        <v>86.97</v>
      </c>
      <c r="I941" s="239">
        <v>0</v>
      </c>
      <c r="J941" s="243" t="s">
        <v>3045</v>
      </c>
      <c r="K941" s="243" t="s">
        <v>4320</v>
      </c>
      <c r="L941" s="244" t="s">
        <v>2984</v>
      </c>
      <c r="M941" s="245">
        <v>46251</v>
      </c>
      <c r="N941" s="243" t="s">
        <v>5104</v>
      </c>
      <c r="O941" s="246"/>
      <c r="P941" s="247"/>
      <c r="Q941" s="14">
        <f>Tabela1[[#This Row],[QTDE/ Fabricação]]-Tabela1[[#This Row],[QTE]]</f>
        <v>-1</v>
      </c>
      <c r="R941" s="249">
        <f t="shared" si="189"/>
        <v>86.97</v>
      </c>
      <c r="S941" s="249">
        <f t="shared" si="190"/>
        <v>86.97</v>
      </c>
      <c r="T941" s="250">
        <f t="shared" si="191"/>
        <v>0</v>
      </c>
      <c r="U941" s="251">
        <f>IFERROR(SUMIF('LISTA DE EMBARQUE'!B:B,MICRO!E:E,'LISTA DE EMBARQUE'!G:G),"")</f>
        <v>1</v>
      </c>
      <c r="V941" s="246">
        <f>IFERROR(VLOOKUP(Tabela1[[#This Row],[COD.MDE]],'LISTA DE EMBARQUE'!B:L,11,0),"")</f>
        <v>9</v>
      </c>
      <c r="W941" s="247">
        <f>IFERROR(VLOOKUP(Tabela1[[#This Row],[COD.MDE]],'LISTA DE EMBARQUE'!B:M,12,0),"")</f>
        <v>46284</v>
      </c>
      <c r="X941" s="248">
        <f>IFERROR(Tabela1[[#This Row],[QIANTIDADE EXPEDIDA]]*Tabela1[[#This Row],[PESO UNI]],"")</f>
        <v>86.97</v>
      </c>
      <c r="Y941" s="248">
        <f t="shared" si="192"/>
        <v>0</v>
      </c>
      <c r="Z941" s="252">
        <f>Tabela1[[#This Row],[PESO TOTAL]]-Tabela1[[#This Row],[Peso Expedido]]</f>
        <v>0</v>
      </c>
      <c r="AA941" s="253">
        <v>1</v>
      </c>
      <c r="AB941" s="254"/>
      <c r="AC941" s="254">
        <v>1</v>
      </c>
      <c r="AD941" s="254">
        <v>1</v>
      </c>
      <c r="AE941" s="254">
        <v>1</v>
      </c>
      <c r="AF941" s="254">
        <v>1</v>
      </c>
      <c r="AG941" s="254">
        <v>1</v>
      </c>
      <c r="AH941" s="254">
        <v>1</v>
      </c>
      <c r="AI941" s="254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240" t="s">
        <v>5123</v>
      </c>
      <c r="B942" s="241" t="s">
        <v>5124</v>
      </c>
      <c r="C942" s="240">
        <v>1</v>
      </c>
      <c r="D942" s="240" t="s">
        <v>5126</v>
      </c>
      <c r="E942" s="239">
        <v>4568</v>
      </c>
      <c r="F942" s="239">
        <v>58</v>
      </c>
      <c r="G942" s="240">
        <v>87.61</v>
      </c>
      <c r="H942" s="242">
        <f>Tabela1[[#This Row],[PESO UNI]]*Tabela1[[#This Row],[QTE]]</f>
        <v>87.61</v>
      </c>
      <c r="I942" s="239">
        <v>0</v>
      </c>
      <c r="J942" s="243" t="s">
        <v>3045</v>
      </c>
      <c r="K942" s="243" t="s">
        <v>4320</v>
      </c>
      <c r="L942" s="244" t="s">
        <v>2984</v>
      </c>
      <c r="M942" s="245">
        <v>46251</v>
      </c>
      <c r="N942" s="243" t="s">
        <v>5104</v>
      </c>
      <c r="O942" s="246"/>
      <c r="P942" s="247"/>
      <c r="Q942" s="14">
        <f>Tabela1[[#This Row],[QTDE/ Fabricação]]-Tabela1[[#This Row],[QTE]]</f>
        <v>-1</v>
      </c>
      <c r="R942" s="249">
        <f t="shared" si="189"/>
        <v>87.61</v>
      </c>
      <c r="S942" s="249">
        <f t="shared" si="190"/>
        <v>87.61</v>
      </c>
      <c r="T942" s="250">
        <f t="shared" si="191"/>
        <v>0</v>
      </c>
      <c r="U942" s="251">
        <f>IFERROR(SUMIF('LISTA DE EMBARQUE'!B:B,MICRO!E:E,'LISTA DE EMBARQUE'!G:G),"")</f>
        <v>1</v>
      </c>
      <c r="V942" s="246">
        <f>IFERROR(VLOOKUP(Tabela1[[#This Row],[COD.MDE]],'LISTA DE EMBARQUE'!B:L,11,0),"")</f>
        <v>9</v>
      </c>
      <c r="W942" s="247">
        <f>IFERROR(VLOOKUP(Tabela1[[#This Row],[COD.MDE]],'LISTA DE EMBARQUE'!B:M,12,0),"")</f>
        <v>46284</v>
      </c>
      <c r="X942" s="248">
        <f>IFERROR(Tabela1[[#This Row],[QIANTIDADE EXPEDIDA]]*Tabela1[[#This Row],[PESO UNI]],"")</f>
        <v>87.61</v>
      </c>
      <c r="Y942" s="248">
        <f t="shared" si="192"/>
        <v>0</v>
      </c>
      <c r="Z942" s="252">
        <f>Tabela1[[#This Row],[PESO TOTAL]]-Tabela1[[#This Row],[Peso Expedido]]</f>
        <v>0</v>
      </c>
      <c r="AA942" s="253">
        <v>1</v>
      </c>
      <c r="AB942" s="254"/>
      <c r="AC942" s="254">
        <v>1</v>
      </c>
      <c r="AD942" s="254">
        <v>1</v>
      </c>
      <c r="AE942" s="254">
        <v>1</v>
      </c>
      <c r="AF942" s="254">
        <v>1</v>
      </c>
      <c r="AG942" s="254">
        <v>1</v>
      </c>
      <c r="AH942" s="254">
        <v>1</v>
      </c>
      <c r="AI942" s="254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240" t="s">
        <v>5127</v>
      </c>
      <c r="B943" s="241" t="s">
        <v>5128</v>
      </c>
      <c r="C943" s="240">
        <v>4</v>
      </c>
      <c r="D943" s="240" t="s">
        <v>5129</v>
      </c>
      <c r="E943" s="239">
        <v>4569</v>
      </c>
      <c r="F943" s="239">
        <v>58</v>
      </c>
      <c r="G943" s="240">
        <v>26.26</v>
      </c>
      <c r="H943" s="242">
        <f>Tabela1[[#This Row],[PESO UNI]]*Tabela1[[#This Row],[QTE]]</f>
        <v>105.04</v>
      </c>
      <c r="I943" s="239">
        <v>0</v>
      </c>
      <c r="J943" s="243" t="s">
        <v>3045</v>
      </c>
      <c r="K943" s="243" t="s">
        <v>4320</v>
      </c>
      <c r="L943" s="244" t="s">
        <v>2984</v>
      </c>
      <c r="M943" s="245">
        <v>46251</v>
      </c>
      <c r="N943" s="243" t="s">
        <v>5104</v>
      </c>
      <c r="O943" s="246"/>
      <c r="P943" s="247"/>
      <c r="Q943" s="14">
        <f>Tabela1[[#This Row],[QTDE/ Fabricação]]-Tabela1[[#This Row],[QTE]]</f>
        <v>-4</v>
      </c>
      <c r="R943" s="249">
        <f t="shared" si="189"/>
        <v>105.04</v>
      </c>
      <c r="S943" s="249">
        <f t="shared" si="190"/>
        <v>105.04</v>
      </c>
      <c r="T943" s="250">
        <f t="shared" si="191"/>
        <v>0</v>
      </c>
      <c r="U943" s="251">
        <f>IFERROR(SUMIF('LISTA DE EMBARQUE'!B:B,MICRO!E:E,'LISTA DE EMBARQUE'!G:G),"")</f>
        <v>4</v>
      </c>
      <c r="V943" s="246">
        <f>IFERROR(VLOOKUP(Tabela1[[#This Row],[COD.MDE]],'LISTA DE EMBARQUE'!B:L,11,0),"")</f>
        <v>9</v>
      </c>
      <c r="W943" s="247">
        <f>IFERROR(VLOOKUP(Tabela1[[#This Row],[COD.MDE]],'LISTA DE EMBARQUE'!B:M,12,0),"")</f>
        <v>46284</v>
      </c>
      <c r="X943" s="248">
        <f>IFERROR(Tabela1[[#This Row],[QIANTIDADE EXPEDIDA]]*Tabela1[[#This Row],[PESO UNI]],"")</f>
        <v>105.04</v>
      </c>
      <c r="Y943" s="248">
        <f t="shared" si="192"/>
        <v>0</v>
      </c>
      <c r="Z943" s="252">
        <f>Tabela1[[#This Row],[PESO TOTAL]]-Tabela1[[#This Row],[Peso Expedido]]</f>
        <v>0</v>
      </c>
      <c r="AA943" s="253">
        <v>1</v>
      </c>
      <c r="AB943" s="254"/>
      <c r="AC943" s="254">
        <v>1</v>
      </c>
      <c r="AD943" s="254">
        <v>1</v>
      </c>
      <c r="AE943" s="254">
        <v>1</v>
      </c>
      <c r="AF943" s="254">
        <v>1</v>
      </c>
      <c r="AG943" s="254">
        <v>1</v>
      </c>
      <c r="AH943" s="254">
        <v>1</v>
      </c>
      <c r="AI943" s="254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240" t="s">
        <v>5127</v>
      </c>
      <c r="B944" s="241" t="s">
        <v>5128</v>
      </c>
      <c r="C944" s="240">
        <v>4</v>
      </c>
      <c r="D944" s="240" t="s">
        <v>5130</v>
      </c>
      <c r="E944" s="239">
        <v>4570</v>
      </c>
      <c r="F944" s="239">
        <v>58</v>
      </c>
      <c r="G944" s="240">
        <v>31.82</v>
      </c>
      <c r="H944" s="242">
        <f>Tabela1[[#This Row],[PESO UNI]]*Tabela1[[#This Row],[QTE]]</f>
        <v>127.28</v>
      </c>
      <c r="I944" s="239">
        <v>0</v>
      </c>
      <c r="J944" s="243" t="s">
        <v>3045</v>
      </c>
      <c r="K944" s="243" t="s">
        <v>4320</v>
      </c>
      <c r="L944" s="244" t="s">
        <v>2984</v>
      </c>
      <c r="M944" s="245">
        <v>46251</v>
      </c>
      <c r="N944" s="243" t="s">
        <v>5104</v>
      </c>
      <c r="O944" s="246"/>
      <c r="P944" s="247"/>
      <c r="Q944" s="14">
        <f>Tabela1[[#This Row],[QTDE/ Fabricação]]-Tabela1[[#This Row],[QTE]]</f>
        <v>-4</v>
      </c>
      <c r="R944" s="249">
        <f t="shared" si="189"/>
        <v>127.28</v>
      </c>
      <c r="S944" s="249">
        <f t="shared" si="190"/>
        <v>127.28</v>
      </c>
      <c r="T944" s="250">
        <f t="shared" si="191"/>
        <v>0</v>
      </c>
      <c r="U944" s="251">
        <f>IFERROR(SUMIF('LISTA DE EMBARQUE'!B:B,MICRO!E:E,'LISTA DE EMBARQUE'!G:G),"")</f>
        <v>4</v>
      </c>
      <c r="V944" s="246">
        <f>IFERROR(VLOOKUP(Tabela1[[#This Row],[COD.MDE]],'LISTA DE EMBARQUE'!B:L,11,0),"")</f>
        <v>9</v>
      </c>
      <c r="W944" s="247">
        <f>IFERROR(VLOOKUP(Tabela1[[#This Row],[COD.MDE]],'LISTA DE EMBARQUE'!B:M,12,0),"")</f>
        <v>46284</v>
      </c>
      <c r="X944" s="248">
        <f>IFERROR(Tabela1[[#This Row],[QIANTIDADE EXPEDIDA]]*Tabela1[[#This Row],[PESO UNI]],"")</f>
        <v>127.28</v>
      </c>
      <c r="Y944" s="248">
        <f t="shared" si="192"/>
        <v>0</v>
      </c>
      <c r="Z944" s="252">
        <f>Tabela1[[#This Row],[PESO TOTAL]]-Tabela1[[#This Row],[Peso Expedido]]</f>
        <v>0</v>
      </c>
      <c r="AA944" s="253">
        <v>1</v>
      </c>
      <c r="AB944" s="254"/>
      <c r="AC944" s="254">
        <v>1</v>
      </c>
      <c r="AD944" s="254">
        <v>1</v>
      </c>
      <c r="AE944" s="254">
        <v>1</v>
      </c>
      <c r="AF944" s="254">
        <v>1</v>
      </c>
      <c r="AG944" s="254">
        <v>1</v>
      </c>
      <c r="AH944" s="254">
        <v>1</v>
      </c>
      <c r="AI944" s="254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240" t="s">
        <v>5127</v>
      </c>
      <c r="B945" s="241" t="s">
        <v>5128</v>
      </c>
      <c r="C945" s="240">
        <v>4</v>
      </c>
      <c r="D945" s="240" t="s">
        <v>5131</v>
      </c>
      <c r="E945" s="239">
        <v>4571</v>
      </c>
      <c r="F945" s="239">
        <v>58</v>
      </c>
      <c r="G945" s="240">
        <v>30.1</v>
      </c>
      <c r="H945" s="242">
        <f>Tabela1[[#This Row],[PESO UNI]]*Tabela1[[#This Row],[QTE]]</f>
        <v>120.4</v>
      </c>
      <c r="I945" s="239">
        <v>0</v>
      </c>
      <c r="J945" s="243" t="s">
        <v>3045</v>
      </c>
      <c r="K945" s="243" t="s">
        <v>4320</v>
      </c>
      <c r="L945" s="244" t="s">
        <v>2984</v>
      </c>
      <c r="M945" s="245">
        <v>46251</v>
      </c>
      <c r="N945" s="243" t="s">
        <v>5104</v>
      </c>
      <c r="O945" s="246"/>
      <c r="P945" s="247"/>
      <c r="Q945" s="14">
        <f>Tabela1[[#This Row],[QTDE/ Fabricação]]-Tabela1[[#This Row],[QTE]]</f>
        <v>-4</v>
      </c>
      <c r="R945" s="249">
        <f t="shared" si="189"/>
        <v>120.4</v>
      </c>
      <c r="S945" s="249">
        <f t="shared" si="190"/>
        <v>120.4</v>
      </c>
      <c r="T945" s="250">
        <f t="shared" si="191"/>
        <v>0</v>
      </c>
      <c r="U945" s="251">
        <f>IFERROR(SUMIF('LISTA DE EMBARQUE'!B:B,MICRO!E:E,'LISTA DE EMBARQUE'!G:G),"")</f>
        <v>4</v>
      </c>
      <c r="V945" s="246">
        <f>IFERROR(VLOOKUP(Tabela1[[#This Row],[COD.MDE]],'LISTA DE EMBARQUE'!B:L,11,0),"")</f>
        <v>9</v>
      </c>
      <c r="W945" s="247">
        <f>IFERROR(VLOOKUP(Tabela1[[#This Row],[COD.MDE]],'LISTA DE EMBARQUE'!B:M,12,0),"")</f>
        <v>46284</v>
      </c>
      <c r="X945" s="248">
        <f>IFERROR(Tabela1[[#This Row],[QIANTIDADE EXPEDIDA]]*Tabela1[[#This Row],[PESO UNI]],"")</f>
        <v>120.4</v>
      </c>
      <c r="Y945" s="248">
        <f t="shared" si="192"/>
        <v>0</v>
      </c>
      <c r="Z945" s="252">
        <f>Tabela1[[#This Row],[PESO TOTAL]]-Tabela1[[#This Row],[Peso Expedido]]</f>
        <v>0</v>
      </c>
      <c r="AA945" s="253">
        <v>1</v>
      </c>
      <c r="AB945" s="254"/>
      <c r="AC945" s="254">
        <v>1</v>
      </c>
      <c r="AD945" s="254">
        <v>1</v>
      </c>
      <c r="AE945" s="254">
        <v>1</v>
      </c>
      <c r="AF945" s="254">
        <v>1</v>
      </c>
      <c r="AG945" s="254">
        <v>1</v>
      </c>
      <c r="AH945" s="254">
        <v>1</v>
      </c>
      <c r="AI945" s="254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240" t="s">
        <v>5127</v>
      </c>
      <c r="B946" s="241" t="s">
        <v>5128</v>
      </c>
      <c r="C946" s="240">
        <v>4</v>
      </c>
      <c r="D946" s="240" t="s">
        <v>5132</v>
      </c>
      <c r="E946" s="239">
        <v>4572</v>
      </c>
      <c r="F946" s="239">
        <v>58</v>
      </c>
      <c r="G946" s="240">
        <v>34.200000000000003</v>
      </c>
      <c r="H946" s="242">
        <f>Tabela1[[#This Row],[PESO UNI]]*Tabela1[[#This Row],[QTE]]</f>
        <v>136.80000000000001</v>
      </c>
      <c r="I946" s="239">
        <v>0</v>
      </c>
      <c r="J946" s="243" t="s">
        <v>3045</v>
      </c>
      <c r="K946" s="243" t="s">
        <v>4320</v>
      </c>
      <c r="L946" s="244" t="s">
        <v>2984</v>
      </c>
      <c r="M946" s="245">
        <v>46251</v>
      </c>
      <c r="N946" s="243" t="s">
        <v>5104</v>
      </c>
      <c r="O946" s="246"/>
      <c r="P946" s="247"/>
      <c r="Q946" s="14">
        <f>Tabela1[[#This Row],[QTDE/ Fabricação]]-Tabela1[[#This Row],[QTE]]</f>
        <v>-4</v>
      </c>
      <c r="R946" s="249">
        <f t="shared" si="189"/>
        <v>136.80000000000001</v>
      </c>
      <c r="S946" s="249">
        <f t="shared" si="190"/>
        <v>136.80000000000001</v>
      </c>
      <c r="T946" s="250">
        <f t="shared" si="191"/>
        <v>0</v>
      </c>
      <c r="U946" s="251">
        <f>IFERROR(SUMIF('LISTA DE EMBARQUE'!B:B,MICRO!E:E,'LISTA DE EMBARQUE'!G:G),"")</f>
        <v>4</v>
      </c>
      <c r="V946" s="246">
        <f>IFERROR(VLOOKUP(Tabela1[[#This Row],[COD.MDE]],'LISTA DE EMBARQUE'!B:L,11,0),"")</f>
        <v>9</v>
      </c>
      <c r="W946" s="247">
        <f>IFERROR(VLOOKUP(Tabela1[[#This Row],[COD.MDE]],'LISTA DE EMBARQUE'!B:M,12,0),"")</f>
        <v>46284</v>
      </c>
      <c r="X946" s="248">
        <f>IFERROR(Tabela1[[#This Row],[QIANTIDADE EXPEDIDA]]*Tabela1[[#This Row],[PESO UNI]],"")</f>
        <v>136.80000000000001</v>
      </c>
      <c r="Y946" s="248">
        <f t="shared" si="192"/>
        <v>0</v>
      </c>
      <c r="Z946" s="252">
        <f>Tabela1[[#This Row],[PESO TOTAL]]-Tabela1[[#This Row],[Peso Expedido]]</f>
        <v>0</v>
      </c>
      <c r="AA946" s="253">
        <v>1</v>
      </c>
      <c r="AB946" s="254"/>
      <c r="AC946" s="254">
        <v>1</v>
      </c>
      <c r="AD946" s="254">
        <v>1</v>
      </c>
      <c r="AE946" s="254">
        <v>1</v>
      </c>
      <c r="AF946" s="254">
        <v>1</v>
      </c>
      <c r="AG946" s="254">
        <v>1</v>
      </c>
      <c r="AH946" s="254">
        <v>1</v>
      </c>
      <c r="AI946" s="254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240" t="s">
        <v>5127</v>
      </c>
      <c r="B947" s="241" t="s">
        <v>5128</v>
      </c>
      <c r="C947" s="240">
        <v>2</v>
      </c>
      <c r="D947" s="240" t="s">
        <v>5133</v>
      </c>
      <c r="E947" s="239">
        <v>4573</v>
      </c>
      <c r="F947" s="239">
        <v>58</v>
      </c>
      <c r="G947" s="240">
        <v>29.36</v>
      </c>
      <c r="H947" s="242">
        <f>Tabela1[[#This Row],[PESO UNI]]*Tabela1[[#This Row],[QTE]]</f>
        <v>58.72</v>
      </c>
      <c r="I947" s="239">
        <v>0</v>
      </c>
      <c r="J947" s="243" t="s">
        <v>3045</v>
      </c>
      <c r="K947" s="243" t="s">
        <v>4320</v>
      </c>
      <c r="L947" s="244" t="s">
        <v>2984</v>
      </c>
      <c r="M947" s="245">
        <v>46251</v>
      </c>
      <c r="N947" s="243" t="s">
        <v>5104</v>
      </c>
      <c r="O947" s="246"/>
      <c r="P947" s="247"/>
      <c r="Q947" s="14">
        <f>Tabela1[[#This Row],[QTDE/ Fabricação]]-Tabela1[[#This Row],[QTE]]</f>
        <v>-2</v>
      </c>
      <c r="R947" s="249">
        <f t="shared" si="189"/>
        <v>58.72</v>
      </c>
      <c r="S947" s="249">
        <f t="shared" si="190"/>
        <v>58.72</v>
      </c>
      <c r="T947" s="250">
        <f t="shared" si="191"/>
        <v>0</v>
      </c>
      <c r="U947" s="251">
        <f>IFERROR(SUMIF('LISTA DE EMBARQUE'!B:B,MICRO!E:E,'LISTA DE EMBARQUE'!G:G),"")</f>
        <v>2</v>
      </c>
      <c r="V947" s="246">
        <f>IFERROR(VLOOKUP(Tabela1[[#This Row],[COD.MDE]],'LISTA DE EMBARQUE'!B:L,11,0),"")</f>
        <v>9</v>
      </c>
      <c r="W947" s="247">
        <f>IFERROR(VLOOKUP(Tabela1[[#This Row],[COD.MDE]],'LISTA DE EMBARQUE'!B:M,12,0),"")</f>
        <v>46284</v>
      </c>
      <c r="X947" s="248">
        <f>IFERROR(Tabela1[[#This Row],[QIANTIDADE EXPEDIDA]]*Tabela1[[#This Row],[PESO UNI]],"")</f>
        <v>58.72</v>
      </c>
      <c r="Y947" s="248">
        <f t="shared" si="192"/>
        <v>0</v>
      </c>
      <c r="Z947" s="252">
        <f>Tabela1[[#This Row],[PESO TOTAL]]-Tabela1[[#This Row],[Peso Expedido]]</f>
        <v>0</v>
      </c>
      <c r="AA947" s="253">
        <v>1</v>
      </c>
      <c r="AB947" s="254"/>
      <c r="AC947" s="254">
        <v>1</v>
      </c>
      <c r="AD947" s="254">
        <v>1</v>
      </c>
      <c r="AE947" s="254">
        <v>1</v>
      </c>
      <c r="AF947" s="254">
        <v>1</v>
      </c>
      <c r="AG947" s="254">
        <v>1</v>
      </c>
      <c r="AH947" s="254">
        <v>1</v>
      </c>
      <c r="AI947" s="254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240" t="s">
        <v>5127</v>
      </c>
      <c r="B948" s="241" t="s">
        <v>5128</v>
      </c>
      <c r="C948" s="240">
        <v>2</v>
      </c>
      <c r="D948" s="240" t="s">
        <v>5134</v>
      </c>
      <c r="E948" s="239">
        <v>4574</v>
      </c>
      <c r="F948" s="239">
        <v>58</v>
      </c>
      <c r="G948" s="240">
        <v>27.46</v>
      </c>
      <c r="H948" s="242">
        <f>Tabela1[[#This Row],[PESO UNI]]*Tabela1[[#This Row],[QTE]]</f>
        <v>54.92</v>
      </c>
      <c r="I948" s="239">
        <v>0</v>
      </c>
      <c r="J948" s="243" t="s">
        <v>3045</v>
      </c>
      <c r="K948" s="243" t="s">
        <v>4320</v>
      </c>
      <c r="L948" s="244" t="s">
        <v>2984</v>
      </c>
      <c r="M948" s="245">
        <v>46251</v>
      </c>
      <c r="N948" s="243" t="s">
        <v>5104</v>
      </c>
      <c r="O948" s="246"/>
      <c r="P948" s="247"/>
      <c r="Q948" s="14">
        <f>Tabela1[[#This Row],[QTDE/ Fabricação]]-Tabela1[[#This Row],[QTE]]</f>
        <v>-2</v>
      </c>
      <c r="R948" s="249">
        <f t="shared" si="189"/>
        <v>54.92</v>
      </c>
      <c r="S948" s="249">
        <f t="shared" si="190"/>
        <v>54.92</v>
      </c>
      <c r="T948" s="250">
        <f t="shared" si="191"/>
        <v>0</v>
      </c>
      <c r="U948" s="251">
        <f>IFERROR(SUMIF('LISTA DE EMBARQUE'!B:B,MICRO!E:E,'LISTA DE EMBARQUE'!G:G),"")</f>
        <v>2</v>
      </c>
      <c r="V948" s="246">
        <f>IFERROR(VLOOKUP(Tabela1[[#This Row],[COD.MDE]],'LISTA DE EMBARQUE'!B:L,11,0),"")</f>
        <v>9</v>
      </c>
      <c r="W948" s="247">
        <f>IFERROR(VLOOKUP(Tabela1[[#This Row],[COD.MDE]],'LISTA DE EMBARQUE'!B:M,12,0),"")</f>
        <v>46284</v>
      </c>
      <c r="X948" s="248">
        <f>IFERROR(Tabela1[[#This Row],[QIANTIDADE EXPEDIDA]]*Tabela1[[#This Row],[PESO UNI]],"")</f>
        <v>54.92</v>
      </c>
      <c r="Y948" s="248">
        <f t="shared" si="192"/>
        <v>0</v>
      </c>
      <c r="Z948" s="252">
        <f>Tabela1[[#This Row],[PESO TOTAL]]-Tabela1[[#This Row],[Peso Expedido]]</f>
        <v>0</v>
      </c>
      <c r="AA948" s="253">
        <v>1</v>
      </c>
      <c r="AB948" s="254"/>
      <c r="AC948" s="254">
        <v>1</v>
      </c>
      <c r="AD948" s="254">
        <v>1</v>
      </c>
      <c r="AE948" s="254">
        <v>1</v>
      </c>
      <c r="AF948" s="254">
        <v>1</v>
      </c>
      <c r="AG948" s="254">
        <v>1</v>
      </c>
      <c r="AH948" s="254">
        <v>1</v>
      </c>
      <c r="AI948" s="254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240" t="s">
        <v>5127</v>
      </c>
      <c r="B949" s="241" t="s">
        <v>5128</v>
      </c>
      <c r="C949" s="240">
        <v>2</v>
      </c>
      <c r="D949" s="240" t="s">
        <v>5136</v>
      </c>
      <c r="E949" s="239">
        <v>4575</v>
      </c>
      <c r="F949" s="239">
        <v>58</v>
      </c>
      <c r="G949" s="240">
        <v>71.62</v>
      </c>
      <c r="H949" s="242">
        <f>Tabela1[[#This Row],[PESO UNI]]*Tabela1[[#This Row],[QTE]]</f>
        <v>143.24</v>
      </c>
      <c r="I949" s="239">
        <v>0</v>
      </c>
      <c r="J949" s="243" t="s">
        <v>3045</v>
      </c>
      <c r="K949" s="243" t="s">
        <v>4320</v>
      </c>
      <c r="L949" s="244" t="s">
        <v>2984</v>
      </c>
      <c r="M949" s="245">
        <v>46251</v>
      </c>
      <c r="N949" s="243" t="s">
        <v>5104</v>
      </c>
      <c r="O949" s="246"/>
      <c r="P949" s="247"/>
      <c r="Q949" s="14">
        <f>Tabela1[[#This Row],[QTDE/ Fabricação]]-Tabela1[[#This Row],[QTE]]</f>
        <v>-2</v>
      </c>
      <c r="R949" s="249">
        <f t="shared" si="189"/>
        <v>143.24</v>
      </c>
      <c r="S949" s="249">
        <f t="shared" si="190"/>
        <v>143.24</v>
      </c>
      <c r="T949" s="250">
        <f t="shared" si="191"/>
        <v>0</v>
      </c>
      <c r="U949" s="251">
        <f>IFERROR(SUMIF('LISTA DE EMBARQUE'!B:B,MICRO!E:E,'LISTA DE EMBARQUE'!G:G),"")</f>
        <v>2</v>
      </c>
      <c r="V949" s="246">
        <f>IFERROR(VLOOKUP(Tabela1[[#This Row],[COD.MDE]],'LISTA DE EMBARQUE'!B:L,11,0),"")</f>
        <v>9</v>
      </c>
      <c r="W949" s="247">
        <f>IFERROR(VLOOKUP(Tabela1[[#This Row],[COD.MDE]],'LISTA DE EMBARQUE'!B:M,12,0),"")</f>
        <v>46284</v>
      </c>
      <c r="X949" s="248">
        <f>IFERROR(Tabela1[[#This Row],[QIANTIDADE EXPEDIDA]]*Tabela1[[#This Row],[PESO UNI]],"")</f>
        <v>143.24</v>
      </c>
      <c r="Y949" s="248">
        <f t="shared" si="192"/>
        <v>0</v>
      </c>
      <c r="Z949" s="252">
        <f>Tabela1[[#This Row],[PESO TOTAL]]-Tabela1[[#This Row],[Peso Expedido]]</f>
        <v>0</v>
      </c>
      <c r="AA949" s="253">
        <v>1</v>
      </c>
      <c r="AB949" s="254"/>
      <c r="AC949" s="254">
        <v>1</v>
      </c>
      <c r="AD949" s="254">
        <v>1</v>
      </c>
      <c r="AE949" s="254">
        <v>1</v>
      </c>
      <c r="AF949" s="254">
        <v>1</v>
      </c>
      <c r="AG949" s="254">
        <v>1</v>
      </c>
      <c r="AH949" s="254">
        <v>1</v>
      </c>
      <c r="AI949" s="254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240" t="s">
        <v>5127</v>
      </c>
      <c r="B950" s="241" t="s">
        <v>5128</v>
      </c>
      <c r="C950" s="240">
        <v>2</v>
      </c>
      <c r="D950" s="240" t="s">
        <v>5135</v>
      </c>
      <c r="E950" s="239">
        <v>4576</v>
      </c>
      <c r="F950" s="239">
        <v>58</v>
      </c>
      <c r="G950" s="240">
        <v>82.73</v>
      </c>
      <c r="H950" s="242">
        <f>Tabela1[[#This Row],[PESO UNI]]*Tabela1[[#This Row],[QTE]]</f>
        <v>165.46</v>
      </c>
      <c r="I950" s="239">
        <v>0</v>
      </c>
      <c r="J950" s="243" t="s">
        <v>3045</v>
      </c>
      <c r="K950" s="243" t="s">
        <v>4320</v>
      </c>
      <c r="L950" s="244" t="s">
        <v>2984</v>
      </c>
      <c r="M950" s="245">
        <v>46251</v>
      </c>
      <c r="N950" s="243" t="s">
        <v>5104</v>
      </c>
      <c r="O950" s="246"/>
      <c r="P950" s="247"/>
      <c r="Q950" s="14">
        <f>Tabela1[[#This Row],[QTDE/ Fabricação]]-Tabela1[[#This Row],[QTE]]</f>
        <v>-2</v>
      </c>
      <c r="R950" s="249">
        <f t="shared" si="189"/>
        <v>165.46</v>
      </c>
      <c r="S950" s="249">
        <f t="shared" si="190"/>
        <v>165.46</v>
      </c>
      <c r="T950" s="250">
        <f t="shared" si="191"/>
        <v>0</v>
      </c>
      <c r="U950" s="251">
        <f>IFERROR(SUMIF('LISTA DE EMBARQUE'!B:B,MICRO!E:E,'LISTA DE EMBARQUE'!G:G),"")</f>
        <v>2</v>
      </c>
      <c r="V950" s="246">
        <f>IFERROR(VLOOKUP(Tabela1[[#This Row],[COD.MDE]],'LISTA DE EMBARQUE'!B:L,11,0),"")</f>
        <v>9</v>
      </c>
      <c r="W950" s="247">
        <f>IFERROR(VLOOKUP(Tabela1[[#This Row],[COD.MDE]],'LISTA DE EMBARQUE'!B:M,12,0),"")</f>
        <v>46284</v>
      </c>
      <c r="X950" s="248">
        <f>IFERROR(Tabela1[[#This Row],[QIANTIDADE EXPEDIDA]]*Tabela1[[#This Row],[PESO UNI]],"")</f>
        <v>165.46</v>
      </c>
      <c r="Y950" s="248">
        <f t="shared" si="192"/>
        <v>0</v>
      </c>
      <c r="Z950" s="252">
        <f>Tabela1[[#This Row],[PESO TOTAL]]-Tabela1[[#This Row],[Peso Expedido]]</f>
        <v>0</v>
      </c>
      <c r="AA950" s="253">
        <v>1</v>
      </c>
      <c r="AB950" s="254"/>
      <c r="AC950" s="254">
        <v>1</v>
      </c>
      <c r="AD950" s="254">
        <v>1</v>
      </c>
      <c r="AE950" s="254">
        <v>1</v>
      </c>
      <c r="AF950" s="254">
        <v>1</v>
      </c>
      <c r="AG950" s="254">
        <v>1</v>
      </c>
      <c r="AH950" s="254">
        <v>1</v>
      </c>
      <c r="AI950" s="254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240" t="s">
        <v>5137</v>
      </c>
      <c r="B951" s="241" t="s">
        <v>5138</v>
      </c>
      <c r="C951" s="240">
        <v>1</v>
      </c>
      <c r="D951" s="240" t="s">
        <v>5139</v>
      </c>
      <c r="E951" s="239">
        <v>4577</v>
      </c>
      <c r="F951" s="239">
        <v>58</v>
      </c>
      <c r="G951" s="240">
        <v>92.27</v>
      </c>
      <c r="H951" s="242">
        <f>Tabela1[[#This Row],[PESO UNI]]*Tabela1[[#This Row],[QTE]]</f>
        <v>92.27</v>
      </c>
      <c r="I951" s="239">
        <v>0</v>
      </c>
      <c r="J951" s="243" t="s">
        <v>3045</v>
      </c>
      <c r="K951" s="243" t="s">
        <v>4320</v>
      </c>
      <c r="L951" s="244" t="s">
        <v>2984</v>
      </c>
      <c r="M951" s="245">
        <v>46251</v>
      </c>
      <c r="N951" s="243" t="s">
        <v>5104</v>
      </c>
      <c r="O951" s="246"/>
      <c r="P951" s="247"/>
      <c r="Q951" s="14">
        <f>Tabela1[[#This Row],[QTDE/ Fabricação]]-Tabela1[[#This Row],[QTE]]</f>
        <v>-1</v>
      </c>
      <c r="R951" s="249">
        <f t="shared" si="189"/>
        <v>92.27</v>
      </c>
      <c r="S951" s="249">
        <f t="shared" si="190"/>
        <v>92.27</v>
      </c>
      <c r="T951" s="250">
        <f t="shared" si="191"/>
        <v>0</v>
      </c>
      <c r="U951" s="251">
        <f>IFERROR(SUMIF('LISTA DE EMBARQUE'!B:B,MICRO!E:E,'LISTA DE EMBARQUE'!G:G),"")</f>
        <v>1</v>
      </c>
      <c r="V951" s="246">
        <f>IFERROR(VLOOKUP(Tabela1[[#This Row],[COD.MDE]],'LISTA DE EMBARQUE'!B:L,11,0),"")</f>
        <v>9</v>
      </c>
      <c r="W951" s="247">
        <f>IFERROR(VLOOKUP(Tabela1[[#This Row],[COD.MDE]],'LISTA DE EMBARQUE'!B:M,12,0),"")</f>
        <v>46284</v>
      </c>
      <c r="X951" s="248">
        <f>IFERROR(Tabela1[[#This Row],[QIANTIDADE EXPEDIDA]]*Tabela1[[#This Row],[PESO UNI]],"")</f>
        <v>92.27</v>
      </c>
      <c r="Y951" s="248">
        <f t="shared" si="192"/>
        <v>0</v>
      </c>
      <c r="Z951" s="252">
        <f>Tabela1[[#This Row],[PESO TOTAL]]-Tabela1[[#This Row],[Peso Expedido]]</f>
        <v>0</v>
      </c>
      <c r="AA951" s="253">
        <v>1</v>
      </c>
      <c r="AB951" s="254"/>
      <c r="AC951" s="254">
        <v>1</v>
      </c>
      <c r="AD951" s="254">
        <v>1</v>
      </c>
      <c r="AE951" s="254">
        <v>1</v>
      </c>
      <c r="AF951" s="254">
        <v>1</v>
      </c>
      <c r="AG951" s="254">
        <v>1</v>
      </c>
      <c r="AH951" s="254">
        <v>1</v>
      </c>
      <c r="AI951" s="254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240" t="s">
        <v>5137</v>
      </c>
      <c r="B952" s="241" t="s">
        <v>5138</v>
      </c>
      <c r="C952" s="240">
        <v>1</v>
      </c>
      <c r="D952" s="240" t="s">
        <v>5140</v>
      </c>
      <c r="E952" s="239">
        <v>4578</v>
      </c>
      <c r="F952" s="239">
        <v>58</v>
      </c>
      <c r="G952" s="240">
        <v>93.32</v>
      </c>
      <c r="H952" s="242">
        <f>Tabela1[[#This Row],[PESO UNI]]*Tabela1[[#This Row],[QTE]]</f>
        <v>93.32</v>
      </c>
      <c r="I952" s="239">
        <v>0</v>
      </c>
      <c r="J952" s="243" t="s">
        <v>3045</v>
      </c>
      <c r="K952" s="243" t="s">
        <v>4320</v>
      </c>
      <c r="L952" s="244" t="s">
        <v>2984</v>
      </c>
      <c r="M952" s="245">
        <v>46251</v>
      </c>
      <c r="N952" s="243" t="s">
        <v>5104</v>
      </c>
      <c r="O952" s="246"/>
      <c r="P952" s="247"/>
      <c r="Q952" s="14">
        <f>Tabela1[[#This Row],[QTDE/ Fabricação]]-Tabela1[[#This Row],[QTE]]</f>
        <v>-1</v>
      </c>
      <c r="R952" s="249">
        <f t="shared" si="189"/>
        <v>93.32</v>
      </c>
      <c r="S952" s="249">
        <f t="shared" si="190"/>
        <v>93.32</v>
      </c>
      <c r="T952" s="250">
        <f t="shared" si="191"/>
        <v>0</v>
      </c>
      <c r="U952" s="251">
        <f>IFERROR(SUMIF('LISTA DE EMBARQUE'!B:B,MICRO!E:E,'LISTA DE EMBARQUE'!G:G),"")</f>
        <v>1</v>
      </c>
      <c r="V952" s="246">
        <f>IFERROR(VLOOKUP(Tabela1[[#This Row],[COD.MDE]],'LISTA DE EMBARQUE'!B:L,11,0),"")</f>
        <v>9</v>
      </c>
      <c r="W952" s="247">
        <f>IFERROR(VLOOKUP(Tabela1[[#This Row],[COD.MDE]],'LISTA DE EMBARQUE'!B:M,12,0),"")</f>
        <v>46284</v>
      </c>
      <c r="X952" s="248">
        <f>IFERROR(Tabela1[[#This Row],[QIANTIDADE EXPEDIDA]]*Tabela1[[#This Row],[PESO UNI]],"")</f>
        <v>93.32</v>
      </c>
      <c r="Y952" s="248">
        <f t="shared" si="192"/>
        <v>0</v>
      </c>
      <c r="Z952" s="252">
        <f>Tabela1[[#This Row],[PESO TOTAL]]-Tabela1[[#This Row],[Peso Expedido]]</f>
        <v>0</v>
      </c>
      <c r="AA952" s="253">
        <v>1</v>
      </c>
      <c r="AB952" s="254"/>
      <c r="AC952" s="254">
        <v>1</v>
      </c>
      <c r="AD952" s="254">
        <v>1</v>
      </c>
      <c r="AE952" s="254">
        <v>1</v>
      </c>
      <c r="AF952" s="254">
        <v>1</v>
      </c>
      <c r="AG952" s="254">
        <v>1</v>
      </c>
      <c r="AH952" s="254">
        <v>1</v>
      </c>
      <c r="AI952" s="254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240" t="s">
        <v>5137</v>
      </c>
      <c r="B953" s="241" t="s">
        <v>5138</v>
      </c>
      <c r="C953" s="240">
        <v>1</v>
      </c>
      <c r="D953" s="240" t="s">
        <v>5141</v>
      </c>
      <c r="E953" s="239">
        <v>4579</v>
      </c>
      <c r="F953" s="239">
        <v>58</v>
      </c>
      <c r="G953" s="240">
        <v>60.64</v>
      </c>
      <c r="H953" s="242">
        <f>Tabela1[[#This Row],[PESO UNI]]*Tabela1[[#This Row],[QTE]]</f>
        <v>60.64</v>
      </c>
      <c r="I953" s="239">
        <v>0</v>
      </c>
      <c r="J953" s="243" t="s">
        <v>3045</v>
      </c>
      <c r="K953" s="243" t="s">
        <v>4320</v>
      </c>
      <c r="L953" s="244" t="s">
        <v>2984</v>
      </c>
      <c r="M953" s="245">
        <v>46251</v>
      </c>
      <c r="N953" s="243" t="s">
        <v>5104</v>
      </c>
      <c r="O953" s="246"/>
      <c r="P953" s="247"/>
      <c r="Q953" s="14">
        <f>Tabela1[[#This Row],[QTDE/ Fabricação]]-Tabela1[[#This Row],[QTE]]</f>
        <v>-1</v>
      </c>
      <c r="R953" s="249">
        <f t="shared" si="189"/>
        <v>60.64</v>
      </c>
      <c r="S953" s="249">
        <f t="shared" si="190"/>
        <v>60.64</v>
      </c>
      <c r="T953" s="250">
        <f t="shared" si="191"/>
        <v>0</v>
      </c>
      <c r="U953" s="251">
        <f>IFERROR(SUMIF('LISTA DE EMBARQUE'!B:B,MICRO!E:E,'LISTA DE EMBARQUE'!G:G),"")</f>
        <v>1</v>
      </c>
      <c r="V953" s="246">
        <f>IFERROR(VLOOKUP(Tabela1[[#This Row],[COD.MDE]],'LISTA DE EMBARQUE'!B:L,11,0),"")</f>
        <v>9</v>
      </c>
      <c r="W953" s="247">
        <f>IFERROR(VLOOKUP(Tabela1[[#This Row],[COD.MDE]],'LISTA DE EMBARQUE'!B:M,12,0),"")</f>
        <v>46284</v>
      </c>
      <c r="X953" s="248">
        <f>IFERROR(Tabela1[[#This Row],[QIANTIDADE EXPEDIDA]]*Tabela1[[#This Row],[PESO UNI]],"")</f>
        <v>60.64</v>
      </c>
      <c r="Y953" s="248">
        <f t="shared" si="192"/>
        <v>0</v>
      </c>
      <c r="Z953" s="252">
        <f>Tabela1[[#This Row],[PESO TOTAL]]-Tabela1[[#This Row],[Peso Expedido]]</f>
        <v>0</v>
      </c>
      <c r="AA953" s="253">
        <v>1</v>
      </c>
      <c r="AB953" s="254"/>
      <c r="AC953" s="254">
        <v>1</v>
      </c>
      <c r="AD953" s="254">
        <v>1</v>
      </c>
      <c r="AE953" s="254">
        <v>1</v>
      </c>
      <c r="AF953" s="254">
        <v>1</v>
      </c>
      <c r="AG953" s="254">
        <v>1</v>
      </c>
      <c r="AH953" s="254">
        <v>1</v>
      </c>
      <c r="AI953" s="254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240" t="s">
        <v>5137</v>
      </c>
      <c r="B954" s="241" t="s">
        <v>5138</v>
      </c>
      <c r="C954" s="240">
        <v>2</v>
      </c>
      <c r="D954" s="240" t="s">
        <v>5142</v>
      </c>
      <c r="E954" s="239">
        <v>4580</v>
      </c>
      <c r="F954" s="239">
        <v>58</v>
      </c>
      <c r="G954" s="240">
        <v>91.98</v>
      </c>
      <c r="H954" s="242">
        <f>Tabela1[[#This Row],[PESO UNI]]*Tabela1[[#This Row],[QTE]]</f>
        <v>183.96</v>
      </c>
      <c r="I954" s="239">
        <v>0</v>
      </c>
      <c r="J954" s="243" t="s">
        <v>3045</v>
      </c>
      <c r="K954" s="243" t="s">
        <v>4320</v>
      </c>
      <c r="L954" s="244" t="s">
        <v>2984</v>
      </c>
      <c r="M954" s="245">
        <v>46251</v>
      </c>
      <c r="N954" s="243" t="s">
        <v>5104</v>
      </c>
      <c r="O954" s="246"/>
      <c r="P954" s="247"/>
      <c r="Q954" s="14">
        <f>Tabela1[[#This Row],[QTDE/ Fabricação]]-Tabela1[[#This Row],[QTE]]</f>
        <v>-2</v>
      </c>
      <c r="R954" s="249" t="str">
        <f>IFERROR(H954*((AA954*0.25)+(#REF!*0.25)+(#REF!*0.225)+(#REF!*0.225)+(#REF!*0.05)),"")</f>
        <v/>
      </c>
      <c r="S954" s="249" t="str">
        <f>IFERROR(H954*#REF!,"")</f>
        <v/>
      </c>
      <c r="T954" s="250" t="str">
        <f t="shared" si="191"/>
        <v/>
      </c>
      <c r="U954" s="251">
        <f>IFERROR(SUMIF('LISTA DE EMBARQUE'!B:B,MICRO!E:E,'LISTA DE EMBARQUE'!G:G),"")</f>
        <v>2</v>
      </c>
      <c r="V954" s="246">
        <f>IFERROR(VLOOKUP(Tabela1[[#This Row],[COD.MDE]],'LISTA DE EMBARQUE'!B:L,11,0),"")</f>
        <v>9</v>
      </c>
      <c r="W954" s="247">
        <f>IFERROR(VLOOKUP(Tabela1[[#This Row],[COD.MDE]],'LISTA DE EMBARQUE'!B:M,12,0),"")</f>
        <v>46284</v>
      </c>
      <c r="X954" s="248">
        <f>IFERROR(Tabela1[[#This Row],[QIANTIDADE EXPEDIDA]]*Tabela1[[#This Row],[PESO UNI]],"")</f>
        <v>183.96</v>
      </c>
      <c r="Y954" s="248">
        <f t="shared" si="192"/>
        <v>0</v>
      </c>
      <c r="Z954" s="252">
        <f>Tabela1[[#This Row],[PESO TOTAL]]-Tabela1[[#This Row],[Peso Expedido]]</f>
        <v>0</v>
      </c>
      <c r="AA954" s="253">
        <v>1</v>
      </c>
      <c r="AB954" s="254"/>
      <c r="AC954" s="254">
        <v>1</v>
      </c>
      <c r="AD954" s="254">
        <v>1</v>
      </c>
      <c r="AE954" s="254">
        <v>1</v>
      </c>
      <c r="AF954" s="254">
        <v>1</v>
      </c>
      <c r="AG954" s="254">
        <v>1</v>
      </c>
      <c r="AH954" s="254">
        <v>1</v>
      </c>
      <c r="AI954" s="254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240" t="s">
        <v>5137</v>
      </c>
      <c r="B955" s="241" t="s">
        <v>5138</v>
      </c>
      <c r="C955" s="240">
        <v>1</v>
      </c>
      <c r="D955" s="240" t="s">
        <v>5143</v>
      </c>
      <c r="E955" s="239">
        <v>4581</v>
      </c>
      <c r="F955" s="239">
        <v>58</v>
      </c>
      <c r="G955" s="240">
        <v>26.04</v>
      </c>
      <c r="H955" s="242">
        <f>Tabela1[[#This Row],[PESO UNI]]*Tabela1[[#This Row],[QTE]]</f>
        <v>26.04</v>
      </c>
      <c r="I955" s="239">
        <v>0</v>
      </c>
      <c r="J955" s="243" t="s">
        <v>3045</v>
      </c>
      <c r="K955" s="243" t="s">
        <v>4320</v>
      </c>
      <c r="L955" s="244" t="s">
        <v>2984</v>
      </c>
      <c r="M955" s="245">
        <v>46251</v>
      </c>
      <c r="N955" s="243" t="s">
        <v>5104</v>
      </c>
      <c r="O955" s="246"/>
      <c r="P955" s="247"/>
      <c r="Q955" s="14">
        <f>Tabela1[[#This Row],[QTDE/ Fabricação]]-Tabela1[[#This Row],[QTE]]</f>
        <v>-1</v>
      </c>
      <c r="R955" s="249">
        <f>IFERROR(H955*((AA955*0.25)+(AC954*0.25)+(AD954*0.225)+(AE954*0.225)+(AF954*0.05)),"")</f>
        <v>26.04</v>
      </c>
      <c r="S955" s="249">
        <f>IFERROR(H955*AG954,"")</f>
        <v>26.04</v>
      </c>
      <c r="T955" s="250">
        <f t="shared" si="191"/>
        <v>0</v>
      </c>
      <c r="U955" s="251">
        <f>IFERROR(SUMIF('LISTA DE EMBARQUE'!B:B,MICRO!E:E,'LISTA DE EMBARQUE'!G:G),"")</f>
        <v>1</v>
      </c>
      <c r="V955" s="246">
        <f>IFERROR(VLOOKUP(Tabela1[[#This Row],[COD.MDE]],'LISTA DE EMBARQUE'!B:L,11,0),"")</f>
        <v>9</v>
      </c>
      <c r="W955" s="247">
        <f>IFERROR(VLOOKUP(Tabela1[[#This Row],[COD.MDE]],'LISTA DE EMBARQUE'!B:M,12,0),"")</f>
        <v>46284</v>
      </c>
      <c r="X955" s="248">
        <f>IFERROR(Tabela1[[#This Row],[QIANTIDADE EXPEDIDA]]*Tabela1[[#This Row],[PESO UNI]],"")</f>
        <v>26.04</v>
      </c>
      <c r="Y955" s="248">
        <f t="shared" si="192"/>
        <v>0</v>
      </c>
      <c r="Z955" s="252">
        <f>Tabela1[[#This Row],[PESO TOTAL]]-Tabela1[[#This Row],[Peso Expedido]]</f>
        <v>0</v>
      </c>
      <c r="AA955" s="253">
        <v>1</v>
      </c>
      <c r="AB955" s="254"/>
      <c r="AC955" s="254">
        <v>1</v>
      </c>
      <c r="AD955" s="254">
        <v>1</v>
      </c>
      <c r="AE955" s="254">
        <v>1</v>
      </c>
      <c r="AF955" s="254">
        <v>1</v>
      </c>
      <c r="AG955" s="254">
        <v>1</v>
      </c>
      <c r="AH955" s="254">
        <v>1</v>
      </c>
      <c r="AI955" s="254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240" t="s">
        <v>5137</v>
      </c>
      <c r="B956" s="241" t="s">
        <v>5138</v>
      </c>
      <c r="C956" s="240">
        <v>1</v>
      </c>
      <c r="D956" s="240" t="s">
        <v>5144</v>
      </c>
      <c r="E956" s="239">
        <v>4582</v>
      </c>
      <c r="F956" s="239">
        <v>58</v>
      </c>
      <c r="G956" s="240">
        <v>26.04</v>
      </c>
      <c r="H956" s="242">
        <f>Tabela1[[#This Row],[PESO UNI]]*Tabela1[[#This Row],[QTE]]</f>
        <v>26.04</v>
      </c>
      <c r="I956" s="239">
        <v>0</v>
      </c>
      <c r="J956" s="243" t="s">
        <v>3045</v>
      </c>
      <c r="K956" s="243" t="s">
        <v>4320</v>
      </c>
      <c r="L956" s="244" t="s">
        <v>2984</v>
      </c>
      <c r="M956" s="245">
        <v>46251</v>
      </c>
      <c r="N956" s="243" t="s">
        <v>5104</v>
      </c>
      <c r="O956" s="246"/>
      <c r="P956" s="247"/>
      <c r="Q956" s="14">
        <f>Tabela1[[#This Row],[QTDE/ Fabricação]]-Tabela1[[#This Row],[QTE]]</f>
        <v>-1</v>
      </c>
      <c r="R956" s="249">
        <f t="shared" si="189"/>
        <v>26.04</v>
      </c>
      <c r="S956" s="249">
        <f t="shared" si="190"/>
        <v>26.04</v>
      </c>
      <c r="T956" s="250">
        <f t="shared" si="191"/>
        <v>0</v>
      </c>
      <c r="U956" s="251">
        <f>IFERROR(SUMIF('LISTA DE EMBARQUE'!B:B,MICRO!E:E,'LISTA DE EMBARQUE'!G:G),"")</f>
        <v>1</v>
      </c>
      <c r="V956" s="246">
        <f>IFERROR(VLOOKUP(Tabela1[[#This Row],[COD.MDE]],'LISTA DE EMBARQUE'!B:L,11,0),"")</f>
        <v>9</v>
      </c>
      <c r="W956" s="247">
        <f>IFERROR(VLOOKUP(Tabela1[[#This Row],[COD.MDE]],'LISTA DE EMBARQUE'!B:M,12,0),"")</f>
        <v>46284</v>
      </c>
      <c r="X956" s="248">
        <f>IFERROR(Tabela1[[#This Row],[QIANTIDADE EXPEDIDA]]*Tabela1[[#This Row],[PESO UNI]],"")</f>
        <v>26.04</v>
      </c>
      <c r="Y956" s="248">
        <f t="shared" si="192"/>
        <v>0</v>
      </c>
      <c r="Z956" s="252">
        <f>Tabela1[[#This Row],[PESO TOTAL]]-Tabela1[[#This Row],[Peso Expedido]]</f>
        <v>0</v>
      </c>
      <c r="AA956" s="253">
        <v>1</v>
      </c>
      <c r="AB956" s="254"/>
      <c r="AC956" s="254">
        <v>1</v>
      </c>
      <c r="AD956" s="254">
        <v>1</v>
      </c>
      <c r="AE956" s="254">
        <v>1</v>
      </c>
      <c r="AF956" s="254">
        <v>1</v>
      </c>
      <c r="AG956" s="254">
        <v>1</v>
      </c>
      <c r="AH956" s="254">
        <v>1</v>
      </c>
      <c r="AI956" s="254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240" t="s">
        <v>5137</v>
      </c>
      <c r="B957" s="241" t="s">
        <v>5138</v>
      </c>
      <c r="C957" s="240">
        <v>1</v>
      </c>
      <c r="D957" s="240" t="s">
        <v>5145</v>
      </c>
      <c r="E957" s="239">
        <v>4583</v>
      </c>
      <c r="F957" s="239">
        <v>58</v>
      </c>
      <c r="G957" s="240">
        <v>177.93</v>
      </c>
      <c r="H957" s="242">
        <f>Tabela1[[#This Row],[PESO UNI]]*Tabela1[[#This Row],[QTE]]</f>
        <v>177.93</v>
      </c>
      <c r="I957" s="239">
        <v>0</v>
      </c>
      <c r="J957" s="243" t="s">
        <v>3045</v>
      </c>
      <c r="K957" s="243" t="s">
        <v>4320</v>
      </c>
      <c r="L957" s="244" t="s">
        <v>2984</v>
      </c>
      <c r="M957" s="245">
        <v>46251</v>
      </c>
      <c r="N957" s="243" t="s">
        <v>5104</v>
      </c>
      <c r="O957" s="246"/>
      <c r="P957" s="247"/>
      <c r="Q957" s="14">
        <f>Tabela1[[#This Row],[QTDE/ Fabricação]]-Tabela1[[#This Row],[QTE]]</f>
        <v>-1</v>
      </c>
      <c r="R957" s="249">
        <f t="shared" si="189"/>
        <v>177.93</v>
      </c>
      <c r="S957" s="249">
        <f t="shared" si="190"/>
        <v>177.93</v>
      </c>
      <c r="T957" s="250">
        <f t="shared" si="191"/>
        <v>0</v>
      </c>
      <c r="U957" s="251">
        <f>IFERROR(SUMIF('LISTA DE EMBARQUE'!B:B,MICRO!E:E,'LISTA DE EMBARQUE'!G:G),"")</f>
        <v>1</v>
      </c>
      <c r="V957" s="246">
        <f>IFERROR(VLOOKUP(Tabela1[[#This Row],[COD.MDE]],'LISTA DE EMBARQUE'!B:L,11,0),"")</f>
        <v>9</v>
      </c>
      <c r="W957" s="247">
        <f>IFERROR(VLOOKUP(Tabela1[[#This Row],[COD.MDE]],'LISTA DE EMBARQUE'!B:M,12,0),"")</f>
        <v>46284</v>
      </c>
      <c r="X957" s="248">
        <f>IFERROR(Tabela1[[#This Row],[QIANTIDADE EXPEDIDA]]*Tabela1[[#This Row],[PESO UNI]],"")</f>
        <v>177.93</v>
      </c>
      <c r="Y957" s="248">
        <f t="shared" si="192"/>
        <v>0</v>
      </c>
      <c r="Z957" s="252">
        <f>Tabela1[[#This Row],[PESO TOTAL]]-Tabela1[[#This Row],[Peso Expedido]]</f>
        <v>0</v>
      </c>
      <c r="AA957" s="253">
        <v>1</v>
      </c>
      <c r="AB957" s="254"/>
      <c r="AC957" s="254">
        <v>1</v>
      </c>
      <c r="AD957" s="254">
        <v>1</v>
      </c>
      <c r="AE957" s="254">
        <v>1</v>
      </c>
      <c r="AF957" s="254">
        <v>1</v>
      </c>
      <c r="AG957" s="254">
        <v>1</v>
      </c>
      <c r="AH957" s="254">
        <v>1</v>
      </c>
      <c r="AI957" s="254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240" t="s">
        <v>5137</v>
      </c>
      <c r="B958" s="241" t="s">
        <v>5138</v>
      </c>
      <c r="C958" s="240">
        <v>1</v>
      </c>
      <c r="D958" s="240" t="s">
        <v>5146</v>
      </c>
      <c r="E958" s="239">
        <v>4584</v>
      </c>
      <c r="F958" s="239">
        <v>58</v>
      </c>
      <c r="G958" s="240">
        <v>177.93</v>
      </c>
      <c r="H958" s="242">
        <f>Tabela1[[#This Row],[PESO UNI]]*Tabela1[[#This Row],[QTE]]</f>
        <v>177.93</v>
      </c>
      <c r="I958" s="239">
        <v>0</v>
      </c>
      <c r="J958" s="243" t="s">
        <v>3045</v>
      </c>
      <c r="K958" s="243" t="s">
        <v>4320</v>
      </c>
      <c r="L958" s="244" t="s">
        <v>2984</v>
      </c>
      <c r="M958" s="245">
        <v>46251</v>
      </c>
      <c r="N958" s="243" t="s">
        <v>5104</v>
      </c>
      <c r="O958" s="246"/>
      <c r="P958" s="247"/>
      <c r="Q958" s="14">
        <f>Tabela1[[#This Row],[QTDE/ Fabricação]]-Tabela1[[#This Row],[QTE]]</f>
        <v>-1</v>
      </c>
      <c r="R958" s="249">
        <f t="shared" si="189"/>
        <v>177.93</v>
      </c>
      <c r="S958" s="249">
        <f t="shared" si="190"/>
        <v>177.93</v>
      </c>
      <c r="T958" s="250">
        <f t="shared" si="191"/>
        <v>0</v>
      </c>
      <c r="U958" s="251">
        <f>IFERROR(SUMIF('LISTA DE EMBARQUE'!B:B,MICRO!E:E,'LISTA DE EMBARQUE'!G:G),"")</f>
        <v>1</v>
      </c>
      <c r="V958" s="246">
        <f>IFERROR(VLOOKUP(Tabela1[[#This Row],[COD.MDE]],'LISTA DE EMBARQUE'!B:L,11,0),"")</f>
        <v>9</v>
      </c>
      <c r="W958" s="247">
        <f>IFERROR(VLOOKUP(Tabela1[[#This Row],[COD.MDE]],'LISTA DE EMBARQUE'!B:M,12,0),"")</f>
        <v>46284</v>
      </c>
      <c r="X958" s="248">
        <f>IFERROR(Tabela1[[#This Row],[QIANTIDADE EXPEDIDA]]*Tabela1[[#This Row],[PESO UNI]],"")</f>
        <v>177.93</v>
      </c>
      <c r="Y958" s="248">
        <f t="shared" si="192"/>
        <v>0</v>
      </c>
      <c r="Z958" s="252">
        <f>Tabela1[[#This Row],[PESO TOTAL]]-Tabela1[[#This Row],[Peso Expedido]]</f>
        <v>0</v>
      </c>
      <c r="AA958" s="253">
        <v>1</v>
      </c>
      <c r="AB958" s="254"/>
      <c r="AC958" s="254">
        <v>1</v>
      </c>
      <c r="AD958" s="254">
        <v>1</v>
      </c>
      <c r="AE958" s="254">
        <v>1</v>
      </c>
      <c r="AF958" s="254">
        <v>1</v>
      </c>
      <c r="AG958" s="254">
        <v>1</v>
      </c>
      <c r="AH958" s="254">
        <v>1</v>
      </c>
      <c r="AI958" s="254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5147</v>
      </c>
      <c r="B959" s="21" t="s">
        <v>5148</v>
      </c>
      <c r="C959" s="1">
        <v>2</v>
      </c>
      <c r="D959" s="1" t="s">
        <v>5149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5104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5147</v>
      </c>
      <c r="B960" s="21" t="s">
        <v>5148</v>
      </c>
      <c r="C960" s="1">
        <v>2</v>
      </c>
      <c r="D960" s="1" t="s">
        <v>5150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5104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5147</v>
      </c>
      <c r="B961" s="21" t="s">
        <v>5148</v>
      </c>
      <c r="C961" s="1">
        <v>1</v>
      </c>
      <c r="D961" s="1" t="s">
        <v>5151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5104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5147</v>
      </c>
      <c r="B962" s="21" t="s">
        <v>5148</v>
      </c>
      <c r="C962" s="1">
        <v>2</v>
      </c>
      <c r="D962" s="1" t="s">
        <v>5152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5104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5147</v>
      </c>
      <c r="B963" s="21" t="s">
        <v>5148</v>
      </c>
      <c r="C963" s="1">
        <v>1</v>
      </c>
      <c r="D963" s="1" t="s">
        <v>5153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5104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5147</v>
      </c>
      <c r="B964" s="21" t="s">
        <v>5148</v>
      </c>
      <c r="C964" s="1">
        <v>1</v>
      </c>
      <c r="D964" s="1" t="s">
        <v>5154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5104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5147</v>
      </c>
      <c r="B965" s="21" t="s">
        <v>5148</v>
      </c>
      <c r="C965" s="1">
        <v>1</v>
      </c>
      <c r="D965" s="1" t="s">
        <v>5155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5104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5147</v>
      </c>
      <c r="B966" s="21" t="s">
        <v>5148</v>
      </c>
      <c r="C966" s="1">
        <v>1</v>
      </c>
      <c r="D966" s="1" t="s">
        <v>5156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5104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5147</v>
      </c>
      <c r="B967" s="21" t="s">
        <v>5148</v>
      </c>
      <c r="C967" s="1">
        <v>12</v>
      </c>
      <c r="D967" s="1" t="s">
        <v>5157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5104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5147</v>
      </c>
      <c r="B968" s="21" t="s">
        <v>5148</v>
      </c>
      <c r="C968" s="1">
        <v>3</v>
      </c>
      <c r="D968" s="1" t="s">
        <v>5158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5104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5147</v>
      </c>
      <c r="B969" s="21" t="s">
        <v>5148</v>
      </c>
      <c r="C969" s="1">
        <v>6</v>
      </c>
      <c r="D969" s="1" t="s">
        <v>5159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5104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240" t="s">
        <v>5160</v>
      </c>
      <c r="B970" s="241" t="s">
        <v>5161</v>
      </c>
      <c r="C970" s="240">
        <v>2</v>
      </c>
      <c r="D970" s="240" t="s">
        <v>5162</v>
      </c>
      <c r="E970" s="239">
        <v>4596</v>
      </c>
      <c r="F970" s="239">
        <v>58</v>
      </c>
      <c r="G970" s="240">
        <v>96.54</v>
      </c>
      <c r="H970" s="242">
        <f>Tabela1[[#This Row],[PESO UNI]]*Tabela1[[#This Row],[QTE]]</f>
        <v>193.08</v>
      </c>
      <c r="I970" s="239">
        <v>0</v>
      </c>
      <c r="J970" s="243" t="s">
        <v>3045</v>
      </c>
      <c r="K970" s="243" t="s">
        <v>4320</v>
      </c>
      <c r="L970" s="244" t="s">
        <v>2984</v>
      </c>
      <c r="M970" s="245">
        <v>46251</v>
      </c>
      <c r="N970" s="243" t="s">
        <v>5104</v>
      </c>
      <c r="O970" s="246"/>
      <c r="P970" s="247"/>
      <c r="Q970" s="14">
        <f>Tabela1[[#This Row],[QTDE/ Fabricação]]-Tabela1[[#This Row],[QTE]]</f>
        <v>-2</v>
      </c>
      <c r="R970" s="249">
        <f t="shared" si="193"/>
        <v>193.08</v>
      </c>
      <c r="S970" s="249">
        <f t="shared" si="194"/>
        <v>193.08</v>
      </c>
      <c r="T970" s="250">
        <f t="shared" si="195"/>
        <v>0</v>
      </c>
      <c r="U970" s="251">
        <f>IFERROR(SUMIF('LISTA DE EMBARQUE'!B:B,MICRO!E:E,'LISTA DE EMBARQUE'!G:G),"")</f>
        <v>2</v>
      </c>
      <c r="V970" s="246">
        <f>IFERROR(VLOOKUP(Tabela1[[#This Row],[COD.MDE]],'LISTA DE EMBARQUE'!B:L,11,0),"")</f>
        <v>9</v>
      </c>
      <c r="W970" s="247">
        <f>IFERROR(VLOOKUP(Tabela1[[#This Row],[COD.MDE]],'LISTA DE EMBARQUE'!B:M,12,0),"")</f>
        <v>46284</v>
      </c>
      <c r="X970" s="248">
        <f>IFERROR(Tabela1[[#This Row],[QIANTIDADE EXPEDIDA]]*Tabela1[[#This Row],[PESO UNI]],"")</f>
        <v>193.08</v>
      </c>
      <c r="Y970" s="248">
        <f t="shared" si="196"/>
        <v>0</v>
      </c>
      <c r="Z970" s="252">
        <f>Tabela1[[#This Row],[PESO TOTAL]]-Tabela1[[#This Row],[Peso Expedido]]</f>
        <v>0</v>
      </c>
      <c r="AA970" s="253">
        <v>1</v>
      </c>
      <c r="AB970" s="254"/>
      <c r="AC970" s="254">
        <v>1</v>
      </c>
      <c r="AD970" s="254">
        <v>1</v>
      </c>
      <c r="AE970" s="254">
        <v>1</v>
      </c>
      <c r="AF970" s="254">
        <v>1</v>
      </c>
      <c r="AG970" s="254">
        <v>1</v>
      </c>
      <c r="AH970" s="254">
        <v>1</v>
      </c>
      <c r="AI970" s="254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240" t="s">
        <v>5160</v>
      </c>
      <c r="B971" s="241" t="s">
        <v>5161</v>
      </c>
      <c r="C971" s="240">
        <v>2</v>
      </c>
      <c r="D971" s="240" t="s">
        <v>5163</v>
      </c>
      <c r="E971" s="239">
        <v>4597</v>
      </c>
      <c r="F971" s="239">
        <v>58</v>
      </c>
      <c r="G971" s="240">
        <v>112.63</v>
      </c>
      <c r="H971" s="242">
        <f>Tabela1[[#This Row],[PESO UNI]]*Tabela1[[#This Row],[QTE]]</f>
        <v>225.26</v>
      </c>
      <c r="I971" s="239">
        <v>0</v>
      </c>
      <c r="J971" s="243" t="s">
        <v>3045</v>
      </c>
      <c r="K971" s="243" t="s">
        <v>4320</v>
      </c>
      <c r="L971" s="244" t="s">
        <v>2984</v>
      </c>
      <c r="M971" s="245">
        <v>46251</v>
      </c>
      <c r="N971" s="243" t="s">
        <v>5104</v>
      </c>
      <c r="O971" s="246"/>
      <c r="P971" s="247"/>
      <c r="Q971" s="14">
        <f>Tabela1[[#This Row],[QTDE/ Fabricação]]-Tabela1[[#This Row],[QTE]]</f>
        <v>-2</v>
      </c>
      <c r="R971" s="249">
        <f t="shared" si="193"/>
        <v>225.26</v>
      </c>
      <c r="S971" s="249">
        <f t="shared" si="194"/>
        <v>225.26</v>
      </c>
      <c r="T971" s="250">
        <f t="shared" si="195"/>
        <v>0</v>
      </c>
      <c r="U971" s="251">
        <f>IFERROR(SUMIF('LISTA DE EMBARQUE'!B:B,MICRO!E:E,'LISTA DE EMBARQUE'!G:G),"")</f>
        <v>2</v>
      </c>
      <c r="V971" s="246">
        <f>IFERROR(VLOOKUP(Tabela1[[#This Row],[COD.MDE]],'LISTA DE EMBARQUE'!B:L,11,0),"")</f>
        <v>9</v>
      </c>
      <c r="W971" s="247">
        <f>IFERROR(VLOOKUP(Tabela1[[#This Row],[COD.MDE]],'LISTA DE EMBARQUE'!B:M,12,0),"")</f>
        <v>46284</v>
      </c>
      <c r="X971" s="248">
        <f>IFERROR(Tabela1[[#This Row],[QIANTIDADE EXPEDIDA]]*Tabela1[[#This Row],[PESO UNI]],"")</f>
        <v>225.26</v>
      </c>
      <c r="Y971" s="248">
        <f t="shared" si="196"/>
        <v>0</v>
      </c>
      <c r="Z971" s="252">
        <f>Tabela1[[#This Row],[PESO TOTAL]]-Tabela1[[#This Row],[Peso Expedido]]</f>
        <v>0</v>
      </c>
      <c r="AA971" s="253">
        <v>1</v>
      </c>
      <c r="AB971" s="254"/>
      <c r="AC971" s="254">
        <v>1</v>
      </c>
      <c r="AD971" s="254">
        <v>1</v>
      </c>
      <c r="AE971" s="254">
        <v>1</v>
      </c>
      <c r="AF971" s="254">
        <v>1</v>
      </c>
      <c r="AG971" s="254">
        <v>1</v>
      </c>
      <c r="AH971" s="254">
        <v>1</v>
      </c>
      <c r="AI971" s="254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240" t="s">
        <v>5160</v>
      </c>
      <c r="B972" s="241" t="s">
        <v>5161</v>
      </c>
      <c r="C972" s="240">
        <v>1</v>
      </c>
      <c r="D972" s="240" t="s">
        <v>5164</v>
      </c>
      <c r="E972" s="239">
        <v>4598</v>
      </c>
      <c r="F972" s="239">
        <v>58</v>
      </c>
      <c r="G972" s="240">
        <v>89.11</v>
      </c>
      <c r="H972" s="242">
        <f>Tabela1[[#This Row],[PESO UNI]]*Tabela1[[#This Row],[QTE]]</f>
        <v>89.11</v>
      </c>
      <c r="I972" s="239">
        <v>0</v>
      </c>
      <c r="J972" s="243" t="s">
        <v>3045</v>
      </c>
      <c r="K972" s="243" t="s">
        <v>4320</v>
      </c>
      <c r="L972" s="244" t="s">
        <v>2984</v>
      </c>
      <c r="M972" s="245">
        <v>46251</v>
      </c>
      <c r="N972" s="243" t="s">
        <v>5104</v>
      </c>
      <c r="O972" s="246"/>
      <c r="P972" s="247"/>
      <c r="Q972" s="14">
        <f>Tabela1[[#This Row],[QTDE/ Fabricação]]-Tabela1[[#This Row],[QTE]]</f>
        <v>-1</v>
      </c>
      <c r="R972" s="249">
        <f t="shared" si="193"/>
        <v>89.11</v>
      </c>
      <c r="S972" s="249">
        <f t="shared" si="194"/>
        <v>89.11</v>
      </c>
      <c r="T972" s="250">
        <f t="shared" si="195"/>
        <v>0</v>
      </c>
      <c r="U972" s="251">
        <f>IFERROR(SUMIF('LISTA DE EMBARQUE'!B:B,MICRO!E:E,'LISTA DE EMBARQUE'!G:G),"")</f>
        <v>1</v>
      </c>
      <c r="V972" s="246">
        <f>IFERROR(VLOOKUP(Tabela1[[#This Row],[COD.MDE]],'LISTA DE EMBARQUE'!B:L,11,0),"")</f>
        <v>9</v>
      </c>
      <c r="W972" s="247">
        <f>IFERROR(VLOOKUP(Tabela1[[#This Row],[COD.MDE]],'LISTA DE EMBARQUE'!B:M,12,0),"")</f>
        <v>46284</v>
      </c>
      <c r="X972" s="248">
        <f>IFERROR(Tabela1[[#This Row],[QIANTIDADE EXPEDIDA]]*Tabela1[[#This Row],[PESO UNI]],"")</f>
        <v>89.11</v>
      </c>
      <c r="Y972" s="248">
        <f t="shared" si="196"/>
        <v>0</v>
      </c>
      <c r="Z972" s="252">
        <f>Tabela1[[#This Row],[PESO TOTAL]]-Tabela1[[#This Row],[Peso Expedido]]</f>
        <v>0</v>
      </c>
      <c r="AA972" s="253">
        <v>1</v>
      </c>
      <c r="AB972" s="254"/>
      <c r="AC972" s="254">
        <v>1</v>
      </c>
      <c r="AD972" s="254">
        <v>1</v>
      </c>
      <c r="AE972" s="254">
        <v>1</v>
      </c>
      <c r="AF972" s="254">
        <v>1</v>
      </c>
      <c r="AG972" s="254">
        <v>1</v>
      </c>
      <c r="AH972" s="254">
        <v>1</v>
      </c>
      <c r="AI972" s="254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240" t="s">
        <v>5160</v>
      </c>
      <c r="B973" s="241" t="s">
        <v>5161</v>
      </c>
      <c r="C973" s="240">
        <v>1</v>
      </c>
      <c r="D973" s="240" t="s">
        <v>5165</v>
      </c>
      <c r="E973" s="239">
        <v>4599</v>
      </c>
      <c r="F973" s="239">
        <v>58</v>
      </c>
      <c r="G973" s="240">
        <v>88.34</v>
      </c>
      <c r="H973" s="242">
        <f>Tabela1[[#This Row],[PESO UNI]]*Tabela1[[#This Row],[QTE]]</f>
        <v>88.34</v>
      </c>
      <c r="I973" s="239">
        <v>0</v>
      </c>
      <c r="J973" s="243" t="s">
        <v>3045</v>
      </c>
      <c r="K973" s="243" t="s">
        <v>4320</v>
      </c>
      <c r="L973" s="244" t="s">
        <v>2984</v>
      </c>
      <c r="M973" s="245">
        <v>46251</v>
      </c>
      <c r="N973" s="243" t="s">
        <v>5104</v>
      </c>
      <c r="O973" s="246"/>
      <c r="P973" s="247"/>
      <c r="Q973" s="14">
        <f>Tabela1[[#This Row],[QTDE/ Fabricação]]-Tabela1[[#This Row],[QTE]]</f>
        <v>-1</v>
      </c>
      <c r="R973" s="249">
        <f t="shared" si="193"/>
        <v>88.34</v>
      </c>
      <c r="S973" s="249">
        <f t="shared" si="194"/>
        <v>88.34</v>
      </c>
      <c r="T973" s="250">
        <f t="shared" si="195"/>
        <v>0</v>
      </c>
      <c r="U973" s="251">
        <f>IFERROR(SUMIF('LISTA DE EMBARQUE'!B:B,MICRO!E:E,'LISTA DE EMBARQUE'!G:G),"")</f>
        <v>1</v>
      </c>
      <c r="V973" s="246">
        <f>IFERROR(VLOOKUP(Tabela1[[#This Row],[COD.MDE]],'LISTA DE EMBARQUE'!B:L,11,0),"")</f>
        <v>9</v>
      </c>
      <c r="W973" s="247">
        <f>IFERROR(VLOOKUP(Tabela1[[#This Row],[COD.MDE]],'LISTA DE EMBARQUE'!B:M,12,0),"")</f>
        <v>46284</v>
      </c>
      <c r="X973" s="248">
        <f>IFERROR(Tabela1[[#This Row],[QIANTIDADE EXPEDIDA]]*Tabela1[[#This Row],[PESO UNI]],"")</f>
        <v>88.34</v>
      </c>
      <c r="Y973" s="248">
        <f t="shared" si="196"/>
        <v>0</v>
      </c>
      <c r="Z973" s="252">
        <f>Tabela1[[#This Row],[PESO TOTAL]]-Tabela1[[#This Row],[Peso Expedido]]</f>
        <v>0</v>
      </c>
      <c r="AA973" s="253">
        <v>1</v>
      </c>
      <c r="AB973" s="254"/>
      <c r="AC973" s="254">
        <v>1</v>
      </c>
      <c r="AD973" s="254">
        <v>1</v>
      </c>
      <c r="AE973" s="254">
        <v>1</v>
      </c>
      <c r="AF973" s="254">
        <v>1</v>
      </c>
      <c r="AG973" s="254">
        <v>1</v>
      </c>
      <c r="AH973" s="254">
        <v>1</v>
      </c>
      <c r="AI973" s="254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240" t="s">
        <v>5160</v>
      </c>
      <c r="B974" s="241" t="s">
        <v>5161</v>
      </c>
      <c r="C974" s="240">
        <v>1</v>
      </c>
      <c r="D974" s="240" t="s">
        <v>5166</v>
      </c>
      <c r="E974" s="239">
        <v>4600</v>
      </c>
      <c r="F974" s="239">
        <v>58</v>
      </c>
      <c r="G974" s="240">
        <v>83.44</v>
      </c>
      <c r="H974" s="242">
        <f>Tabela1[[#This Row],[PESO UNI]]*Tabela1[[#This Row],[QTE]]</f>
        <v>83.44</v>
      </c>
      <c r="I974" s="239">
        <v>0</v>
      </c>
      <c r="J974" s="243" t="s">
        <v>3045</v>
      </c>
      <c r="K974" s="243" t="s">
        <v>4320</v>
      </c>
      <c r="L974" s="244" t="s">
        <v>2984</v>
      </c>
      <c r="M974" s="245">
        <v>46251</v>
      </c>
      <c r="N974" s="243" t="s">
        <v>5104</v>
      </c>
      <c r="O974" s="246"/>
      <c r="P974" s="247"/>
      <c r="Q974" s="14">
        <f>Tabela1[[#This Row],[QTDE/ Fabricação]]-Tabela1[[#This Row],[QTE]]</f>
        <v>-1</v>
      </c>
      <c r="R974" s="249">
        <f t="shared" si="193"/>
        <v>83.44</v>
      </c>
      <c r="S974" s="249">
        <f t="shared" si="194"/>
        <v>83.44</v>
      </c>
      <c r="T974" s="250">
        <f t="shared" si="195"/>
        <v>0</v>
      </c>
      <c r="U974" s="251">
        <f>IFERROR(SUMIF('LISTA DE EMBARQUE'!B:B,MICRO!E:E,'LISTA DE EMBARQUE'!G:G),"")</f>
        <v>1</v>
      </c>
      <c r="V974" s="246">
        <f>IFERROR(VLOOKUP(Tabela1[[#This Row],[COD.MDE]],'LISTA DE EMBARQUE'!B:L,11,0),"")</f>
        <v>9</v>
      </c>
      <c r="W974" s="247">
        <f>IFERROR(VLOOKUP(Tabela1[[#This Row],[COD.MDE]],'LISTA DE EMBARQUE'!B:M,12,0),"")</f>
        <v>46284</v>
      </c>
      <c r="X974" s="248">
        <f>IFERROR(Tabela1[[#This Row],[QIANTIDADE EXPEDIDA]]*Tabela1[[#This Row],[PESO UNI]],"")</f>
        <v>83.44</v>
      </c>
      <c r="Y974" s="248">
        <f t="shared" si="196"/>
        <v>0</v>
      </c>
      <c r="Z974" s="252">
        <f>Tabela1[[#This Row],[PESO TOTAL]]-Tabela1[[#This Row],[Peso Expedido]]</f>
        <v>0</v>
      </c>
      <c r="AA974" s="253">
        <v>1</v>
      </c>
      <c r="AB974" s="254"/>
      <c r="AC974" s="254">
        <v>1</v>
      </c>
      <c r="AD974" s="254">
        <v>1</v>
      </c>
      <c r="AE974" s="254">
        <v>1</v>
      </c>
      <c r="AF974" s="254">
        <v>1</v>
      </c>
      <c r="AG974" s="254">
        <v>1</v>
      </c>
      <c r="AH974" s="254">
        <v>1</v>
      </c>
      <c r="AI974" s="254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240" t="s">
        <v>5160</v>
      </c>
      <c r="B975" s="241" t="s">
        <v>5161</v>
      </c>
      <c r="C975" s="240">
        <v>1</v>
      </c>
      <c r="D975" s="240" t="s">
        <v>5167</v>
      </c>
      <c r="E975" s="239">
        <v>4601</v>
      </c>
      <c r="F975" s="239">
        <v>58</v>
      </c>
      <c r="G975" s="240">
        <v>105.14</v>
      </c>
      <c r="H975" s="242">
        <f>Tabela1[[#This Row],[PESO UNI]]*Tabela1[[#This Row],[QTE]]</f>
        <v>105.14</v>
      </c>
      <c r="I975" s="239">
        <v>0</v>
      </c>
      <c r="J975" s="243" t="s">
        <v>3045</v>
      </c>
      <c r="K975" s="243" t="s">
        <v>4320</v>
      </c>
      <c r="L975" s="244" t="s">
        <v>2984</v>
      </c>
      <c r="M975" s="245">
        <v>46251</v>
      </c>
      <c r="N975" s="243" t="s">
        <v>5104</v>
      </c>
      <c r="O975" s="246"/>
      <c r="P975" s="247"/>
      <c r="Q975" s="14">
        <f>Tabela1[[#This Row],[QTDE/ Fabricação]]-Tabela1[[#This Row],[QTE]]</f>
        <v>-1</v>
      </c>
      <c r="R975" s="249">
        <f t="shared" si="193"/>
        <v>105.14</v>
      </c>
      <c r="S975" s="249">
        <f t="shared" si="194"/>
        <v>105.14</v>
      </c>
      <c r="T975" s="250">
        <f t="shared" si="195"/>
        <v>0</v>
      </c>
      <c r="U975" s="251">
        <f>IFERROR(SUMIF('LISTA DE EMBARQUE'!B:B,MICRO!E:E,'LISTA DE EMBARQUE'!G:G),"")</f>
        <v>1</v>
      </c>
      <c r="V975" s="246">
        <f>IFERROR(VLOOKUP(Tabela1[[#This Row],[COD.MDE]],'LISTA DE EMBARQUE'!B:L,11,0),"")</f>
        <v>9</v>
      </c>
      <c r="W975" s="247">
        <f>IFERROR(VLOOKUP(Tabela1[[#This Row],[COD.MDE]],'LISTA DE EMBARQUE'!B:M,12,0),"")</f>
        <v>46284</v>
      </c>
      <c r="X975" s="248">
        <f>IFERROR(Tabela1[[#This Row],[QIANTIDADE EXPEDIDA]]*Tabela1[[#This Row],[PESO UNI]],"")</f>
        <v>105.14</v>
      </c>
      <c r="Y975" s="248">
        <f t="shared" si="196"/>
        <v>0</v>
      </c>
      <c r="Z975" s="252">
        <f>Tabela1[[#This Row],[PESO TOTAL]]-Tabela1[[#This Row],[Peso Expedido]]</f>
        <v>0</v>
      </c>
      <c r="AA975" s="253">
        <v>1</v>
      </c>
      <c r="AB975" s="254"/>
      <c r="AC975" s="254">
        <v>1</v>
      </c>
      <c r="AD975" s="254">
        <v>1</v>
      </c>
      <c r="AE975" s="254">
        <v>1</v>
      </c>
      <c r="AF975" s="254">
        <v>1</v>
      </c>
      <c r="AG975" s="254">
        <v>1</v>
      </c>
      <c r="AH975" s="254">
        <v>1</v>
      </c>
      <c r="AI975" s="254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240" t="s">
        <v>5160</v>
      </c>
      <c r="B976" s="241" t="s">
        <v>5161</v>
      </c>
      <c r="C976" s="240">
        <v>1</v>
      </c>
      <c r="D976" s="240" t="s">
        <v>5168</v>
      </c>
      <c r="E976" s="239">
        <v>4602</v>
      </c>
      <c r="F976" s="239">
        <v>58</v>
      </c>
      <c r="G976" s="240">
        <v>105.14</v>
      </c>
      <c r="H976" s="242">
        <f>Tabela1[[#This Row],[PESO UNI]]*Tabela1[[#This Row],[QTE]]</f>
        <v>105.14</v>
      </c>
      <c r="I976" s="239">
        <v>0</v>
      </c>
      <c r="J976" s="243" t="s">
        <v>3045</v>
      </c>
      <c r="K976" s="243" t="s">
        <v>4320</v>
      </c>
      <c r="L976" s="244" t="s">
        <v>2984</v>
      </c>
      <c r="M976" s="245">
        <v>46251</v>
      </c>
      <c r="N976" s="243" t="s">
        <v>5104</v>
      </c>
      <c r="O976" s="246"/>
      <c r="P976" s="247"/>
      <c r="Q976" s="14">
        <f>Tabela1[[#This Row],[QTDE/ Fabricação]]-Tabela1[[#This Row],[QTE]]</f>
        <v>-1</v>
      </c>
      <c r="R976" s="249">
        <f t="shared" si="193"/>
        <v>105.14</v>
      </c>
      <c r="S976" s="249">
        <f t="shared" si="194"/>
        <v>105.14</v>
      </c>
      <c r="T976" s="250">
        <f t="shared" si="195"/>
        <v>0</v>
      </c>
      <c r="U976" s="251">
        <f>IFERROR(SUMIF('LISTA DE EMBARQUE'!B:B,MICRO!E:E,'LISTA DE EMBARQUE'!G:G),"")</f>
        <v>1</v>
      </c>
      <c r="V976" s="246">
        <f>IFERROR(VLOOKUP(Tabela1[[#This Row],[COD.MDE]],'LISTA DE EMBARQUE'!B:L,11,0),"")</f>
        <v>9</v>
      </c>
      <c r="W976" s="247">
        <f>IFERROR(VLOOKUP(Tabela1[[#This Row],[COD.MDE]],'LISTA DE EMBARQUE'!B:M,12,0),"")</f>
        <v>46284</v>
      </c>
      <c r="X976" s="248">
        <f>IFERROR(Tabela1[[#This Row],[QIANTIDADE EXPEDIDA]]*Tabela1[[#This Row],[PESO UNI]],"")</f>
        <v>105.14</v>
      </c>
      <c r="Y976" s="248">
        <f t="shared" si="196"/>
        <v>0</v>
      </c>
      <c r="Z976" s="252">
        <f>Tabela1[[#This Row],[PESO TOTAL]]-Tabela1[[#This Row],[Peso Expedido]]</f>
        <v>0</v>
      </c>
      <c r="AA976" s="253">
        <v>1</v>
      </c>
      <c r="AB976" s="254"/>
      <c r="AC976" s="254">
        <v>1</v>
      </c>
      <c r="AD976" s="254">
        <v>1</v>
      </c>
      <c r="AE976" s="254">
        <v>1</v>
      </c>
      <c r="AF976" s="254">
        <v>1</v>
      </c>
      <c r="AG976" s="254">
        <v>1</v>
      </c>
      <c r="AH976" s="254">
        <v>1</v>
      </c>
      <c r="AI976" s="254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240" t="s">
        <v>5160</v>
      </c>
      <c r="B977" s="241" t="s">
        <v>5161</v>
      </c>
      <c r="C977" s="240">
        <v>1</v>
      </c>
      <c r="D977" s="240" t="s">
        <v>5169</v>
      </c>
      <c r="E977" s="239">
        <v>4603</v>
      </c>
      <c r="F977" s="239">
        <v>58</v>
      </c>
      <c r="G977" s="240">
        <v>107.64</v>
      </c>
      <c r="H977" s="242">
        <f>Tabela1[[#This Row],[PESO UNI]]*Tabela1[[#This Row],[QTE]]</f>
        <v>107.64</v>
      </c>
      <c r="I977" s="239">
        <v>0</v>
      </c>
      <c r="J977" s="243" t="s">
        <v>3045</v>
      </c>
      <c r="K977" s="243" t="s">
        <v>4320</v>
      </c>
      <c r="L977" s="244" t="s">
        <v>2984</v>
      </c>
      <c r="M977" s="245">
        <v>46251</v>
      </c>
      <c r="N977" s="243" t="s">
        <v>5104</v>
      </c>
      <c r="O977" s="246"/>
      <c r="P977" s="247"/>
      <c r="Q977" s="14">
        <f>Tabela1[[#This Row],[QTDE/ Fabricação]]-Tabela1[[#This Row],[QTE]]</f>
        <v>-1</v>
      </c>
      <c r="R977" s="249">
        <f t="shared" si="193"/>
        <v>107.64</v>
      </c>
      <c r="S977" s="249">
        <f t="shared" si="194"/>
        <v>107.64</v>
      </c>
      <c r="T977" s="250">
        <f t="shared" si="195"/>
        <v>0</v>
      </c>
      <c r="U977" s="251">
        <f>IFERROR(SUMIF('LISTA DE EMBARQUE'!B:B,MICRO!E:E,'LISTA DE EMBARQUE'!G:G),"")</f>
        <v>1</v>
      </c>
      <c r="V977" s="246">
        <f>IFERROR(VLOOKUP(Tabela1[[#This Row],[COD.MDE]],'LISTA DE EMBARQUE'!B:L,11,0),"")</f>
        <v>9</v>
      </c>
      <c r="W977" s="247">
        <f>IFERROR(VLOOKUP(Tabela1[[#This Row],[COD.MDE]],'LISTA DE EMBARQUE'!B:M,12,0),"")</f>
        <v>46284</v>
      </c>
      <c r="X977" s="248">
        <f>IFERROR(Tabela1[[#This Row],[QIANTIDADE EXPEDIDA]]*Tabela1[[#This Row],[PESO UNI]],"")</f>
        <v>107.64</v>
      </c>
      <c r="Y977" s="248">
        <f t="shared" si="196"/>
        <v>0</v>
      </c>
      <c r="Z977" s="252">
        <f>Tabela1[[#This Row],[PESO TOTAL]]-Tabela1[[#This Row],[Peso Expedido]]</f>
        <v>0</v>
      </c>
      <c r="AA977" s="253">
        <v>1</v>
      </c>
      <c r="AB977" s="254"/>
      <c r="AC977" s="254">
        <v>1</v>
      </c>
      <c r="AD977" s="254">
        <v>1</v>
      </c>
      <c r="AE977" s="254">
        <v>1</v>
      </c>
      <c r="AF977" s="254">
        <v>1</v>
      </c>
      <c r="AG977" s="254">
        <v>1</v>
      </c>
      <c r="AH977" s="254">
        <v>1</v>
      </c>
      <c r="AI977" s="254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240" t="s">
        <v>5172</v>
      </c>
      <c r="B978" s="241" t="s">
        <v>5170</v>
      </c>
      <c r="C978" s="240">
        <v>1</v>
      </c>
      <c r="D978" s="240" t="s">
        <v>5171</v>
      </c>
      <c r="E978" s="239">
        <v>4604</v>
      </c>
      <c r="F978" s="239">
        <v>58</v>
      </c>
      <c r="G978" s="240">
        <v>513.87</v>
      </c>
      <c r="H978" s="242">
        <f>Tabela1[[#This Row],[PESO UNI]]*Tabela1[[#This Row],[QTE]]</f>
        <v>513.87</v>
      </c>
      <c r="I978" s="239">
        <v>0</v>
      </c>
      <c r="J978" s="243" t="s">
        <v>3045</v>
      </c>
      <c r="K978" s="243" t="s">
        <v>4320</v>
      </c>
      <c r="L978" s="244" t="s">
        <v>2984</v>
      </c>
      <c r="M978" s="245">
        <v>46251</v>
      </c>
      <c r="N978" s="243" t="s">
        <v>5104</v>
      </c>
      <c r="O978" s="246"/>
      <c r="P978" s="247"/>
      <c r="Q978" s="14">
        <f>Tabela1[[#This Row],[QTDE/ Fabricação]]-Tabela1[[#This Row],[QTE]]</f>
        <v>-1</v>
      </c>
      <c r="R978" s="249">
        <f t="shared" si="193"/>
        <v>513.87</v>
      </c>
      <c r="S978" s="249">
        <f t="shared" si="194"/>
        <v>513.87</v>
      </c>
      <c r="T978" s="250">
        <f t="shared" si="195"/>
        <v>0</v>
      </c>
      <c r="U978" s="251">
        <f>IFERROR(SUMIF('LISTA DE EMBARQUE'!B:B,MICRO!E:E,'LISTA DE EMBARQUE'!G:G),"")</f>
        <v>1</v>
      </c>
      <c r="V978" s="246">
        <f>IFERROR(VLOOKUP(Tabela1[[#This Row],[COD.MDE]],'LISTA DE EMBARQUE'!B:L,11,0),"")</f>
        <v>9</v>
      </c>
      <c r="W978" s="247">
        <f>IFERROR(VLOOKUP(Tabela1[[#This Row],[COD.MDE]],'LISTA DE EMBARQUE'!B:M,12,0),"")</f>
        <v>46284</v>
      </c>
      <c r="X978" s="248">
        <f>IFERROR(Tabela1[[#This Row],[QIANTIDADE EXPEDIDA]]*Tabela1[[#This Row],[PESO UNI]],"")</f>
        <v>513.87</v>
      </c>
      <c r="Y978" s="248">
        <f t="shared" si="196"/>
        <v>0</v>
      </c>
      <c r="Z978" s="252">
        <f>Tabela1[[#This Row],[PESO TOTAL]]-Tabela1[[#This Row],[Peso Expedido]]</f>
        <v>0</v>
      </c>
      <c r="AA978" s="253">
        <v>1</v>
      </c>
      <c r="AB978" s="254"/>
      <c r="AC978" s="254">
        <v>1</v>
      </c>
      <c r="AD978" s="254">
        <v>1</v>
      </c>
      <c r="AE978" s="254">
        <v>1</v>
      </c>
      <c r="AF978" s="254">
        <v>1</v>
      </c>
      <c r="AG978" s="254">
        <v>1</v>
      </c>
      <c r="AH978" s="254">
        <v>1</v>
      </c>
      <c r="AI978" s="254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240" t="s">
        <v>5173</v>
      </c>
      <c r="B979" s="241" t="s">
        <v>5174</v>
      </c>
      <c r="C979" s="240">
        <v>1</v>
      </c>
      <c r="D979" s="240" t="s">
        <v>5175</v>
      </c>
      <c r="E979" s="239">
        <v>4605</v>
      </c>
      <c r="F979" s="239">
        <v>58</v>
      </c>
      <c r="G979" s="240">
        <v>483.47</v>
      </c>
      <c r="H979" s="242">
        <f>Tabela1[[#This Row],[PESO UNI]]*Tabela1[[#This Row],[QTE]]</f>
        <v>483.47</v>
      </c>
      <c r="I979" s="239">
        <v>0</v>
      </c>
      <c r="J979" s="243" t="s">
        <v>3045</v>
      </c>
      <c r="K979" s="243" t="s">
        <v>4320</v>
      </c>
      <c r="L979" s="244" t="s">
        <v>2984</v>
      </c>
      <c r="M979" s="245">
        <v>46251</v>
      </c>
      <c r="N979" s="243" t="s">
        <v>5104</v>
      </c>
      <c r="O979" s="246"/>
      <c r="P979" s="247"/>
      <c r="Q979" s="14">
        <f>Tabela1[[#This Row],[QTDE/ Fabricação]]-Tabela1[[#This Row],[QTE]]</f>
        <v>-1</v>
      </c>
      <c r="R979" s="249">
        <f t="shared" si="193"/>
        <v>483.47</v>
      </c>
      <c r="S979" s="249">
        <f t="shared" si="194"/>
        <v>483.47</v>
      </c>
      <c r="T979" s="250">
        <f t="shared" si="195"/>
        <v>0</v>
      </c>
      <c r="U979" s="251">
        <f>IFERROR(SUMIF('LISTA DE EMBARQUE'!B:B,MICRO!E:E,'LISTA DE EMBARQUE'!G:G),"")</f>
        <v>1</v>
      </c>
      <c r="V979" s="246">
        <f>IFERROR(VLOOKUP(Tabela1[[#This Row],[COD.MDE]],'LISTA DE EMBARQUE'!B:L,11,0),"")</f>
        <v>9</v>
      </c>
      <c r="W979" s="247">
        <f>IFERROR(VLOOKUP(Tabela1[[#This Row],[COD.MDE]],'LISTA DE EMBARQUE'!B:M,12,0),"")</f>
        <v>46284</v>
      </c>
      <c r="X979" s="248">
        <f>IFERROR(Tabela1[[#This Row],[QIANTIDADE EXPEDIDA]]*Tabela1[[#This Row],[PESO UNI]],"")</f>
        <v>483.47</v>
      </c>
      <c r="Y979" s="248">
        <f t="shared" si="196"/>
        <v>0</v>
      </c>
      <c r="Z979" s="252">
        <f>Tabela1[[#This Row],[PESO TOTAL]]-Tabela1[[#This Row],[Peso Expedido]]</f>
        <v>0</v>
      </c>
      <c r="AA979" s="253">
        <v>1</v>
      </c>
      <c r="AB979" s="254"/>
      <c r="AC979" s="254">
        <v>1</v>
      </c>
      <c r="AD979" s="254">
        <v>1</v>
      </c>
      <c r="AE979" s="254">
        <v>1</v>
      </c>
      <c r="AF979" s="254">
        <v>1</v>
      </c>
      <c r="AG979" s="254">
        <v>1</v>
      </c>
      <c r="AH979" s="254">
        <v>1</v>
      </c>
      <c r="AI979" s="254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240" t="s">
        <v>5176</v>
      </c>
      <c r="B980" s="241" t="s">
        <v>5177</v>
      </c>
      <c r="C980" s="240">
        <v>1</v>
      </c>
      <c r="D980" s="240" t="s">
        <v>5178</v>
      </c>
      <c r="E980" s="239">
        <v>4606</v>
      </c>
      <c r="F980" s="239">
        <v>58</v>
      </c>
      <c r="G980" s="240">
        <v>477.68</v>
      </c>
      <c r="H980" s="242">
        <f>Tabela1[[#This Row],[PESO UNI]]*Tabela1[[#This Row],[QTE]]</f>
        <v>477.68</v>
      </c>
      <c r="I980" s="239">
        <v>0</v>
      </c>
      <c r="J980" s="243" t="s">
        <v>3045</v>
      </c>
      <c r="K980" s="243" t="s">
        <v>4320</v>
      </c>
      <c r="L980" s="244" t="s">
        <v>2984</v>
      </c>
      <c r="M980" s="245">
        <v>46251</v>
      </c>
      <c r="N980" s="243" t="s">
        <v>5104</v>
      </c>
      <c r="O980" s="246"/>
      <c r="P980" s="247"/>
      <c r="Q980" s="14">
        <f>Tabela1[[#This Row],[QTDE/ Fabricação]]-Tabela1[[#This Row],[QTE]]</f>
        <v>-1</v>
      </c>
      <c r="R980" s="249">
        <f t="shared" si="193"/>
        <v>477.68</v>
      </c>
      <c r="S980" s="249">
        <f t="shared" si="194"/>
        <v>477.68</v>
      </c>
      <c r="T980" s="250">
        <f t="shared" si="195"/>
        <v>0</v>
      </c>
      <c r="U980" s="251">
        <f>IFERROR(SUMIF('LISTA DE EMBARQUE'!B:B,MICRO!E:E,'LISTA DE EMBARQUE'!G:G),"")</f>
        <v>1</v>
      </c>
      <c r="V980" s="246">
        <f>IFERROR(VLOOKUP(Tabela1[[#This Row],[COD.MDE]],'LISTA DE EMBARQUE'!B:L,11,0),"")</f>
        <v>9</v>
      </c>
      <c r="W980" s="247">
        <f>IFERROR(VLOOKUP(Tabela1[[#This Row],[COD.MDE]],'LISTA DE EMBARQUE'!B:M,12,0),"")</f>
        <v>46284</v>
      </c>
      <c r="X980" s="248">
        <f>IFERROR(Tabela1[[#This Row],[QIANTIDADE EXPEDIDA]]*Tabela1[[#This Row],[PESO UNI]],"")</f>
        <v>477.68</v>
      </c>
      <c r="Y980" s="248">
        <f t="shared" si="196"/>
        <v>0</v>
      </c>
      <c r="Z980" s="252">
        <f>Tabela1[[#This Row],[PESO TOTAL]]-Tabela1[[#This Row],[Peso Expedido]]</f>
        <v>0</v>
      </c>
      <c r="AA980" s="253">
        <v>1</v>
      </c>
      <c r="AB980" s="254"/>
      <c r="AC980" s="254">
        <v>1</v>
      </c>
      <c r="AD980" s="254">
        <v>1</v>
      </c>
      <c r="AE980" s="254">
        <v>1</v>
      </c>
      <c r="AF980" s="254">
        <v>1</v>
      </c>
      <c r="AG980" s="254">
        <v>1</v>
      </c>
      <c r="AH980" s="254">
        <v>1</v>
      </c>
      <c r="AI980" s="254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240" t="s">
        <v>5179</v>
      </c>
      <c r="B981" s="241" t="s">
        <v>5180</v>
      </c>
      <c r="C981" s="240">
        <v>1</v>
      </c>
      <c r="D981" s="240" t="s">
        <v>5181</v>
      </c>
      <c r="E981" s="239">
        <v>4607</v>
      </c>
      <c r="F981" s="239">
        <v>58</v>
      </c>
      <c r="G981" s="240">
        <v>499.5</v>
      </c>
      <c r="H981" s="242">
        <f>Tabela1[[#This Row],[PESO UNI]]*Tabela1[[#This Row],[QTE]]</f>
        <v>499.5</v>
      </c>
      <c r="I981" s="239">
        <v>0</v>
      </c>
      <c r="J981" s="243" t="s">
        <v>3045</v>
      </c>
      <c r="K981" s="243" t="s">
        <v>4320</v>
      </c>
      <c r="L981" s="244" t="s">
        <v>2984</v>
      </c>
      <c r="M981" s="245">
        <v>46251</v>
      </c>
      <c r="N981" s="243" t="s">
        <v>5104</v>
      </c>
      <c r="O981" s="246"/>
      <c r="P981" s="247"/>
      <c r="Q981" s="14">
        <f>Tabela1[[#This Row],[QTDE/ Fabricação]]-Tabela1[[#This Row],[QTE]]</f>
        <v>-1</v>
      </c>
      <c r="R981" s="249">
        <f t="shared" si="193"/>
        <v>499.5</v>
      </c>
      <c r="S981" s="249">
        <f t="shared" si="194"/>
        <v>499.5</v>
      </c>
      <c r="T981" s="250">
        <f t="shared" si="195"/>
        <v>0</v>
      </c>
      <c r="U981" s="251">
        <f>IFERROR(SUMIF('LISTA DE EMBARQUE'!B:B,MICRO!E:E,'LISTA DE EMBARQUE'!G:G),"")</f>
        <v>1</v>
      </c>
      <c r="V981" s="246">
        <f>IFERROR(VLOOKUP(Tabela1[[#This Row],[COD.MDE]],'LISTA DE EMBARQUE'!B:L,11,0),"")</f>
        <v>9</v>
      </c>
      <c r="W981" s="247">
        <f>IFERROR(VLOOKUP(Tabela1[[#This Row],[COD.MDE]],'LISTA DE EMBARQUE'!B:M,12,0),"")</f>
        <v>46284</v>
      </c>
      <c r="X981" s="248">
        <f>IFERROR(Tabela1[[#This Row],[QIANTIDADE EXPEDIDA]]*Tabela1[[#This Row],[PESO UNI]],"")</f>
        <v>499.5</v>
      </c>
      <c r="Y981" s="248">
        <f t="shared" si="196"/>
        <v>0</v>
      </c>
      <c r="Z981" s="252">
        <f>Tabela1[[#This Row],[PESO TOTAL]]-Tabela1[[#This Row],[Peso Expedido]]</f>
        <v>0</v>
      </c>
      <c r="AA981" s="253">
        <v>1</v>
      </c>
      <c r="AB981" s="254"/>
      <c r="AC981" s="254">
        <v>1</v>
      </c>
      <c r="AD981" s="254">
        <v>1</v>
      </c>
      <c r="AE981" s="254">
        <v>1</v>
      </c>
      <c r="AF981" s="254">
        <v>1</v>
      </c>
      <c r="AG981" s="254">
        <v>1</v>
      </c>
      <c r="AH981" s="254">
        <v>1</v>
      </c>
      <c r="AI981" s="254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5182</v>
      </c>
      <c r="B982" s="21" t="s">
        <v>5183</v>
      </c>
      <c r="C982" s="1">
        <v>3</v>
      </c>
      <c r="D982" s="1" t="s">
        <v>5184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5104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5182</v>
      </c>
      <c r="B983" s="21" t="s">
        <v>5183</v>
      </c>
      <c r="C983" s="1">
        <v>1</v>
      </c>
      <c r="D983" s="1" t="s">
        <v>5185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5104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5182</v>
      </c>
      <c r="B984" s="21" t="s">
        <v>5183</v>
      </c>
      <c r="C984" s="1">
        <v>1</v>
      </c>
      <c r="D984" s="1" t="s">
        <v>5186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5104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5182</v>
      </c>
      <c r="B985" s="21" t="s">
        <v>5183</v>
      </c>
      <c r="C985" s="1">
        <v>1</v>
      </c>
      <c r="D985" s="1" t="s">
        <v>5187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5104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5182</v>
      </c>
      <c r="B986" s="21" t="s">
        <v>5183</v>
      </c>
      <c r="C986" s="1">
        <v>3</v>
      </c>
      <c r="D986" s="1" t="s">
        <v>5188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5104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5189</v>
      </c>
      <c r="B987" s="21" t="s">
        <v>5190</v>
      </c>
      <c r="C987" s="1">
        <v>1</v>
      </c>
      <c r="D987" s="1" t="s">
        <v>5193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5104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5191</v>
      </c>
      <c r="B988" s="21" t="s">
        <v>5192</v>
      </c>
      <c r="C988" s="1">
        <v>1</v>
      </c>
      <c r="D988" s="1" t="s">
        <v>5194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5104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5195</v>
      </c>
      <c r="B989" s="21" t="s">
        <v>5196</v>
      </c>
      <c r="C989" s="1">
        <v>1</v>
      </c>
      <c r="D989" s="1" t="s">
        <v>5197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5104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5198</v>
      </c>
      <c r="B990" s="21" t="s">
        <v>5199</v>
      </c>
      <c r="C990" s="1">
        <v>2</v>
      </c>
      <c r="D990" s="1" t="s">
        <v>5200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5104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5201</v>
      </c>
      <c r="B991" s="21" t="s">
        <v>5202</v>
      </c>
      <c r="C991" s="1">
        <v>2</v>
      </c>
      <c r="D991" s="1" t="s">
        <v>5203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5104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5201</v>
      </c>
      <c r="B992" s="21" t="s">
        <v>5202</v>
      </c>
      <c r="C992" s="1">
        <v>1</v>
      </c>
      <c r="D992" s="1" t="s">
        <v>5204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5104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5205</v>
      </c>
      <c r="B993" s="21" t="s">
        <v>5206</v>
      </c>
      <c r="C993" s="1">
        <v>1</v>
      </c>
      <c r="D993" s="1" t="s">
        <v>5207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5104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5208</v>
      </c>
      <c r="B994" s="21" t="s">
        <v>5209</v>
      </c>
      <c r="C994" s="1">
        <v>1</v>
      </c>
      <c r="D994" s="1" t="s">
        <v>5210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5104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5208</v>
      </c>
      <c r="B995" s="21" t="s">
        <v>5209</v>
      </c>
      <c r="C995" s="1">
        <v>4</v>
      </c>
      <c r="D995" s="1" t="s">
        <v>5211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5104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5208</v>
      </c>
      <c r="B996" s="21" t="s">
        <v>5209</v>
      </c>
      <c r="C996" s="1">
        <v>2</v>
      </c>
      <c r="D996" s="1" t="s">
        <v>5212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5104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5213</v>
      </c>
      <c r="B997" s="21" t="s">
        <v>5214</v>
      </c>
      <c r="C997" s="1">
        <v>2</v>
      </c>
      <c r="D997" s="1" t="s">
        <v>5215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5104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5213</v>
      </c>
      <c r="B998" s="21" t="s">
        <v>5214</v>
      </c>
      <c r="C998" s="1">
        <v>3</v>
      </c>
      <c r="D998" s="1" t="s">
        <v>5216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5104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5213</v>
      </c>
      <c r="B999" s="21" t="s">
        <v>5214</v>
      </c>
      <c r="C999" s="1">
        <v>1</v>
      </c>
      <c r="D999" s="1" t="s">
        <v>5217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5104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5213</v>
      </c>
      <c r="B1000" s="21" t="s">
        <v>5214</v>
      </c>
      <c r="C1000" s="1">
        <v>1</v>
      </c>
      <c r="D1000" s="1" t="s">
        <v>5218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5104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240" t="s">
        <v>5219</v>
      </c>
      <c r="B1001" s="241" t="s">
        <v>5220</v>
      </c>
      <c r="C1001" s="240">
        <v>1</v>
      </c>
      <c r="D1001" s="240" t="s">
        <v>5221</v>
      </c>
      <c r="E1001" s="239">
        <v>4627</v>
      </c>
      <c r="F1001" s="239">
        <v>61</v>
      </c>
      <c r="G1001" s="240">
        <v>372</v>
      </c>
      <c r="H1001" s="242">
        <f>Tabela1[[#This Row],[PESO UNI]]*Tabela1[[#This Row],[QTE]]</f>
        <v>372</v>
      </c>
      <c r="I1001" s="239" t="s">
        <v>5278</v>
      </c>
      <c r="J1001" s="243" t="s">
        <v>3045</v>
      </c>
      <c r="K1001" s="243" t="s">
        <v>4320</v>
      </c>
      <c r="L1001" s="244" t="s">
        <v>2984</v>
      </c>
      <c r="M1001" s="245">
        <v>46251</v>
      </c>
      <c r="N1001" s="243" t="s">
        <v>5104</v>
      </c>
      <c r="O1001" s="246"/>
      <c r="P1001" s="247"/>
      <c r="Q1001" s="14">
        <f>Tabela1[[#This Row],[QTDE/ Fabricação]]-Tabela1[[#This Row],[QTE]]</f>
        <v>-1</v>
      </c>
      <c r="R1001" s="249">
        <f t="shared" si="197"/>
        <v>372</v>
      </c>
      <c r="S1001" s="249">
        <f t="shared" si="198"/>
        <v>372</v>
      </c>
      <c r="T1001" s="250">
        <f t="shared" si="199"/>
        <v>0</v>
      </c>
      <c r="U1001" s="251">
        <f>IFERROR(SUMIF('LISTA DE EMBARQUE'!B:B,MICRO!E:E,'LISTA DE EMBARQUE'!G:G),"")</f>
        <v>1</v>
      </c>
      <c r="V1001" s="246">
        <f>IFERROR(VLOOKUP(Tabela1[[#This Row],[COD.MDE]],'LISTA DE EMBARQUE'!B:L,11,0),"")</f>
        <v>8</v>
      </c>
      <c r="W1001" s="247">
        <f>IFERROR(VLOOKUP(Tabela1[[#This Row],[COD.MDE]],'LISTA DE EMBARQUE'!B:M,12,0),"")</f>
        <v>46280</v>
      </c>
      <c r="X1001" s="248">
        <f>IFERROR(Tabela1[[#This Row],[QIANTIDADE EXPEDIDA]]*Tabela1[[#This Row],[PESO UNI]],"")</f>
        <v>372</v>
      </c>
      <c r="Y1001" s="248">
        <f t="shared" si="200"/>
        <v>0</v>
      </c>
      <c r="Z1001" s="252">
        <f>Tabela1[[#This Row],[PESO TOTAL]]-Tabela1[[#This Row],[Peso Expedido]]</f>
        <v>0</v>
      </c>
      <c r="AA1001" s="253">
        <v>1</v>
      </c>
      <c r="AB1001" s="254"/>
      <c r="AC1001" s="254">
        <v>1</v>
      </c>
      <c r="AD1001" s="254">
        <v>1</v>
      </c>
      <c r="AE1001" s="254">
        <v>1</v>
      </c>
      <c r="AF1001" s="254">
        <v>1</v>
      </c>
      <c r="AG1001" s="254">
        <v>1</v>
      </c>
      <c r="AH1001" s="254">
        <v>1</v>
      </c>
      <c r="AI1001" s="254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5219</v>
      </c>
      <c r="B1002" s="21" t="s">
        <v>5220</v>
      </c>
      <c r="C1002" s="1">
        <v>4</v>
      </c>
      <c r="D1002" s="1" t="s">
        <v>5222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5278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5104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21.71</v>
      </c>
      <c r="S1002" s="18">
        <f t="shared" si="198"/>
        <v>9.1</v>
      </c>
      <c r="T1002" s="19">
        <f t="shared" si="199"/>
        <v>-16.899999999999999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-4</v>
      </c>
      <c r="Z1002" s="20">
        <f>Tabela1[[#This Row],[PESO TOTAL]]-Tabela1[[#This Row],[Peso Expedido]]</f>
        <v>26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240" t="s">
        <v>5219</v>
      </c>
      <c r="B1003" s="241" t="s">
        <v>5220</v>
      </c>
      <c r="C1003" s="240">
        <v>8</v>
      </c>
      <c r="D1003" s="240" t="s">
        <v>5223</v>
      </c>
      <c r="E1003" s="239">
        <v>4629</v>
      </c>
      <c r="F1003" s="239">
        <v>61</v>
      </c>
      <c r="G1003" s="240">
        <v>2.1</v>
      </c>
      <c r="H1003" s="242">
        <f>Tabela1[[#This Row],[PESO UNI]]*Tabela1[[#This Row],[QTE]]</f>
        <v>16.8</v>
      </c>
      <c r="I1003" s="239" t="s">
        <v>5278</v>
      </c>
      <c r="J1003" s="243" t="s">
        <v>3045</v>
      </c>
      <c r="K1003" s="243" t="s">
        <v>4320</v>
      </c>
      <c r="L1003" s="244" t="s">
        <v>2984</v>
      </c>
      <c r="M1003" s="245">
        <v>46251</v>
      </c>
      <c r="N1003" s="243" t="s">
        <v>5104</v>
      </c>
      <c r="O1003" s="246"/>
      <c r="P1003" s="247"/>
      <c r="Q1003" s="14">
        <f>Tabela1[[#This Row],[QTDE/ Fabricação]]-Tabela1[[#This Row],[QTE]]</f>
        <v>-8</v>
      </c>
      <c r="R1003" s="249">
        <f t="shared" si="197"/>
        <v>16.8</v>
      </c>
      <c r="S1003" s="249">
        <f t="shared" si="198"/>
        <v>16.8</v>
      </c>
      <c r="T1003" s="250">
        <f t="shared" si="199"/>
        <v>0</v>
      </c>
      <c r="U1003" s="251">
        <f>IFERROR(SUMIF('LISTA DE EMBARQUE'!B:B,MICRO!E:E,'LISTA DE EMBARQUE'!G:G),"")</f>
        <v>8</v>
      </c>
      <c r="V1003" s="246">
        <f>IFERROR(VLOOKUP(Tabela1[[#This Row],[COD.MDE]],'LISTA DE EMBARQUE'!B:L,11,0),"")</f>
        <v>8</v>
      </c>
      <c r="W1003" s="247">
        <f>IFERROR(VLOOKUP(Tabela1[[#This Row],[COD.MDE]],'LISTA DE EMBARQUE'!B:M,12,0),"")</f>
        <v>46280</v>
      </c>
      <c r="X1003" s="248">
        <f>IFERROR(Tabela1[[#This Row],[QIANTIDADE EXPEDIDA]]*Tabela1[[#This Row],[PESO UNI]],"")</f>
        <v>16.8</v>
      </c>
      <c r="Y1003" s="248">
        <f t="shared" si="200"/>
        <v>0</v>
      </c>
      <c r="Z1003" s="252">
        <f>Tabela1[[#This Row],[PESO TOTAL]]-Tabela1[[#This Row],[Peso Expedido]]</f>
        <v>0</v>
      </c>
      <c r="AA1003" s="253">
        <v>1</v>
      </c>
      <c r="AB1003" s="254"/>
      <c r="AC1003" s="254">
        <v>1</v>
      </c>
      <c r="AD1003" s="254">
        <v>1</v>
      </c>
      <c r="AE1003" s="254">
        <v>1</v>
      </c>
      <c r="AF1003" s="254">
        <v>1</v>
      </c>
      <c r="AG1003" s="254">
        <v>1</v>
      </c>
      <c r="AH1003" s="254">
        <v>1</v>
      </c>
      <c r="AI1003" s="254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240" t="s">
        <v>5219</v>
      </c>
      <c r="B1004" s="241" t="s">
        <v>5220</v>
      </c>
      <c r="C1004" s="240">
        <v>2</v>
      </c>
      <c r="D1004" s="240" t="s">
        <v>5224</v>
      </c>
      <c r="E1004" s="239">
        <v>4630</v>
      </c>
      <c r="F1004" s="239">
        <v>61</v>
      </c>
      <c r="G1004" s="240">
        <v>1.6</v>
      </c>
      <c r="H1004" s="242">
        <f>Tabela1[[#This Row],[PESO UNI]]*Tabela1[[#This Row],[QTE]]</f>
        <v>3.2</v>
      </c>
      <c r="I1004" s="239" t="s">
        <v>5278</v>
      </c>
      <c r="J1004" s="243" t="s">
        <v>3045</v>
      </c>
      <c r="K1004" s="243" t="s">
        <v>4320</v>
      </c>
      <c r="L1004" s="244" t="s">
        <v>2984</v>
      </c>
      <c r="M1004" s="245">
        <v>46251</v>
      </c>
      <c r="N1004" s="243" t="s">
        <v>5104</v>
      </c>
      <c r="O1004" s="246"/>
      <c r="P1004" s="247"/>
      <c r="Q1004" s="14">
        <f>Tabela1[[#This Row],[QTDE/ Fabricação]]-Tabela1[[#This Row],[QTE]]</f>
        <v>-2</v>
      </c>
      <c r="R1004" s="249">
        <f t="shared" si="197"/>
        <v>3.2</v>
      </c>
      <c r="S1004" s="249">
        <f t="shared" si="198"/>
        <v>3.2</v>
      </c>
      <c r="T1004" s="250">
        <f t="shared" si="199"/>
        <v>0</v>
      </c>
      <c r="U1004" s="251">
        <f>IFERROR(SUMIF('LISTA DE EMBARQUE'!B:B,MICRO!E:E,'LISTA DE EMBARQUE'!G:G),"")</f>
        <v>2</v>
      </c>
      <c r="V1004" s="246">
        <f>IFERROR(VLOOKUP(Tabela1[[#This Row],[COD.MDE]],'LISTA DE EMBARQUE'!B:L,11,0),"")</f>
        <v>8</v>
      </c>
      <c r="W1004" s="247">
        <f>IFERROR(VLOOKUP(Tabela1[[#This Row],[COD.MDE]],'LISTA DE EMBARQUE'!B:M,12,0),"")</f>
        <v>46280</v>
      </c>
      <c r="X1004" s="248">
        <f>IFERROR(Tabela1[[#This Row],[QIANTIDADE EXPEDIDA]]*Tabela1[[#This Row],[PESO UNI]],"")</f>
        <v>3.2</v>
      </c>
      <c r="Y1004" s="248">
        <f t="shared" si="200"/>
        <v>0</v>
      </c>
      <c r="Z1004" s="252">
        <f>Tabela1[[#This Row],[PESO TOTAL]]-Tabela1[[#This Row],[Peso Expedido]]</f>
        <v>0</v>
      </c>
      <c r="AA1004" s="253">
        <v>1</v>
      </c>
      <c r="AB1004" s="254"/>
      <c r="AC1004" s="254">
        <v>1</v>
      </c>
      <c r="AD1004" s="254">
        <v>1</v>
      </c>
      <c r="AE1004" s="254">
        <v>1</v>
      </c>
      <c r="AF1004" s="254">
        <v>1</v>
      </c>
      <c r="AG1004" s="254">
        <v>1</v>
      </c>
      <c r="AH1004" s="254">
        <v>1</v>
      </c>
      <c r="AI1004" s="254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240" t="s">
        <v>5219</v>
      </c>
      <c r="B1005" s="241" t="s">
        <v>5220</v>
      </c>
      <c r="C1005" s="240">
        <v>4</v>
      </c>
      <c r="D1005" s="240" t="s">
        <v>5225</v>
      </c>
      <c r="E1005" s="239">
        <v>4631</v>
      </c>
      <c r="F1005" s="239">
        <v>61</v>
      </c>
      <c r="G1005" s="240">
        <v>0.3</v>
      </c>
      <c r="H1005" s="242">
        <f>Tabela1[[#This Row],[PESO UNI]]*Tabela1[[#This Row],[QTE]]</f>
        <v>1.2</v>
      </c>
      <c r="I1005" s="239" t="s">
        <v>5278</v>
      </c>
      <c r="J1005" s="243" t="s">
        <v>3045</v>
      </c>
      <c r="K1005" s="243" t="s">
        <v>4320</v>
      </c>
      <c r="L1005" s="244" t="s">
        <v>2984</v>
      </c>
      <c r="M1005" s="245">
        <v>46251</v>
      </c>
      <c r="N1005" s="243" t="s">
        <v>5104</v>
      </c>
      <c r="O1005" s="246"/>
      <c r="P1005" s="247"/>
      <c r="Q1005" s="14">
        <f>Tabela1[[#This Row],[QTDE/ Fabricação]]-Tabela1[[#This Row],[QTE]]</f>
        <v>-4</v>
      </c>
      <c r="R1005" s="249">
        <f t="shared" si="197"/>
        <v>1.2</v>
      </c>
      <c r="S1005" s="249">
        <f t="shared" si="198"/>
        <v>1.2</v>
      </c>
      <c r="T1005" s="250">
        <f t="shared" si="199"/>
        <v>0</v>
      </c>
      <c r="U1005" s="251">
        <f>IFERROR(SUMIF('LISTA DE EMBARQUE'!B:B,MICRO!E:E,'LISTA DE EMBARQUE'!G:G),"")</f>
        <v>4</v>
      </c>
      <c r="V1005" s="246">
        <f>IFERROR(VLOOKUP(Tabela1[[#This Row],[COD.MDE]],'LISTA DE EMBARQUE'!B:L,11,0),"")</f>
        <v>8</v>
      </c>
      <c r="W1005" s="247">
        <f>IFERROR(VLOOKUP(Tabela1[[#This Row],[COD.MDE]],'LISTA DE EMBARQUE'!B:M,12,0),"")</f>
        <v>46280</v>
      </c>
      <c r="X1005" s="248">
        <f>IFERROR(Tabela1[[#This Row],[QIANTIDADE EXPEDIDA]]*Tabela1[[#This Row],[PESO UNI]],"")</f>
        <v>1.2</v>
      </c>
      <c r="Y1005" s="248">
        <f t="shared" si="200"/>
        <v>0</v>
      </c>
      <c r="Z1005" s="252">
        <f>Tabela1[[#This Row],[PESO TOTAL]]-Tabela1[[#This Row],[Peso Expedido]]</f>
        <v>0</v>
      </c>
      <c r="AA1005" s="253">
        <v>1</v>
      </c>
      <c r="AB1005" s="254"/>
      <c r="AC1005" s="254">
        <v>1</v>
      </c>
      <c r="AD1005" s="254">
        <v>1</v>
      </c>
      <c r="AE1005" s="254">
        <v>1</v>
      </c>
      <c r="AF1005" s="254">
        <v>1</v>
      </c>
      <c r="AG1005" s="254">
        <v>1</v>
      </c>
      <c r="AH1005" s="254">
        <v>1</v>
      </c>
      <c r="AI1005" s="254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240" t="s">
        <v>5219</v>
      </c>
      <c r="B1006" s="241" t="s">
        <v>5220</v>
      </c>
      <c r="C1006" s="240">
        <v>2</v>
      </c>
      <c r="D1006" s="240" t="s">
        <v>5226</v>
      </c>
      <c r="E1006" s="239">
        <v>4632</v>
      </c>
      <c r="F1006" s="239">
        <v>61</v>
      </c>
      <c r="G1006" s="240">
        <v>14.4</v>
      </c>
      <c r="H1006" s="242">
        <f>Tabela1[[#This Row],[PESO UNI]]*Tabela1[[#This Row],[QTE]]</f>
        <v>28.8</v>
      </c>
      <c r="I1006" s="239" t="s">
        <v>5278</v>
      </c>
      <c r="J1006" s="243" t="s">
        <v>3045</v>
      </c>
      <c r="K1006" s="243" t="s">
        <v>4320</v>
      </c>
      <c r="L1006" s="244" t="s">
        <v>2984</v>
      </c>
      <c r="M1006" s="245">
        <v>46251</v>
      </c>
      <c r="N1006" s="243" t="s">
        <v>5104</v>
      </c>
      <c r="O1006" s="246"/>
      <c r="P1006" s="247"/>
      <c r="Q1006" s="14">
        <f>Tabela1[[#This Row],[QTDE/ Fabricação]]-Tabela1[[#This Row],[QTE]]</f>
        <v>-2</v>
      </c>
      <c r="R1006" s="249">
        <f t="shared" si="197"/>
        <v>28.8</v>
      </c>
      <c r="S1006" s="249">
        <f t="shared" si="198"/>
        <v>28.8</v>
      </c>
      <c r="T1006" s="250">
        <f t="shared" si="199"/>
        <v>0</v>
      </c>
      <c r="U1006" s="251">
        <f>IFERROR(SUMIF('LISTA DE EMBARQUE'!B:B,MICRO!E:E,'LISTA DE EMBARQUE'!G:G),"")</f>
        <v>2</v>
      </c>
      <c r="V1006" s="246">
        <f>IFERROR(VLOOKUP(Tabela1[[#This Row],[COD.MDE]],'LISTA DE EMBARQUE'!B:L,11,0),"")</f>
        <v>8</v>
      </c>
      <c r="W1006" s="247">
        <f>IFERROR(VLOOKUP(Tabela1[[#This Row],[COD.MDE]],'LISTA DE EMBARQUE'!B:M,12,0),"")</f>
        <v>46280</v>
      </c>
      <c r="X1006" s="248">
        <f>IFERROR(Tabela1[[#This Row],[QIANTIDADE EXPEDIDA]]*Tabela1[[#This Row],[PESO UNI]],"")</f>
        <v>28.8</v>
      </c>
      <c r="Y1006" s="248">
        <f t="shared" si="200"/>
        <v>0</v>
      </c>
      <c r="Z1006" s="252">
        <f>Tabela1[[#This Row],[PESO TOTAL]]-Tabela1[[#This Row],[Peso Expedido]]</f>
        <v>0</v>
      </c>
      <c r="AA1006" s="253">
        <v>1</v>
      </c>
      <c r="AB1006" s="254"/>
      <c r="AC1006" s="254">
        <v>1</v>
      </c>
      <c r="AD1006" s="254">
        <v>1</v>
      </c>
      <c r="AE1006" s="254">
        <v>1</v>
      </c>
      <c r="AF1006" s="254">
        <v>1</v>
      </c>
      <c r="AG1006" s="254">
        <v>1</v>
      </c>
      <c r="AH1006" s="254">
        <v>1</v>
      </c>
      <c r="AI1006" s="254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240" t="s">
        <v>5413</v>
      </c>
      <c r="B1007" s="241" t="s">
        <v>5228</v>
      </c>
      <c r="C1007" s="240">
        <v>1</v>
      </c>
      <c r="D1007" s="240" t="s">
        <v>5229</v>
      </c>
      <c r="E1007" s="239">
        <v>4633</v>
      </c>
      <c r="F1007" s="239">
        <v>61</v>
      </c>
      <c r="G1007" s="240">
        <v>408.6</v>
      </c>
      <c r="H1007" s="242">
        <f>Tabela1[[#This Row],[PESO UNI]]*Tabela1[[#This Row],[QTE]]</f>
        <v>408.6</v>
      </c>
      <c r="I1007" s="239" t="s">
        <v>5278</v>
      </c>
      <c r="J1007" s="243" t="s">
        <v>3045</v>
      </c>
      <c r="K1007" s="243" t="s">
        <v>4320</v>
      </c>
      <c r="L1007" s="244" t="s">
        <v>2984</v>
      </c>
      <c r="M1007" s="245">
        <v>46251</v>
      </c>
      <c r="N1007" s="243" t="s">
        <v>5104</v>
      </c>
      <c r="O1007" s="246"/>
      <c r="P1007" s="247"/>
      <c r="Q1007" s="14">
        <f>Tabela1[[#This Row],[QTDE/ Fabricação]]-Tabela1[[#This Row],[QTE]]</f>
        <v>-1</v>
      </c>
      <c r="R1007" s="249">
        <f t="shared" si="197"/>
        <v>408.6</v>
      </c>
      <c r="S1007" s="249">
        <f t="shared" si="198"/>
        <v>408.6</v>
      </c>
      <c r="T1007" s="250">
        <f t="shared" si="199"/>
        <v>0</v>
      </c>
      <c r="U1007" s="251">
        <f>IFERROR(SUMIF('LISTA DE EMBARQUE'!B:B,MICRO!E:E,'LISTA DE EMBARQUE'!G:G),"")</f>
        <v>1</v>
      </c>
      <c r="V1007" s="246">
        <f>IFERROR(VLOOKUP(Tabela1[[#This Row],[COD.MDE]],'LISTA DE EMBARQUE'!B:L,11,0),"")</f>
        <v>8</v>
      </c>
      <c r="W1007" s="247">
        <f>IFERROR(VLOOKUP(Tabela1[[#This Row],[COD.MDE]],'LISTA DE EMBARQUE'!B:M,12,0),"")</f>
        <v>46280</v>
      </c>
      <c r="X1007" s="248">
        <f>IFERROR(Tabela1[[#This Row],[QIANTIDADE EXPEDIDA]]*Tabela1[[#This Row],[PESO UNI]],"")</f>
        <v>408.6</v>
      </c>
      <c r="Y1007" s="248">
        <f t="shared" si="200"/>
        <v>0</v>
      </c>
      <c r="Z1007" s="252">
        <f>Tabela1[[#This Row],[PESO TOTAL]]-Tabela1[[#This Row],[Peso Expedido]]</f>
        <v>0</v>
      </c>
      <c r="AA1007" s="253">
        <v>1</v>
      </c>
      <c r="AB1007" s="254"/>
      <c r="AC1007" s="254">
        <v>1</v>
      </c>
      <c r="AD1007" s="254">
        <v>1</v>
      </c>
      <c r="AE1007" s="254">
        <v>1</v>
      </c>
      <c r="AF1007" s="254">
        <v>1</v>
      </c>
      <c r="AG1007" s="254">
        <v>1</v>
      </c>
      <c r="AH1007" s="254">
        <v>1</v>
      </c>
      <c r="AI1007" s="254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5280</v>
      </c>
      <c r="B1008" s="21" t="s">
        <v>5230</v>
      </c>
      <c r="C1008" s="1">
        <v>2</v>
      </c>
      <c r="D1008" s="1" t="s">
        <v>5231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5278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5104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52.896999999999998</v>
      </c>
      <c r="S1008" s="18">
        <f t="shared" si="198"/>
        <v>25.040000000000003</v>
      </c>
      <c r="T1008" s="19">
        <f t="shared" si="199"/>
        <v>-37.56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-2</v>
      </c>
      <c r="Z1008" s="20">
        <f>Tabela1[[#This Row],[PESO TOTAL]]-Tabela1[[#This Row],[Peso Expedido]]</f>
        <v>62.6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0.6</v>
      </c>
      <c r="AG1008" s="33">
        <v>0.4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5280</v>
      </c>
      <c r="B1009" s="21" t="s">
        <v>5230</v>
      </c>
      <c r="C1009" s="1">
        <v>1</v>
      </c>
      <c r="D1009" s="1" t="s">
        <v>5232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5278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5104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31.434000000000001</v>
      </c>
      <c r="S1009" s="18">
        <f t="shared" si="198"/>
        <v>14.880000000000003</v>
      </c>
      <c r="T1009" s="19">
        <f t="shared" si="199"/>
        <v>-22.32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-1</v>
      </c>
      <c r="Z1009" s="20">
        <f>Tabela1[[#This Row],[PESO TOTAL]]-Tabela1[[#This Row],[Peso Expedido]]</f>
        <v>37.200000000000003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0.6</v>
      </c>
      <c r="AG1009" s="33">
        <v>0.4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5280</v>
      </c>
      <c r="B1010" s="21" t="s">
        <v>5230</v>
      </c>
      <c r="C1010" s="1">
        <v>2</v>
      </c>
      <c r="D1010" s="1" t="s">
        <v>5233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5278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5104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397.82600000000002</v>
      </c>
      <c r="S1010" s="18">
        <f t="shared" si="198"/>
        <v>188.32000000000002</v>
      </c>
      <c r="T1010" s="19">
        <f t="shared" si="199"/>
        <v>-282.48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470.8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0.6</v>
      </c>
      <c r="AG1010" s="33">
        <v>0.4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5280</v>
      </c>
      <c r="B1011" s="21" t="s">
        <v>5230</v>
      </c>
      <c r="C1011" s="1">
        <v>2</v>
      </c>
      <c r="D1011" s="1" t="s">
        <v>5234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5278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5104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15.041</v>
      </c>
      <c r="S1011" s="18">
        <f t="shared" si="198"/>
        <v>7.120000000000001</v>
      </c>
      <c r="T1011" s="19">
        <f t="shared" si="199"/>
        <v>-10.68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17.8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0.6</v>
      </c>
      <c r="AG1011" s="33">
        <v>0.4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5280</v>
      </c>
      <c r="B1012" s="21" t="s">
        <v>5230</v>
      </c>
      <c r="C1012" s="1">
        <v>2</v>
      </c>
      <c r="D1012" s="1" t="s">
        <v>5235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5278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5104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2.7040000000000002</v>
      </c>
      <c r="S1012" s="18">
        <f t="shared" si="198"/>
        <v>1.2800000000000002</v>
      </c>
      <c r="T1012" s="19">
        <f t="shared" si="199"/>
        <v>-1.92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-2</v>
      </c>
      <c r="Z1012" s="20">
        <f>Tabela1[[#This Row],[PESO TOTAL]]-Tabela1[[#This Row],[Peso Expedido]]</f>
        <v>3.2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0.6</v>
      </c>
      <c r="AG1012" s="33">
        <v>0.4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5280</v>
      </c>
      <c r="B1013" s="21" t="s">
        <v>5230</v>
      </c>
      <c r="C1013" s="1">
        <v>4</v>
      </c>
      <c r="D1013" s="1" t="s">
        <v>5236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5278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5104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1.002</v>
      </c>
      <c r="S1013" s="18">
        <f t="shared" si="198"/>
        <v>0.42</v>
      </c>
      <c r="T1013" s="19">
        <f t="shared" si="199"/>
        <v>-0.78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-4</v>
      </c>
      <c r="Z1013" s="20">
        <f>Tabela1[[#This Row],[PESO TOTAL]]-Tabela1[[#This Row],[Peso Expedido]]</f>
        <v>1.2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240" t="s">
        <v>5279</v>
      </c>
      <c r="B1014" s="241" t="s">
        <v>5237</v>
      </c>
      <c r="C1014" s="240">
        <v>1</v>
      </c>
      <c r="D1014" s="240" t="s">
        <v>5238</v>
      </c>
      <c r="E1014" s="239">
        <v>4640</v>
      </c>
      <c r="F1014" s="239">
        <v>61</v>
      </c>
      <c r="G1014" s="240">
        <v>204.2</v>
      </c>
      <c r="H1014" s="242">
        <f>Tabela1[[#This Row],[PESO UNI]]*Tabela1[[#This Row],[QTE]]</f>
        <v>204.2</v>
      </c>
      <c r="I1014" s="239" t="s">
        <v>5278</v>
      </c>
      <c r="J1014" s="243" t="s">
        <v>3045</v>
      </c>
      <c r="K1014" s="243" t="s">
        <v>4320</v>
      </c>
      <c r="L1014" s="244" t="s">
        <v>2984</v>
      </c>
      <c r="M1014" s="245">
        <v>46251</v>
      </c>
      <c r="N1014" s="243" t="s">
        <v>5104</v>
      </c>
      <c r="O1014" s="246"/>
      <c r="P1014" s="247"/>
      <c r="Q1014" s="14">
        <f>Tabela1[[#This Row],[QTDE/ Fabricação]]-Tabela1[[#This Row],[QTE]]</f>
        <v>-1</v>
      </c>
      <c r="R1014" s="249">
        <f t="shared" si="197"/>
        <v>204.2</v>
      </c>
      <c r="S1014" s="249">
        <f t="shared" si="198"/>
        <v>204.2</v>
      </c>
      <c r="T1014" s="250">
        <f t="shared" si="199"/>
        <v>0</v>
      </c>
      <c r="U1014" s="251">
        <f>IFERROR(SUMIF('LISTA DE EMBARQUE'!B:B,MICRO!E:E,'LISTA DE EMBARQUE'!G:G),"")</f>
        <v>1</v>
      </c>
      <c r="V1014" s="246">
        <f>IFERROR(VLOOKUP(Tabela1[[#This Row],[COD.MDE]],'LISTA DE EMBARQUE'!B:L,11,0),"")</f>
        <v>8</v>
      </c>
      <c r="W1014" s="247">
        <f>IFERROR(VLOOKUP(Tabela1[[#This Row],[COD.MDE]],'LISTA DE EMBARQUE'!B:M,12,0),"")</f>
        <v>46280</v>
      </c>
      <c r="X1014" s="248">
        <f>IFERROR(Tabela1[[#This Row],[QIANTIDADE EXPEDIDA]]*Tabela1[[#This Row],[PESO UNI]],"")</f>
        <v>204.2</v>
      </c>
      <c r="Y1014" s="248">
        <f t="shared" si="200"/>
        <v>0</v>
      </c>
      <c r="Z1014" s="252">
        <f>Tabela1[[#This Row],[PESO TOTAL]]-Tabela1[[#This Row],[Peso Expedido]]</f>
        <v>0</v>
      </c>
      <c r="AA1014" s="253">
        <v>1</v>
      </c>
      <c r="AB1014" s="254"/>
      <c r="AC1014" s="254">
        <v>1</v>
      </c>
      <c r="AD1014" s="254">
        <v>1</v>
      </c>
      <c r="AE1014" s="254">
        <v>1</v>
      </c>
      <c r="AF1014" s="254">
        <v>1</v>
      </c>
      <c r="AG1014" s="254">
        <v>1</v>
      </c>
      <c r="AH1014" s="254">
        <v>1</v>
      </c>
      <c r="AI1014" s="254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240" t="s">
        <v>5279</v>
      </c>
      <c r="B1015" s="241" t="s">
        <v>5237</v>
      </c>
      <c r="C1015" s="240">
        <v>1</v>
      </c>
      <c r="D1015" s="240" t="s">
        <v>5239</v>
      </c>
      <c r="E1015" s="239">
        <v>4661</v>
      </c>
      <c r="F1015" s="239">
        <v>61</v>
      </c>
      <c r="G1015" s="240">
        <v>168.6</v>
      </c>
      <c r="H1015" s="242">
        <f>Tabela1[[#This Row],[PESO UNI]]*Tabela1[[#This Row],[QTE]]</f>
        <v>168.6</v>
      </c>
      <c r="I1015" s="239" t="s">
        <v>5278</v>
      </c>
      <c r="J1015" s="243" t="s">
        <v>3045</v>
      </c>
      <c r="K1015" s="243" t="s">
        <v>4320</v>
      </c>
      <c r="L1015" s="244" t="s">
        <v>2984</v>
      </c>
      <c r="M1015" s="245">
        <v>46251</v>
      </c>
      <c r="N1015" s="243" t="s">
        <v>5104</v>
      </c>
      <c r="O1015" s="246"/>
      <c r="P1015" s="247"/>
      <c r="Q1015" s="14">
        <f>Tabela1[[#This Row],[QTDE/ Fabricação]]-Tabela1[[#This Row],[QTE]]</f>
        <v>-1</v>
      </c>
      <c r="R1015" s="249">
        <f>IFERROR(H1015*((AA1015*0.25)+(AC1015*0.25)+(AD1015*0.225)+(AE1015*0.225)+(AF1015*0.05)),"")</f>
        <v>168.6</v>
      </c>
      <c r="S1015" s="249">
        <f>IFERROR(H1015*AG1015,"")</f>
        <v>168.6</v>
      </c>
      <c r="T1015" s="250">
        <f>IFERROR(S1015-H1015,"")</f>
        <v>0</v>
      </c>
      <c r="U1015" s="251">
        <f>IFERROR(SUMIF('LISTA DE EMBARQUE'!B:B,MICRO!E:E,'LISTA DE EMBARQUE'!G:G),"")</f>
        <v>1</v>
      </c>
      <c r="V1015" s="246">
        <f>IFERROR(VLOOKUP(Tabela1[[#This Row],[COD.MDE]],'LISTA DE EMBARQUE'!B:L,11,0),"")</f>
        <v>8</v>
      </c>
      <c r="W1015" s="247">
        <f>IFERROR(VLOOKUP(Tabela1[[#This Row],[COD.MDE]],'LISTA DE EMBARQUE'!B:M,12,0),"")</f>
        <v>46280</v>
      </c>
      <c r="X1015" s="248">
        <f>IFERROR(Tabela1[[#This Row],[QIANTIDADE EXPEDIDA]]*Tabela1[[#This Row],[PESO UNI]],"")</f>
        <v>168.6</v>
      </c>
      <c r="Y1015" s="248">
        <f>U1015-C1015</f>
        <v>0</v>
      </c>
      <c r="Z1015" s="252">
        <f>Tabela1[[#This Row],[PESO TOTAL]]-Tabela1[[#This Row],[Peso Expedido]]</f>
        <v>0</v>
      </c>
      <c r="AA1015" s="253">
        <v>1</v>
      </c>
      <c r="AB1015" s="254"/>
      <c r="AC1015" s="254">
        <v>1</v>
      </c>
      <c r="AD1015" s="254">
        <v>1</v>
      </c>
      <c r="AE1015" s="254">
        <v>1</v>
      </c>
      <c r="AF1015" s="254">
        <v>1</v>
      </c>
      <c r="AG1015" s="254">
        <v>1</v>
      </c>
      <c r="AH1015" s="254">
        <v>1</v>
      </c>
      <c r="AI1015" s="254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240" t="s">
        <v>5279</v>
      </c>
      <c r="B1016" s="241" t="s">
        <v>5237</v>
      </c>
      <c r="C1016" s="240">
        <v>1</v>
      </c>
      <c r="D1016" s="240" t="s">
        <v>5414</v>
      </c>
      <c r="E1016" s="239">
        <v>4750</v>
      </c>
      <c r="F1016" s="239">
        <v>61</v>
      </c>
      <c r="G1016" s="240">
        <v>36.4</v>
      </c>
      <c r="H1016" s="242">
        <f>Tabela1[[#This Row],[PESO UNI]]*Tabela1[[#This Row],[QTE]]</f>
        <v>36.4</v>
      </c>
      <c r="I1016" s="239" t="s">
        <v>5278</v>
      </c>
      <c r="J1016" s="243" t="s">
        <v>3045</v>
      </c>
      <c r="K1016" s="243" t="s">
        <v>4320</v>
      </c>
      <c r="L1016" s="244" t="s">
        <v>2984</v>
      </c>
      <c r="M1016" s="245">
        <v>46251</v>
      </c>
      <c r="N1016" s="243" t="s">
        <v>5104</v>
      </c>
      <c r="O1016" s="246"/>
      <c r="P1016" s="247"/>
      <c r="Q1016" s="14">
        <f>Tabela1[[#This Row],[QTDE/ Fabricação]]-Tabela1[[#This Row],[QTE]]</f>
        <v>-1</v>
      </c>
      <c r="R1016" s="249">
        <f>IFERROR(H1016*((AA1016*0.25)+(AC1016*0.25)+(AD1016*0.225)+(AE1016*0.225)+(AF1016*0.05)),"")</f>
        <v>36.4</v>
      </c>
      <c r="S1016" s="249">
        <f>IFERROR(H1016*AG1016,"")</f>
        <v>36.4</v>
      </c>
      <c r="T1016" s="250">
        <f>IFERROR(S1016-H1016,"")</f>
        <v>0</v>
      </c>
      <c r="U1016" s="251">
        <f>IFERROR(SUMIF('LISTA DE EMBARQUE'!B:B,MICRO!E:E,'LISTA DE EMBARQUE'!G:G),"")</f>
        <v>1</v>
      </c>
      <c r="V1016" s="246">
        <f>IFERROR(VLOOKUP(Tabela1[[#This Row],[COD.MDE]],'LISTA DE EMBARQUE'!B:L,11,0),"")</f>
        <v>8</v>
      </c>
      <c r="W1016" s="247">
        <f>IFERROR(VLOOKUP(Tabela1[[#This Row],[COD.MDE]],'LISTA DE EMBARQUE'!B:M,12,0),"")</f>
        <v>46280</v>
      </c>
      <c r="X1016" s="248">
        <f>IFERROR(Tabela1[[#This Row],[QIANTIDADE EXPEDIDA]]*Tabela1[[#This Row],[PESO UNI]],"")</f>
        <v>36.4</v>
      </c>
      <c r="Y1016" s="248">
        <f>U1016-C1016</f>
        <v>0</v>
      </c>
      <c r="Z1016" s="252">
        <f>Tabela1[[#This Row],[PESO TOTAL]]-Tabela1[[#This Row],[Peso Expedido]]</f>
        <v>0</v>
      </c>
      <c r="AA1016" s="253">
        <v>1</v>
      </c>
      <c r="AB1016" s="254"/>
      <c r="AC1016" s="254">
        <v>1</v>
      </c>
      <c r="AD1016" s="254">
        <v>1</v>
      </c>
      <c r="AE1016" s="254">
        <v>1</v>
      </c>
      <c r="AF1016" s="254">
        <v>1</v>
      </c>
      <c r="AG1016" s="254">
        <v>1</v>
      </c>
      <c r="AH1016" s="254">
        <v>1</v>
      </c>
      <c r="AI1016" s="254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5227</v>
      </c>
      <c r="B1017" s="21" t="s">
        <v>5240</v>
      </c>
      <c r="C1017" s="1">
        <v>4</v>
      </c>
      <c r="D1017" s="1" t="s">
        <v>5241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5635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5104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5227</v>
      </c>
      <c r="B1018" s="21" t="s">
        <v>5240</v>
      </c>
      <c r="C1018" s="1">
        <v>4</v>
      </c>
      <c r="D1018" s="1" t="s">
        <v>5242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5635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5104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5227</v>
      </c>
      <c r="B1019" s="21" t="s">
        <v>5240</v>
      </c>
      <c r="C1019" s="1">
        <v>2</v>
      </c>
      <c r="D1019" s="1" t="s">
        <v>5243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5635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5104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5227</v>
      </c>
      <c r="B1020" s="21" t="s">
        <v>5240</v>
      </c>
      <c r="C1020" s="1">
        <v>4</v>
      </c>
      <c r="D1020" s="1" t="s">
        <v>5244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5635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5104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5227</v>
      </c>
      <c r="B1021" s="21" t="s">
        <v>5240</v>
      </c>
      <c r="C1021" s="1">
        <v>4</v>
      </c>
      <c r="D1021" s="1" t="s">
        <v>5245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5635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5104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99.371999999999986</v>
      </c>
      <c r="S1021" s="18">
        <f t="shared" si="198"/>
        <v>47.04</v>
      </c>
      <c r="T1021" s="19">
        <f t="shared" si="199"/>
        <v>-70.56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-4</v>
      </c>
      <c r="Z1021" s="20">
        <f>Tabela1[[#This Row],[PESO TOTAL]]-Tabela1[[#This Row],[Peso Expedido]]</f>
        <v>117.6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0.6</v>
      </c>
      <c r="AG1021" s="33">
        <v>0.4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5227</v>
      </c>
      <c r="B1022" s="21" t="s">
        <v>5240</v>
      </c>
      <c r="C1022" s="1">
        <v>5</v>
      </c>
      <c r="D1022" s="1" t="s">
        <v>5246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5635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5104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122.10249999999999</v>
      </c>
      <c r="S1022" s="18">
        <f t="shared" si="198"/>
        <v>57.800000000000004</v>
      </c>
      <c r="T1022" s="19">
        <f t="shared" si="199"/>
        <v>-86.699999999999989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-5</v>
      </c>
      <c r="Z1022" s="20">
        <f>Tabela1[[#This Row],[PESO TOTAL]]-Tabela1[[#This Row],[Peso Expedido]]</f>
        <v>144.5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0.6</v>
      </c>
      <c r="AG1022" s="33">
        <v>0.4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customHeight="1" x14ac:dyDescent="0.25">
      <c r="A1023" s="1" t="s">
        <v>5227</v>
      </c>
      <c r="B1023" s="21" t="s">
        <v>5240</v>
      </c>
      <c r="C1023" s="1">
        <v>8</v>
      </c>
      <c r="D1023" s="1" t="s">
        <v>5247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5635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5104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76</v>
      </c>
      <c r="B1024" s="21"/>
      <c r="C1024" s="1">
        <v>40</v>
      </c>
      <c r="D1024" s="1" t="s">
        <v>5248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5249</v>
      </c>
      <c r="J1024" s="8" t="s">
        <v>5250</v>
      </c>
      <c r="K1024" s="8" t="s">
        <v>23</v>
      </c>
      <c r="L1024" s="9" t="s">
        <v>5251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5252</v>
      </c>
      <c r="B1025" s="21"/>
      <c r="C1025" s="1">
        <v>126</v>
      </c>
      <c r="D1025" s="1" t="s">
        <v>5253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5575</v>
      </c>
      <c r="J1025" s="8" t="s">
        <v>5254</v>
      </c>
      <c r="K1025" s="8" t="s">
        <v>6075</v>
      </c>
      <c r="L1025" s="9" t="s">
        <v>5255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5256</v>
      </c>
      <c r="B1026" s="21"/>
      <c r="C1026" s="1">
        <v>6</v>
      </c>
      <c r="D1026" s="1" t="s">
        <v>5257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6079</v>
      </c>
      <c r="J1026" s="8" t="s">
        <v>5254</v>
      </c>
      <c r="K1026" s="8" t="s">
        <v>4320</v>
      </c>
      <c r="L1026" s="9" t="s">
        <v>5255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5258</v>
      </c>
      <c r="B1027" s="21"/>
      <c r="C1027" s="1">
        <v>2</v>
      </c>
      <c r="D1027" s="1" t="s">
        <v>5259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6079</v>
      </c>
      <c r="J1027" s="8" t="s">
        <v>5254</v>
      </c>
      <c r="K1027" s="8" t="s">
        <v>4320</v>
      </c>
      <c r="L1027" s="9" t="s">
        <v>5255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5260</v>
      </c>
      <c r="B1028" s="21"/>
      <c r="C1028" s="1">
        <v>1</v>
      </c>
      <c r="D1028" s="1" t="s">
        <v>5261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5575</v>
      </c>
      <c r="J1028" s="8" t="s">
        <v>5254</v>
      </c>
      <c r="K1028" s="8" t="s">
        <v>4320</v>
      </c>
      <c r="L1028" s="9" t="s">
        <v>5255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5262</v>
      </c>
      <c r="B1029" s="21"/>
      <c r="C1029" s="1">
        <v>1</v>
      </c>
      <c r="D1029" s="1" t="s">
        <v>5264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5575</v>
      </c>
      <c r="J1029" s="8" t="s">
        <v>5254</v>
      </c>
      <c r="K1029" s="8" t="s">
        <v>4320</v>
      </c>
      <c r="L1029" s="9" t="s">
        <v>5255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5263</v>
      </c>
      <c r="B1030" s="21"/>
      <c r="C1030" s="1">
        <v>6</v>
      </c>
      <c r="D1030" s="1" t="s">
        <v>5265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5575</v>
      </c>
      <c r="J1030" s="8" t="s">
        <v>5254</v>
      </c>
      <c r="K1030" s="8" t="s">
        <v>4320</v>
      </c>
      <c r="L1030" s="9" t="s">
        <v>5255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5266</v>
      </c>
      <c r="B1031" s="21"/>
      <c r="C1031" s="1">
        <v>64</v>
      </c>
      <c r="D1031" s="1" t="s">
        <v>5268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5575</v>
      </c>
      <c r="J1031" s="8" t="s">
        <v>5254</v>
      </c>
      <c r="K1031" s="8" t="s">
        <v>4320</v>
      </c>
      <c r="L1031" s="9" t="s">
        <v>5255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5267</v>
      </c>
      <c r="B1032" s="21"/>
      <c r="C1032" s="1">
        <v>1</v>
      </c>
      <c r="D1032" s="1" t="s">
        <v>5269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5254</v>
      </c>
      <c r="K1032" s="8" t="s">
        <v>4320</v>
      </c>
      <c r="L1032" s="9" t="s">
        <v>5255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5270</v>
      </c>
      <c r="B1033" s="21"/>
      <c r="C1033" s="1">
        <v>3</v>
      </c>
      <c r="D1033" s="1" t="s">
        <v>5271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5254</v>
      </c>
      <c r="K1033" s="8" t="s">
        <v>4320</v>
      </c>
      <c r="L1033" s="9" t="s">
        <v>5255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5272</v>
      </c>
      <c r="B1034" s="21"/>
      <c r="C1034" s="1">
        <v>252</v>
      </c>
      <c r="D1034" s="1" t="s">
        <v>6072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5254</v>
      </c>
      <c r="K1034" s="8" t="s">
        <v>44</v>
      </c>
      <c r="L1034" s="9" t="s">
        <v>5255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5275</v>
      </c>
      <c r="B1035" s="21" t="s">
        <v>5276</v>
      </c>
      <c r="C1035" s="1">
        <v>1</v>
      </c>
      <c r="D1035" s="1" t="s">
        <v>5277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5282</v>
      </c>
      <c r="B1036" s="21"/>
      <c r="C1036" s="1">
        <v>2</v>
      </c>
      <c r="D1036" s="1" t="s">
        <v>5283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5254</v>
      </c>
      <c r="K1036" s="8" t="s">
        <v>32</v>
      </c>
      <c r="L1036" s="9" t="s">
        <v>5255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5284</v>
      </c>
      <c r="B1037" s="21"/>
      <c r="C1037" s="1">
        <v>2</v>
      </c>
      <c r="D1037" s="1" t="s">
        <v>5285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5254</v>
      </c>
      <c r="K1037" s="8" t="s">
        <v>32</v>
      </c>
      <c r="L1037" s="9" t="s">
        <v>5255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5281</v>
      </c>
      <c r="B1038" s="21"/>
      <c r="C1038" s="1">
        <v>1</v>
      </c>
      <c r="D1038" s="1" t="s">
        <v>5286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5254</v>
      </c>
      <c r="K1038" s="8" t="s">
        <v>32</v>
      </c>
      <c r="L1038" s="9" t="s">
        <v>5255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5287</v>
      </c>
      <c r="B1039" s="21"/>
      <c r="C1039" s="1">
        <v>2</v>
      </c>
      <c r="D1039" s="1" t="s">
        <v>5288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5254</v>
      </c>
      <c r="K1039" s="8" t="s">
        <v>32</v>
      </c>
      <c r="L1039" s="9" t="s">
        <v>5255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5289</v>
      </c>
      <c r="B1040" s="21"/>
      <c r="C1040" s="1">
        <v>2</v>
      </c>
      <c r="D1040" s="1" t="s">
        <v>5290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5254</v>
      </c>
      <c r="K1040" s="8" t="s">
        <v>32</v>
      </c>
      <c r="L1040" s="9" t="s">
        <v>5255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customHeight="1" x14ac:dyDescent="0.25">
      <c r="A1041" s="1" t="s">
        <v>5291</v>
      </c>
      <c r="B1041" s="21"/>
      <c r="C1041" s="1">
        <v>2</v>
      </c>
      <c r="D1041" s="1" t="s">
        <v>5292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5254</v>
      </c>
      <c r="K1041" s="8" t="s">
        <v>32</v>
      </c>
      <c r="L1041" s="9" t="s">
        <v>5255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customHeight="1" x14ac:dyDescent="0.25">
      <c r="A1042" s="1" t="s">
        <v>5293</v>
      </c>
      <c r="B1042" s="21"/>
      <c r="C1042" s="1">
        <v>2</v>
      </c>
      <c r="D1042" s="1" t="s">
        <v>5294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5254</v>
      </c>
      <c r="K1042" s="8" t="s">
        <v>32</v>
      </c>
      <c r="L1042" s="9" t="s">
        <v>5255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customHeight="1" x14ac:dyDescent="0.25">
      <c r="A1043" s="1" t="s">
        <v>5295</v>
      </c>
      <c r="B1043" s="21"/>
      <c r="C1043" s="1">
        <v>2</v>
      </c>
      <c r="D1043" s="1" t="s">
        <v>5296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5254</v>
      </c>
      <c r="K1043" s="8" t="s">
        <v>32</v>
      </c>
      <c r="L1043" s="9" t="s">
        <v>5255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customHeight="1" x14ac:dyDescent="0.25">
      <c r="A1044" s="1" t="s">
        <v>5298</v>
      </c>
      <c r="B1044" s="21" t="s">
        <v>5299</v>
      </c>
      <c r="C1044" s="1">
        <v>1</v>
      </c>
      <c r="D1044" s="1" t="s">
        <v>5300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5576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404.25000000000006</v>
      </c>
      <c r="S1044" s="18">
        <f t="shared" ref="S1044:S1049" si="210">IFERROR(H1044*AG1044,"")</f>
        <v>0</v>
      </c>
      <c r="T1044" s="19">
        <f t="shared" ref="T1044:T1049" si="211">IFERROR(S1044-H1044,"")</f>
        <v>-660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customHeight="1" x14ac:dyDescent="0.25">
      <c r="A1045" s="1" t="s">
        <v>5301</v>
      </c>
      <c r="B1045" s="21" t="s">
        <v>5302</v>
      </c>
      <c r="C1045" s="1">
        <v>1</v>
      </c>
      <c r="D1045" s="1" t="s">
        <v>5303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5576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307.90749999999997</v>
      </c>
      <c r="S1045" s="18">
        <f t="shared" si="210"/>
        <v>0</v>
      </c>
      <c r="T1045" s="19">
        <f t="shared" si="211"/>
        <v>-424.7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customHeight="1" x14ac:dyDescent="0.25">
      <c r="A1046" s="1" t="s">
        <v>5301</v>
      </c>
      <c r="B1046" s="21" t="s">
        <v>5302</v>
      </c>
      <c r="C1046" s="1">
        <v>1</v>
      </c>
      <c r="D1046" s="1" t="s">
        <v>5304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5576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155.82000000000002</v>
      </c>
      <c r="S1046" s="18">
        <f t="shared" si="210"/>
        <v>0</v>
      </c>
      <c r="T1046" s="19">
        <f t="shared" si="211"/>
        <v>-254.4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customHeight="1" x14ac:dyDescent="0.25">
      <c r="A1047" s="1" t="s">
        <v>5305</v>
      </c>
      <c r="B1047" s="21" t="s">
        <v>5306</v>
      </c>
      <c r="C1047" s="1">
        <v>1</v>
      </c>
      <c r="D1047" s="1" t="s">
        <v>5307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5576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265.33500000000004</v>
      </c>
      <c r="S1047" s="18">
        <f t="shared" si="210"/>
        <v>0</v>
      </c>
      <c r="T1047" s="19">
        <f t="shared" si="211"/>
        <v>-433.2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0.5</v>
      </c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customHeight="1" x14ac:dyDescent="0.25">
      <c r="A1048" s="1" t="s">
        <v>5308</v>
      </c>
      <c r="B1048" s="21" t="s">
        <v>5309</v>
      </c>
      <c r="C1048" s="1">
        <v>1</v>
      </c>
      <c r="D1048" s="1" t="s">
        <v>5310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5707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customHeight="1" x14ac:dyDescent="0.25">
      <c r="A1049" s="1" t="s">
        <v>5311</v>
      </c>
      <c r="B1049" s="21" t="s">
        <v>5312</v>
      </c>
      <c r="C1049" s="1">
        <v>1</v>
      </c>
      <c r="D1049" s="1" t="s">
        <v>5313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5708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customHeight="1" x14ac:dyDescent="0.25">
      <c r="A1050" s="1" t="s">
        <v>5314</v>
      </c>
      <c r="B1050" s="21" t="s">
        <v>5315</v>
      </c>
      <c r="C1050" s="1">
        <v>1</v>
      </c>
      <c r="D1050" s="1" t="s">
        <v>5316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5575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303.42999999999995</v>
      </c>
      <c r="S1050" s="18">
        <f t="shared" ref="S1050:S1051" si="214">IFERROR(H1050*AG1050,"")</f>
        <v>0</v>
      </c>
      <c r="T1050" s="19">
        <f t="shared" ref="T1050:T1051" si="215">IFERROR(S1050-H1050,"")</f>
        <v>-319.39999999999998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/>
      <c r="AG1050" s="33"/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customHeight="1" x14ac:dyDescent="0.25">
      <c r="A1051" s="1" t="s">
        <v>5314</v>
      </c>
      <c r="B1051" s="21" t="s">
        <v>5315</v>
      </c>
      <c r="C1051" s="1">
        <v>2</v>
      </c>
      <c r="D1051" s="1" t="s">
        <v>5317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5575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117.99</v>
      </c>
      <c r="S1051" s="18">
        <f t="shared" si="214"/>
        <v>0</v>
      </c>
      <c r="T1051" s="19">
        <f t="shared" si="215"/>
        <v>-124.2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/>
      <c r="AG1051" s="33"/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customHeight="1" x14ac:dyDescent="0.25">
      <c r="A1052" s="1" t="s">
        <v>5314</v>
      </c>
      <c r="B1052" s="21" t="s">
        <v>5315</v>
      </c>
      <c r="C1052" s="1">
        <v>2</v>
      </c>
      <c r="D1052" s="1" t="s">
        <v>5318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5575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18.05</v>
      </c>
      <c r="S1052" s="18">
        <f t="shared" ref="S1052:S1068" si="218">IFERROR(H1052*AG1052,"")</f>
        <v>0</v>
      </c>
      <c r="T1052" s="19">
        <f t="shared" ref="T1052:T1068" si="219">IFERROR(S1052-H1052,"")</f>
        <v>-19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/>
      <c r="AG1052" s="33"/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customHeight="1" x14ac:dyDescent="0.25">
      <c r="A1053" s="1" t="s">
        <v>5319</v>
      </c>
      <c r="B1053" s="21" t="s">
        <v>5320</v>
      </c>
      <c r="C1053" s="1">
        <v>6</v>
      </c>
      <c r="D1053" s="1" t="s">
        <v>5321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5929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129.45600000000002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0.6</v>
      </c>
      <c r="AB1053" s="33"/>
      <c r="AC1053" s="33">
        <v>0.6</v>
      </c>
      <c r="AD1053" s="33">
        <v>0.6</v>
      </c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customHeight="1" x14ac:dyDescent="0.25">
      <c r="A1054" s="1" t="s">
        <v>5319</v>
      </c>
      <c r="B1054" s="21" t="s">
        <v>5320</v>
      </c>
      <c r="C1054" s="1">
        <v>6</v>
      </c>
      <c r="D1054" s="1" t="s">
        <v>5322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5929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129.45600000000002</v>
      </c>
      <c r="S1054" s="18">
        <f t="shared" si="218"/>
        <v>0</v>
      </c>
      <c r="T1054" s="19">
        <f t="shared" si="219"/>
        <v>-297.60000000000002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0.6</v>
      </c>
      <c r="AB1054" s="33"/>
      <c r="AC1054" s="33">
        <v>0.6</v>
      </c>
      <c r="AD1054" s="33">
        <v>0.6</v>
      </c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customHeight="1" x14ac:dyDescent="0.25">
      <c r="A1055" s="1" t="s">
        <v>5319</v>
      </c>
      <c r="B1055" s="21" t="s">
        <v>5320</v>
      </c>
      <c r="C1055" s="1">
        <v>1</v>
      </c>
      <c r="D1055" s="1" t="s">
        <v>5323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5929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5.9594999999999994</v>
      </c>
      <c r="S1055" s="18">
        <f t="shared" si="218"/>
        <v>0</v>
      </c>
      <c r="T1055" s="19">
        <f t="shared" si="219"/>
        <v>-13.7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0.6</v>
      </c>
      <c r="AB1055" s="33"/>
      <c r="AC1055" s="33">
        <v>0.6</v>
      </c>
      <c r="AD1055" s="33">
        <v>0.6</v>
      </c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customHeight="1" x14ac:dyDescent="0.25">
      <c r="A1056" s="1" t="s">
        <v>5319</v>
      </c>
      <c r="B1056" s="21" t="s">
        <v>5320</v>
      </c>
      <c r="C1056" s="1">
        <v>12</v>
      </c>
      <c r="D1056" s="1" t="s">
        <v>5324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5929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36.54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0.6</v>
      </c>
      <c r="AB1056" s="33"/>
      <c r="AC1056" s="33">
        <v>0.6</v>
      </c>
      <c r="AD1056" s="33">
        <v>0.6</v>
      </c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customHeight="1" x14ac:dyDescent="0.25">
      <c r="A1057" s="1" t="s">
        <v>5319</v>
      </c>
      <c r="B1057" s="21" t="s">
        <v>5320</v>
      </c>
      <c r="C1057" s="1">
        <v>12</v>
      </c>
      <c r="D1057" s="1" t="s">
        <v>5325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5929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36.54</v>
      </c>
      <c r="S1057" s="18">
        <f t="shared" si="218"/>
        <v>0</v>
      </c>
      <c r="T1057" s="19">
        <f t="shared" si="219"/>
        <v>-84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0.6</v>
      </c>
      <c r="AB1057" s="33"/>
      <c r="AC1057" s="33">
        <v>0.6</v>
      </c>
      <c r="AD1057" s="33">
        <v>0.6</v>
      </c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customHeight="1" x14ac:dyDescent="0.25">
      <c r="A1058" s="1" t="s">
        <v>5319</v>
      </c>
      <c r="B1058" s="21" t="s">
        <v>5320</v>
      </c>
      <c r="C1058" s="1">
        <v>24</v>
      </c>
      <c r="D1058" s="1" t="s">
        <v>5326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5929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13.679999999999998</v>
      </c>
      <c r="S1058" s="18">
        <f t="shared" si="218"/>
        <v>0</v>
      </c>
      <c r="T1058" s="19">
        <f t="shared" si="219"/>
        <v>-14.399999999999999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/>
      <c r="AG1058" s="33"/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customHeight="1" x14ac:dyDescent="0.25">
      <c r="A1059" s="1" t="s">
        <v>5319</v>
      </c>
      <c r="B1059" s="21" t="s">
        <v>5320</v>
      </c>
      <c r="C1059" s="1">
        <v>12</v>
      </c>
      <c r="D1059" s="1" t="s">
        <v>5329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5929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19.38</v>
      </c>
      <c r="S1059" s="18">
        <f t="shared" si="218"/>
        <v>0</v>
      </c>
      <c r="T1059" s="19">
        <f t="shared" si="219"/>
        <v>-20.399999999999999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/>
      <c r="AG1059" s="33"/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customHeight="1" x14ac:dyDescent="0.25">
      <c r="A1060" s="1" t="s">
        <v>5319</v>
      </c>
      <c r="B1060" s="21" t="s">
        <v>5320</v>
      </c>
      <c r="C1060" s="1">
        <v>24</v>
      </c>
      <c r="D1060" s="1" t="s">
        <v>5328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5929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15.66</v>
      </c>
      <c r="S1060" s="18">
        <f t="shared" si="218"/>
        <v>0</v>
      </c>
      <c r="T1060" s="19">
        <f t="shared" si="219"/>
        <v>-36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0.6</v>
      </c>
      <c r="AB1060" s="33"/>
      <c r="AC1060" s="33">
        <v>0.6</v>
      </c>
      <c r="AD1060" s="33">
        <v>0.6</v>
      </c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customHeight="1" x14ac:dyDescent="0.25">
      <c r="A1061" s="1" t="s">
        <v>5319</v>
      </c>
      <c r="B1061" s="21" t="s">
        <v>5320</v>
      </c>
      <c r="C1061" s="1">
        <v>1</v>
      </c>
      <c r="D1061" s="1" t="s">
        <v>5327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5929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1.2349999999999999</v>
      </c>
      <c r="S1061" s="18">
        <f t="shared" si="218"/>
        <v>0</v>
      </c>
      <c r="T1061" s="19">
        <f t="shared" si="219"/>
        <v>-1.3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/>
      <c r="AG1061" s="33"/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customHeight="1" x14ac:dyDescent="0.25">
      <c r="A1062" s="1" t="s">
        <v>5332</v>
      </c>
      <c r="B1062" s="21"/>
      <c r="C1062" s="1">
        <v>2</v>
      </c>
      <c r="D1062" s="1" t="s">
        <v>5333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5399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customHeight="1" x14ac:dyDescent="0.25">
      <c r="A1063" s="1" t="s">
        <v>5330</v>
      </c>
      <c r="B1063" s="21" t="s">
        <v>5331</v>
      </c>
      <c r="C1063" s="1">
        <v>1</v>
      </c>
      <c r="D1063" s="1" t="s">
        <v>5334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5575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0</v>
      </c>
      <c r="S1063" s="18">
        <f t="shared" si="218"/>
        <v>0</v>
      </c>
      <c r="T1063" s="19">
        <f t="shared" si="219"/>
        <v>-41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customHeight="1" x14ac:dyDescent="0.25">
      <c r="A1064" s="1" t="s">
        <v>5330</v>
      </c>
      <c r="B1064" s="21" t="s">
        <v>5331</v>
      </c>
      <c r="C1064" s="1">
        <v>2</v>
      </c>
      <c r="D1064" s="1" t="s">
        <v>5335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5575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-10.4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customHeight="1" x14ac:dyDescent="0.25">
      <c r="A1065" s="1" t="s">
        <v>5330</v>
      </c>
      <c r="B1065" s="21" t="s">
        <v>5331</v>
      </c>
      <c r="C1065" s="1">
        <v>1</v>
      </c>
      <c r="D1065" s="1" t="s">
        <v>5336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5575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-12.7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customHeight="1" x14ac:dyDescent="0.25">
      <c r="A1066" s="1" t="s">
        <v>5330</v>
      </c>
      <c r="B1066" s="21" t="s">
        <v>5331</v>
      </c>
      <c r="C1066" s="1">
        <v>4</v>
      </c>
      <c r="D1066" s="1" t="s">
        <v>5337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5575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0</v>
      </c>
      <c r="S1066" s="18">
        <f t="shared" si="218"/>
        <v>0</v>
      </c>
      <c r="T1066" s="19">
        <f t="shared" si="219"/>
        <v>-3.2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customHeight="1" x14ac:dyDescent="0.25">
      <c r="A1067" s="1" t="s">
        <v>5330</v>
      </c>
      <c r="B1067" s="21" t="s">
        <v>5331</v>
      </c>
      <c r="C1067" s="1">
        <v>2</v>
      </c>
      <c r="D1067" s="1" t="s">
        <v>5338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5575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</v>
      </c>
      <c r="S1067" s="18">
        <f t="shared" si="218"/>
        <v>0</v>
      </c>
      <c r="T1067" s="19">
        <f t="shared" si="219"/>
        <v>-0.8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customHeight="1" x14ac:dyDescent="0.25">
      <c r="A1068" s="1" t="s">
        <v>5330</v>
      </c>
      <c r="B1068" s="21" t="s">
        <v>5331</v>
      </c>
      <c r="C1068" s="1">
        <v>4</v>
      </c>
      <c r="D1068" s="1" t="s">
        <v>5339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5575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0</v>
      </c>
      <c r="S1068" s="18">
        <f t="shared" si="218"/>
        <v>0</v>
      </c>
      <c r="T1068" s="19">
        <f t="shared" si="219"/>
        <v>-1.6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customHeight="1" x14ac:dyDescent="0.25">
      <c r="A1069" s="1" t="s">
        <v>5330</v>
      </c>
      <c r="B1069" s="21" t="s">
        <v>5331</v>
      </c>
      <c r="C1069" s="1">
        <v>2</v>
      </c>
      <c r="D1069" s="1" t="s">
        <v>5340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5575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0</v>
      </c>
      <c r="S1069" s="18">
        <f t="shared" ref="S1069:S1098" si="222">IFERROR(H1069*AG1069,"")</f>
        <v>0</v>
      </c>
      <c r="T1069" s="19">
        <f t="shared" ref="T1069:T1098" si="223">IFERROR(S1069-H1069,"")</f>
        <v>-1.2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customHeight="1" x14ac:dyDescent="0.25">
      <c r="A1070" s="1" t="s">
        <v>5330</v>
      </c>
      <c r="B1070" s="21" t="s">
        <v>5331</v>
      </c>
      <c r="C1070" s="1">
        <v>1</v>
      </c>
      <c r="D1070" s="1" t="s">
        <v>5341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5575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-104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customHeight="1" x14ac:dyDescent="0.25">
      <c r="A1071" s="1" t="s">
        <v>5342</v>
      </c>
      <c r="B1071" s="21" t="s">
        <v>5343</v>
      </c>
      <c r="C1071" s="1">
        <v>1</v>
      </c>
      <c r="D1071" s="1" t="s">
        <v>5344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5575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241.58500000000001</v>
      </c>
      <c r="S1071" s="18">
        <f t="shared" si="222"/>
        <v>0</v>
      </c>
      <c r="T1071" s="19">
        <f t="shared" si="223"/>
        <v>-254.3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customHeight="1" x14ac:dyDescent="0.25">
      <c r="A1072" s="1" t="s">
        <v>5342</v>
      </c>
      <c r="B1072" s="21" t="s">
        <v>5343</v>
      </c>
      <c r="C1072" s="1">
        <v>1</v>
      </c>
      <c r="D1072" s="1" t="s">
        <v>5345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5575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147.72499999999999</v>
      </c>
      <c r="S1072" s="18">
        <f t="shared" si="222"/>
        <v>0</v>
      </c>
      <c r="T1072" s="19">
        <f t="shared" si="223"/>
        <v>-155.5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customHeight="1" x14ac:dyDescent="0.25">
      <c r="A1073" s="1" t="s">
        <v>5346</v>
      </c>
      <c r="B1073" s="21" t="s">
        <v>5347</v>
      </c>
      <c r="C1073" s="1">
        <v>1</v>
      </c>
      <c r="D1073" s="1" t="s">
        <v>5348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5575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19.864999999999998</v>
      </c>
      <c r="S1073" s="18">
        <f t="shared" si="222"/>
        <v>0</v>
      </c>
      <c r="T1073" s="19">
        <f t="shared" si="223"/>
        <v>-27.4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customHeight="1" x14ac:dyDescent="0.25">
      <c r="A1074" s="1" t="s">
        <v>5346</v>
      </c>
      <c r="B1074" s="21" t="s">
        <v>5347</v>
      </c>
      <c r="C1074" s="1">
        <v>1</v>
      </c>
      <c r="D1074" s="1" t="s">
        <v>5349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5575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9.5699999999999985</v>
      </c>
      <c r="S1074" s="18">
        <f t="shared" si="222"/>
        <v>0</v>
      </c>
      <c r="T1074" s="19">
        <f t="shared" si="223"/>
        <v>-13.2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customHeight="1" x14ac:dyDescent="0.25">
      <c r="A1075" s="1" t="s">
        <v>5346</v>
      </c>
      <c r="B1075" s="21" t="s">
        <v>5347</v>
      </c>
      <c r="C1075" s="1">
        <v>1</v>
      </c>
      <c r="D1075" s="1" t="s">
        <v>5350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5575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6.96</v>
      </c>
      <c r="S1075" s="18">
        <f t="shared" si="222"/>
        <v>0</v>
      </c>
      <c r="T1075" s="19">
        <f t="shared" si="223"/>
        <v>-9.6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customHeight="1" x14ac:dyDescent="0.25">
      <c r="A1076" s="1" t="s">
        <v>5346</v>
      </c>
      <c r="B1076" s="21" t="s">
        <v>5347</v>
      </c>
      <c r="C1076" s="1">
        <v>1</v>
      </c>
      <c r="D1076" s="1" t="s">
        <v>5351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5575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14.645</v>
      </c>
      <c r="S1076" s="18">
        <f t="shared" si="222"/>
        <v>0</v>
      </c>
      <c r="T1076" s="19">
        <f t="shared" si="223"/>
        <v>-20.2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customHeight="1" x14ac:dyDescent="0.25">
      <c r="A1077" s="1" t="s">
        <v>5346</v>
      </c>
      <c r="B1077" s="21" t="s">
        <v>5347</v>
      </c>
      <c r="C1077" s="1">
        <v>1</v>
      </c>
      <c r="D1077" s="1" t="s">
        <v>5352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5575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7.9749999999999996</v>
      </c>
      <c r="S1077" s="18">
        <f t="shared" si="222"/>
        <v>0</v>
      </c>
      <c r="T1077" s="19">
        <f t="shared" si="223"/>
        <v>-11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customHeight="1" x14ac:dyDescent="0.25">
      <c r="A1078" s="1" t="s">
        <v>5346</v>
      </c>
      <c r="B1078" s="21" t="s">
        <v>5347</v>
      </c>
      <c r="C1078" s="1">
        <v>1</v>
      </c>
      <c r="D1078" s="1" t="s">
        <v>5353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5575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26.245000000000001</v>
      </c>
      <c r="S1078" s="18">
        <f t="shared" si="222"/>
        <v>0</v>
      </c>
      <c r="T1078" s="19">
        <f t="shared" si="223"/>
        <v>-36.200000000000003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customHeight="1" x14ac:dyDescent="0.25">
      <c r="A1079" s="1" t="s">
        <v>5346</v>
      </c>
      <c r="B1079" s="21" t="s">
        <v>5347</v>
      </c>
      <c r="C1079" s="1">
        <v>1</v>
      </c>
      <c r="D1079" s="1" t="s">
        <v>5354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5575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0.28999999999999998</v>
      </c>
      <c r="S1079" s="18">
        <f t="shared" si="222"/>
        <v>0</v>
      </c>
      <c r="T1079" s="19">
        <f t="shared" si="223"/>
        <v>-0.4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customHeight="1" x14ac:dyDescent="0.25">
      <c r="A1080" s="1" t="s">
        <v>5355</v>
      </c>
      <c r="B1080" s="21" t="s">
        <v>5356</v>
      </c>
      <c r="C1080" s="1">
        <v>1</v>
      </c>
      <c r="D1080" s="1" t="s">
        <v>5357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5575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0</v>
      </c>
      <c r="T1080" s="19">
        <f t="shared" si="223"/>
        <v>-91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customHeight="1" x14ac:dyDescent="0.25">
      <c r="A1081" s="1" t="s">
        <v>5355</v>
      </c>
      <c r="B1081" s="21" t="s">
        <v>5356</v>
      </c>
      <c r="C1081" s="1">
        <v>2</v>
      </c>
      <c r="D1081" s="1" t="s">
        <v>5358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5575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21.200000000000003</v>
      </c>
      <c r="S1081" s="18">
        <f t="shared" si="222"/>
        <v>0</v>
      </c>
      <c r="T1081" s="19">
        <f t="shared" si="223"/>
        <v>-26.5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0.8</v>
      </c>
      <c r="AB1081" s="33"/>
      <c r="AC1081" s="33">
        <v>0.8</v>
      </c>
      <c r="AD1081" s="33">
        <v>0.8</v>
      </c>
      <c r="AE1081" s="33">
        <v>0.8</v>
      </c>
      <c r="AF1081" s="33">
        <v>0.8</v>
      </c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customHeight="1" x14ac:dyDescent="0.25">
      <c r="A1082" s="1" t="s">
        <v>5355</v>
      </c>
      <c r="B1082" s="21" t="s">
        <v>5356</v>
      </c>
      <c r="C1082" s="1">
        <v>18</v>
      </c>
      <c r="D1082" s="1" t="s">
        <v>5359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5575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17.28</v>
      </c>
      <c r="S1082" s="18">
        <f t="shared" si="222"/>
        <v>0</v>
      </c>
      <c r="T1082" s="19">
        <f t="shared" si="223"/>
        <v>-21.599999999999998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0.8</v>
      </c>
      <c r="AB1082" s="33"/>
      <c r="AC1082" s="33">
        <v>0.8</v>
      </c>
      <c r="AD1082" s="33">
        <v>0.8</v>
      </c>
      <c r="AE1082" s="33">
        <v>0.8</v>
      </c>
      <c r="AF1082" s="33">
        <v>0.8</v>
      </c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customHeight="1" x14ac:dyDescent="0.25">
      <c r="A1083" s="1" t="s">
        <v>5355</v>
      </c>
      <c r="B1083" s="21" t="s">
        <v>5356</v>
      </c>
      <c r="C1083" s="1">
        <v>2</v>
      </c>
      <c r="D1083" s="1" t="s">
        <v>5744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5575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31.200000000000006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0.8</v>
      </c>
      <c r="AB1083" s="33"/>
      <c r="AC1083" s="33">
        <v>0.8</v>
      </c>
      <c r="AD1083" s="33">
        <v>0.8</v>
      </c>
      <c r="AE1083" s="33">
        <v>0.8</v>
      </c>
      <c r="AF1083" s="33">
        <v>0.8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customHeight="1" x14ac:dyDescent="0.25">
      <c r="A1084" s="1" t="s">
        <v>5355</v>
      </c>
      <c r="B1084" s="21" t="s">
        <v>5356</v>
      </c>
      <c r="C1084" s="1">
        <v>2</v>
      </c>
      <c r="D1084" s="1" t="s">
        <v>5745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5575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3.0400000000000005</v>
      </c>
      <c r="S1084" s="18">
        <f>IFERROR(H1084*AG1084,"")</f>
        <v>0</v>
      </c>
      <c r="T1084" s="19">
        <f>IFERROR(S1084-H1084,"")</f>
        <v>-3.8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0.8</v>
      </c>
      <c r="AB1084" s="33"/>
      <c r="AC1084" s="33">
        <v>0.8</v>
      </c>
      <c r="AD1084" s="33">
        <v>0.8</v>
      </c>
      <c r="AE1084" s="33">
        <v>0.8</v>
      </c>
      <c r="AF1084" s="33">
        <v>0.8</v>
      </c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customHeight="1" x14ac:dyDescent="0.25">
      <c r="A1085" s="1" t="s">
        <v>5360</v>
      </c>
      <c r="B1085" s="21" t="s">
        <v>5361</v>
      </c>
      <c r="C1085" s="1">
        <v>2</v>
      </c>
      <c r="D1085" s="1" t="s">
        <v>5362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5575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135.72</v>
      </c>
      <c r="S1085" s="18">
        <f t="shared" si="222"/>
        <v>0</v>
      </c>
      <c r="T1085" s="19">
        <f t="shared" si="223"/>
        <v>-187.2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customHeight="1" x14ac:dyDescent="0.25">
      <c r="A1086" s="1" t="s">
        <v>5360</v>
      </c>
      <c r="B1086" s="21" t="s">
        <v>5361</v>
      </c>
      <c r="C1086" s="1">
        <v>18</v>
      </c>
      <c r="D1086" s="1" t="s">
        <v>5363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5575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472.41</v>
      </c>
      <c r="S1086" s="18">
        <f t="shared" si="222"/>
        <v>0</v>
      </c>
      <c r="T1086" s="19">
        <f t="shared" si="223"/>
        <v>-651.6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customHeight="1" x14ac:dyDescent="0.25">
      <c r="A1087" s="1" t="s">
        <v>5364</v>
      </c>
      <c r="B1087" s="21" t="s">
        <v>5365</v>
      </c>
      <c r="C1087" s="1">
        <v>1</v>
      </c>
      <c r="D1087" s="1" t="s">
        <v>5366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5575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customHeight="1" x14ac:dyDescent="0.25">
      <c r="A1088" s="1" t="s">
        <v>5364</v>
      </c>
      <c r="B1088" s="21" t="s">
        <v>5365</v>
      </c>
      <c r="C1088" s="1">
        <v>2</v>
      </c>
      <c r="D1088" s="1" t="s">
        <v>5367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5575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customHeight="1" x14ac:dyDescent="0.25">
      <c r="A1089" s="1" t="s">
        <v>5364</v>
      </c>
      <c r="B1089" s="21" t="s">
        <v>5365</v>
      </c>
      <c r="C1089" s="1">
        <v>4</v>
      </c>
      <c r="D1089" s="1" t="s">
        <v>5368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5575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customHeight="1" x14ac:dyDescent="0.25">
      <c r="A1090" s="1" t="s">
        <v>5364</v>
      </c>
      <c r="B1090" s="21" t="s">
        <v>5365</v>
      </c>
      <c r="C1090" s="1">
        <v>2</v>
      </c>
      <c r="D1090" s="1" t="s">
        <v>5369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5575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customHeight="1" x14ac:dyDescent="0.25">
      <c r="A1091" s="1" t="s">
        <v>5370</v>
      </c>
      <c r="B1091" s="21" t="s">
        <v>5371</v>
      </c>
      <c r="C1091" s="1">
        <v>4</v>
      </c>
      <c r="D1091" s="1" t="s">
        <v>5372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5575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296.95999999999998</v>
      </c>
      <c r="S1091" s="18">
        <f t="shared" si="222"/>
        <v>0</v>
      </c>
      <c r="T1091" s="19">
        <f t="shared" si="223"/>
        <v>-409.6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customHeight="1" x14ac:dyDescent="0.25">
      <c r="A1092" s="1" t="s">
        <v>5370</v>
      </c>
      <c r="B1092" s="21" t="s">
        <v>5371</v>
      </c>
      <c r="C1092" s="1">
        <v>2</v>
      </c>
      <c r="D1092" s="1" t="s">
        <v>5373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5575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-184.8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customHeight="1" x14ac:dyDescent="0.25">
      <c r="A1093" s="1" t="s">
        <v>5370</v>
      </c>
      <c r="B1093" s="21" t="s">
        <v>5371</v>
      </c>
      <c r="C1093" s="1">
        <v>2</v>
      </c>
      <c r="D1093" s="1" t="s">
        <v>5374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5575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0</v>
      </c>
      <c r="S1093" s="18">
        <f t="shared" si="222"/>
        <v>0</v>
      </c>
      <c r="T1093" s="19">
        <f t="shared" si="223"/>
        <v>-98.8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customHeight="1" x14ac:dyDescent="0.25">
      <c r="A1094" s="1" t="s">
        <v>5370</v>
      </c>
      <c r="B1094" s="21" t="s">
        <v>5371</v>
      </c>
      <c r="C1094" s="1">
        <v>1</v>
      </c>
      <c r="D1094" s="1" t="s">
        <v>5375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5575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customHeight="1" x14ac:dyDescent="0.25">
      <c r="A1095" s="1" t="s">
        <v>5370</v>
      </c>
      <c r="B1095" s="21" t="s">
        <v>5371</v>
      </c>
      <c r="C1095" s="1">
        <v>1</v>
      </c>
      <c r="D1095" s="1" t="s">
        <v>5376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5575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customHeight="1" x14ac:dyDescent="0.25">
      <c r="A1096" s="1" t="s">
        <v>5370</v>
      </c>
      <c r="B1096" s="21" t="s">
        <v>5371</v>
      </c>
      <c r="C1096" s="1">
        <v>1</v>
      </c>
      <c r="D1096" s="1" t="s">
        <v>5377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5575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0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customHeight="1" x14ac:dyDescent="0.25">
      <c r="A1097" s="1" t="s">
        <v>5370</v>
      </c>
      <c r="B1097" s="21" t="s">
        <v>5371</v>
      </c>
      <c r="C1097" s="1">
        <v>2</v>
      </c>
      <c r="D1097" s="1" t="s">
        <v>5378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5575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1" t="s">
        <v>5370</v>
      </c>
      <c r="B1098" s="21" t="s">
        <v>5371</v>
      </c>
      <c r="C1098" s="1">
        <v>2</v>
      </c>
      <c r="D1098" s="1" t="s">
        <v>5379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5575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0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1" t="s">
        <v>137</v>
      </c>
      <c r="B1099" s="21"/>
      <c r="C1099" s="1">
        <v>30</v>
      </c>
      <c r="D1099" s="1" t="s">
        <v>5381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5382</v>
      </c>
      <c r="K1099" s="8" t="s">
        <v>23</v>
      </c>
      <c r="L1099" s="9" t="s">
        <v>5383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0</v>
      </c>
      <c r="S1099" s="18">
        <f>IFERROR(H1099*AG1099,"")</f>
        <v>0</v>
      </c>
      <c r="T1099" s="19">
        <f>IFERROR(S1099-H1099,"")</f>
        <v>-122.99999999999999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/>
      <c r="AB1099" s="33"/>
      <c r="AC1099" s="33"/>
      <c r="AD1099" s="33"/>
      <c r="AE1099" s="33"/>
      <c r="AF1099" s="33"/>
      <c r="AG1099" s="33"/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240" t="s">
        <v>5400</v>
      </c>
      <c r="B1100" s="241" t="s">
        <v>5401</v>
      </c>
      <c r="C1100" s="240">
        <v>1</v>
      </c>
      <c r="D1100" s="240" t="s">
        <v>5402</v>
      </c>
      <c r="E1100" s="239">
        <v>4743</v>
      </c>
      <c r="F1100" s="239">
        <v>64</v>
      </c>
      <c r="G1100" s="240">
        <v>35.1</v>
      </c>
      <c r="H1100" s="242">
        <f>Tabela1[[#This Row],[PESO UNI]]*Tabela1[[#This Row],[QTE]]</f>
        <v>35.1</v>
      </c>
      <c r="I1100" s="239" t="s">
        <v>5636</v>
      </c>
      <c r="J1100" s="243" t="s">
        <v>3093</v>
      </c>
      <c r="K1100" s="243" t="s">
        <v>4320</v>
      </c>
      <c r="L1100" s="244" t="s">
        <v>2984</v>
      </c>
      <c r="M1100" s="245">
        <v>46260</v>
      </c>
      <c r="N1100" s="243" t="s">
        <v>5104</v>
      </c>
      <c r="O1100" s="246"/>
      <c r="P1100" s="247"/>
      <c r="Q1100" s="14">
        <f>Tabela1[[#This Row],[QTDE/ Fabricação]]-Tabela1[[#This Row],[QTE]]</f>
        <v>-1</v>
      </c>
      <c r="R1100" s="249">
        <f t="shared" ref="R1100" si="225">IFERROR(H1100*((AA1100*0.25)+(AC1100*0.25)+(AD1100*0.225)+(AE1100*0.225)+(AF1100*0.05)),"")</f>
        <v>35.1</v>
      </c>
      <c r="S1100" s="249">
        <f t="shared" ref="S1100" si="226">IFERROR(H1100*AG1100,"")</f>
        <v>35.1</v>
      </c>
      <c r="T1100" s="250">
        <f t="shared" ref="T1100" si="227">IFERROR(S1100-H1100,"")</f>
        <v>0</v>
      </c>
      <c r="U1100" s="251">
        <f>IFERROR(SUMIF('LISTA DE EMBARQUE'!B:B,MICRO!E:E,'LISTA DE EMBARQUE'!G:G),"")</f>
        <v>1</v>
      </c>
      <c r="V1100" s="246">
        <f>IFERROR(VLOOKUP(Tabela1[[#This Row],[COD.MDE]],'LISTA DE EMBARQUE'!B:L,11,0),"")</f>
        <v>9</v>
      </c>
      <c r="W1100" s="247">
        <f>IFERROR(VLOOKUP(Tabela1[[#This Row],[COD.MDE]],'LISTA DE EMBARQUE'!B:M,12,0),"")</f>
        <v>46284</v>
      </c>
      <c r="X1100" s="248">
        <f>IFERROR(Tabela1[[#This Row],[QIANTIDADE EXPEDIDA]]*Tabela1[[#This Row],[PESO UNI]],"")</f>
        <v>35.1</v>
      </c>
      <c r="Y1100" s="248">
        <f t="shared" ref="Y1100" si="228">U1100-C1100</f>
        <v>0</v>
      </c>
      <c r="Z1100" s="252">
        <f>Tabela1[[#This Row],[PESO TOTAL]]-Tabela1[[#This Row],[Peso Expedido]]</f>
        <v>0</v>
      </c>
      <c r="AA1100" s="253">
        <v>1</v>
      </c>
      <c r="AB1100" s="254"/>
      <c r="AC1100" s="254">
        <v>1</v>
      </c>
      <c r="AD1100" s="254">
        <v>1</v>
      </c>
      <c r="AE1100" s="254">
        <v>1</v>
      </c>
      <c r="AF1100" s="254">
        <v>1</v>
      </c>
      <c r="AG1100" s="254">
        <v>1</v>
      </c>
      <c r="AH1100" s="254">
        <v>1</v>
      </c>
      <c r="AI1100" s="254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240" t="s">
        <v>5400</v>
      </c>
      <c r="B1101" s="241" t="s">
        <v>5401</v>
      </c>
      <c r="C1101" s="240">
        <v>1</v>
      </c>
      <c r="D1101" s="240" t="s">
        <v>5403</v>
      </c>
      <c r="E1101" s="239">
        <v>4744</v>
      </c>
      <c r="F1101" s="239">
        <v>64</v>
      </c>
      <c r="G1101" s="240">
        <v>36.6</v>
      </c>
      <c r="H1101" s="242">
        <f>Tabela1[[#This Row],[PESO UNI]]*Tabela1[[#This Row],[QTE]]</f>
        <v>36.6</v>
      </c>
      <c r="I1101" s="239" t="s">
        <v>5636</v>
      </c>
      <c r="J1101" s="243" t="s">
        <v>3093</v>
      </c>
      <c r="K1101" s="243" t="s">
        <v>4320</v>
      </c>
      <c r="L1101" s="244" t="s">
        <v>2984</v>
      </c>
      <c r="M1101" s="245">
        <v>46260</v>
      </c>
      <c r="N1101" s="243" t="s">
        <v>5104</v>
      </c>
      <c r="O1101" s="246"/>
      <c r="P1101" s="247"/>
      <c r="Q1101" s="14">
        <f>Tabela1[[#This Row],[QTDE/ Fabricação]]-Tabela1[[#This Row],[QTE]]</f>
        <v>-1</v>
      </c>
      <c r="R1101" s="249">
        <f t="shared" ref="R1101" si="229">IFERROR(H1101*((AA1101*0.25)+(AC1101*0.25)+(AD1101*0.225)+(AE1101*0.225)+(AF1101*0.05)),"")</f>
        <v>36.6</v>
      </c>
      <c r="S1101" s="249">
        <f t="shared" ref="S1101" si="230">IFERROR(H1101*AG1101,"")</f>
        <v>36.6</v>
      </c>
      <c r="T1101" s="250">
        <f t="shared" ref="T1101" si="231">IFERROR(S1101-H1101,"")</f>
        <v>0</v>
      </c>
      <c r="U1101" s="251">
        <f>IFERROR(SUMIF('LISTA DE EMBARQUE'!B:B,MICRO!E:E,'LISTA DE EMBARQUE'!G:G),"")</f>
        <v>1</v>
      </c>
      <c r="V1101" s="246">
        <f>IFERROR(VLOOKUP(Tabela1[[#This Row],[COD.MDE]],'LISTA DE EMBARQUE'!B:L,11,0),"")</f>
        <v>9</v>
      </c>
      <c r="W1101" s="247">
        <f>IFERROR(VLOOKUP(Tabela1[[#This Row],[COD.MDE]],'LISTA DE EMBARQUE'!B:M,12,0),"")</f>
        <v>46284</v>
      </c>
      <c r="X1101" s="248">
        <f>IFERROR(Tabela1[[#This Row],[QIANTIDADE EXPEDIDA]]*Tabela1[[#This Row],[PESO UNI]],"")</f>
        <v>36.6</v>
      </c>
      <c r="Y1101" s="248">
        <f t="shared" ref="Y1101" si="232">U1101-C1101</f>
        <v>0</v>
      </c>
      <c r="Z1101" s="252">
        <f>Tabela1[[#This Row],[PESO TOTAL]]-Tabela1[[#This Row],[Peso Expedido]]</f>
        <v>0</v>
      </c>
      <c r="AA1101" s="253">
        <v>1</v>
      </c>
      <c r="AB1101" s="254"/>
      <c r="AC1101" s="254">
        <v>1</v>
      </c>
      <c r="AD1101" s="254">
        <v>1</v>
      </c>
      <c r="AE1101" s="254">
        <v>1</v>
      </c>
      <c r="AF1101" s="254">
        <v>1</v>
      </c>
      <c r="AG1101" s="254">
        <v>1</v>
      </c>
      <c r="AH1101" s="254">
        <v>1</v>
      </c>
      <c r="AI1101" s="254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240" t="s">
        <v>5400</v>
      </c>
      <c r="B1102" s="241" t="s">
        <v>5401</v>
      </c>
      <c r="C1102" s="240">
        <v>1</v>
      </c>
      <c r="D1102" s="240" t="s">
        <v>5404</v>
      </c>
      <c r="E1102" s="239">
        <v>4745</v>
      </c>
      <c r="F1102" s="239">
        <v>64</v>
      </c>
      <c r="G1102" s="240">
        <v>54.3</v>
      </c>
      <c r="H1102" s="242">
        <f>Tabela1[[#This Row],[PESO UNI]]*Tabela1[[#This Row],[QTE]]</f>
        <v>54.3</v>
      </c>
      <c r="I1102" s="239" t="s">
        <v>5636</v>
      </c>
      <c r="J1102" s="243" t="s">
        <v>3093</v>
      </c>
      <c r="K1102" s="243" t="s">
        <v>4320</v>
      </c>
      <c r="L1102" s="244" t="s">
        <v>2984</v>
      </c>
      <c r="M1102" s="245">
        <v>46260</v>
      </c>
      <c r="N1102" s="243" t="s">
        <v>5104</v>
      </c>
      <c r="O1102" s="246"/>
      <c r="P1102" s="247"/>
      <c r="Q1102" s="14">
        <f>Tabela1[[#This Row],[QTDE/ Fabricação]]-Tabela1[[#This Row],[QTE]]</f>
        <v>-1</v>
      </c>
      <c r="R1102" s="249">
        <f t="shared" ref="R1102" si="233">IFERROR(H1102*((AA1102*0.25)+(AC1102*0.25)+(AD1102*0.225)+(AE1102*0.225)+(AF1102*0.05)),"")</f>
        <v>54.3</v>
      </c>
      <c r="S1102" s="249">
        <f t="shared" ref="S1102" si="234">IFERROR(H1102*AG1102,"")</f>
        <v>54.3</v>
      </c>
      <c r="T1102" s="250">
        <f t="shared" ref="T1102" si="235">IFERROR(S1102-H1102,"")</f>
        <v>0</v>
      </c>
      <c r="U1102" s="251">
        <f>IFERROR(SUMIF('LISTA DE EMBARQUE'!B:B,MICRO!E:E,'LISTA DE EMBARQUE'!G:G),"")</f>
        <v>1</v>
      </c>
      <c r="V1102" s="246">
        <f>IFERROR(VLOOKUP(Tabela1[[#This Row],[COD.MDE]],'LISTA DE EMBARQUE'!B:L,11,0),"")</f>
        <v>9</v>
      </c>
      <c r="W1102" s="247">
        <f>IFERROR(VLOOKUP(Tabela1[[#This Row],[COD.MDE]],'LISTA DE EMBARQUE'!B:M,12,0),"")</f>
        <v>46284</v>
      </c>
      <c r="X1102" s="248">
        <f>IFERROR(Tabela1[[#This Row],[QIANTIDADE EXPEDIDA]]*Tabela1[[#This Row],[PESO UNI]],"")</f>
        <v>54.3</v>
      </c>
      <c r="Y1102" s="248">
        <f t="shared" ref="Y1102" si="236">U1102-C1102</f>
        <v>0</v>
      </c>
      <c r="Z1102" s="252">
        <f>Tabela1[[#This Row],[PESO TOTAL]]-Tabela1[[#This Row],[Peso Expedido]]</f>
        <v>0</v>
      </c>
      <c r="AA1102" s="253">
        <v>1</v>
      </c>
      <c r="AB1102" s="254"/>
      <c r="AC1102" s="254">
        <v>1</v>
      </c>
      <c r="AD1102" s="254">
        <v>1</v>
      </c>
      <c r="AE1102" s="254">
        <v>1</v>
      </c>
      <c r="AF1102" s="254">
        <v>1</v>
      </c>
      <c r="AG1102" s="254">
        <v>1</v>
      </c>
      <c r="AH1102" s="254">
        <v>1</v>
      </c>
      <c r="AI1102" s="254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240" t="s">
        <v>5400</v>
      </c>
      <c r="B1103" s="241" t="s">
        <v>5401</v>
      </c>
      <c r="C1103" s="240">
        <v>1</v>
      </c>
      <c r="D1103" s="240" t="s">
        <v>5405</v>
      </c>
      <c r="E1103" s="239">
        <v>4746</v>
      </c>
      <c r="F1103" s="239">
        <v>64</v>
      </c>
      <c r="G1103" s="240">
        <v>36.6</v>
      </c>
      <c r="H1103" s="242">
        <f>Tabela1[[#This Row],[PESO UNI]]*Tabela1[[#This Row],[QTE]]</f>
        <v>36.6</v>
      </c>
      <c r="I1103" s="239" t="s">
        <v>5636</v>
      </c>
      <c r="J1103" s="243" t="s">
        <v>3093</v>
      </c>
      <c r="K1103" s="243" t="s">
        <v>4320</v>
      </c>
      <c r="L1103" s="244" t="s">
        <v>2984</v>
      </c>
      <c r="M1103" s="245">
        <v>46260</v>
      </c>
      <c r="N1103" s="243" t="s">
        <v>5104</v>
      </c>
      <c r="O1103" s="246"/>
      <c r="P1103" s="247"/>
      <c r="Q1103" s="14">
        <f>Tabela1[[#This Row],[QTDE/ Fabricação]]-Tabela1[[#This Row],[QTE]]</f>
        <v>-1</v>
      </c>
      <c r="R1103" s="249">
        <f t="shared" ref="R1103" si="237">IFERROR(H1103*((AA1103*0.25)+(AC1103*0.25)+(AD1103*0.225)+(AE1103*0.225)+(AF1103*0.05)),"")</f>
        <v>36.6</v>
      </c>
      <c r="S1103" s="249">
        <f t="shared" ref="S1103" si="238">IFERROR(H1103*AG1103,"")</f>
        <v>36.6</v>
      </c>
      <c r="T1103" s="250">
        <f t="shared" ref="T1103" si="239">IFERROR(S1103-H1103,"")</f>
        <v>0</v>
      </c>
      <c r="U1103" s="251">
        <f>IFERROR(SUMIF('LISTA DE EMBARQUE'!B:B,MICRO!E:E,'LISTA DE EMBARQUE'!G:G),"")</f>
        <v>1</v>
      </c>
      <c r="V1103" s="246">
        <f>IFERROR(VLOOKUP(Tabela1[[#This Row],[COD.MDE]],'LISTA DE EMBARQUE'!B:L,11,0),"")</f>
        <v>9</v>
      </c>
      <c r="W1103" s="247">
        <f>IFERROR(VLOOKUP(Tabela1[[#This Row],[COD.MDE]],'LISTA DE EMBARQUE'!B:M,12,0),"")</f>
        <v>46284</v>
      </c>
      <c r="X1103" s="248">
        <f>IFERROR(Tabela1[[#This Row],[QIANTIDADE EXPEDIDA]]*Tabela1[[#This Row],[PESO UNI]],"")</f>
        <v>36.6</v>
      </c>
      <c r="Y1103" s="248">
        <f t="shared" ref="Y1103" si="240">U1103-C1103</f>
        <v>0</v>
      </c>
      <c r="Z1103" s="252">
        <f>Tabela1[[#This Row],[PESO TOTAL]]-Tabela1[[#This Row],[Peso Expedido]]</f>
        <v>0</v>
      </c>
      <c r="AA1103" s="253">
        <v>1</v>
      </c>
      <c r="AB1103" s="254"/>
      <c r="AC1103" s="254">
        <v>1</v>
      </c>
      <c r="AD1103" s="254">
        <v>1</v>
      </c>
      <c r="AE1103" s="254">
        <v>1</v>
      </c>
      <c r="AF1103" s="254">
        <v>1</v>
      </c>
      <c r="AG1103" s="254">
        <v>1</v>
      </c>
      <c r="AH1103" s="254">
        <v>1</v>
      </c>
      <c r="AI1103" s="254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240" t="s">
        <v>5400</v>
      </c>
      <c r="B1104" s="241" t="s">
        <v>5401</v>
      </c>
      <c r="C1104" s="240">
        <v>1</v>
      </c>
      <c r="D1104" s="240" t="s">
        <v>5406</v>
      </c>
      <c r="E1104" s="239">
        <v>4747</v>
      </c>
      <c r="F1104" s="239">
        <v>64</v>
      </c>
      <c r="G1104" s="240">
        <v>54.3</v>
      </c>
      <c r="H1104" s="242">
        <f>Tabela1[[#This Row],[PESO UNI]]*Tabela1[[#This Row],[QTE]]</f>
        <v>54.3</v>
      </c>
      <c r="I1104" s="239" t="s">
        <v>5636</v>
      </c>
      <c r="J1104" s="243" t="s">
        <v>3093</v>
      </c>
      <c r="K1104" s="243" t="s">
        <v>4320</v>
      </c>
      <c r="L1104" s="244" t="s">
        <v>2984</v>
      </c>
      <c r="M1104" s="245">
        <v>46260</v>
      </c>
      <c r="N1104" s="243" t="s">
        <v>5104</v>
      </c>
      <c r="O1104" s="246"/>
      <c r="P1104" s="247"/>
      <c r="Q1104" s="14">
        <f>Tabela1[[#This Row],[QTDE/ Fabricação]]-Tabela1[[#This Row],[QTE]]</f>
        <v>-1</v>
      </c>
      <c r="R1104" s="249">
        <f t="shared" ref="R1104" si="241">IFERROR(H1104*((AA1104*0.25)+(AC1104*0.25)+(AD1104*0.225)+(AE1104*0.225)+(AF1104*0.05)),"")</f>
        <v>54.3</v>
      </c>
      <c r="S1104" s="249">
        <f t="shared" ref="S1104" si="242">IFERROR(H1104*AG1104,"")</f>
        <v>54.3</v>
      </c>
      <c r="T1104" s="250">
        <f t="shared" ref="T1104" si="243">IFERROR(S1104-H1104,"")</f>
        <v>0</v>
      </c>
      <c r="U1104" s="251">
        <f>IFERROR(SUMIF('LISTA DE EMBARQUE'!B:B,MICRO!E:E,'LISTA DE EMBARQUE'!G:G),"")</f>
        <v>1</v>
      </c>
      <c r="V1104" s="246">
        <f>IFERROR(VLOOKUP(Tabela1[[#This Row],[COD.MDE]],'LISTA DE EMBARQUE'!B:L,11,0),"")</f>
        <v>9</v>
      </c>
      <c r="W1104" s="247">
        <f>IFERROR(VLOOKUP(Tabela1[[#This Row],[COD.MDE]],'LISTA DE EMBARQUE'!B:M,12,0),"")</f>
        <v>46284</v>
      </c>
      <c r="X1104" s="248">
        <f>IFERROR(Tabela1[[#This Row],[QIANTIDADE EXPEDIDA]]*Tabela1[[#This Row],[PESO UNI]],"")</f>
        <v>54.3</v>
      </c>
      <c r="Y1104" s="248">
        <f t="shared" ref="Y1104" si="244">U1104-C1104</f>
        <v>0</v>
      </c>
      <c r="Z1104" s="252">
        <f>Tabela1[[#This Row],[PESO TOTAL]]-Tabela1[[#This Row],[Peso Expedido]]</f>
        <v>0</v>
      </c>
      <c r="AA1104" s="253">
        <v>1</v>
      </c>
      <c r="AB1104" s="254"/>
      <c r="AC1104" s="254">
        <v>1</v>
      </c>
      <c r="AD1104" s="254">
        <v>1</v>
      </c>
      <c r="AE1104" s="254">
        <v>1</v>
      </c>
      <c r="AF1104" s="254">
        <v>1</v>
      </c>
      <c r="AG1104" s="254">
        <v>1</v>
      </c>
      <c r="AH1104" s="254">
        <v>1</v>
      </c>
      <c r="AI1104" s="254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240" t="s">
        <v>5400</v>
      </c>
      <c r="B1105" s="241" t="s">
        <v>5401</v>
      </c>
      <c r="C1105" s="240">
        <v>1</v>
      </c>
      <c r="D1105" s="240" t="s">
        <v>5609</v>
      </c>
      <c r="E1105" s="239">
        <v>4826</v>
      </c>
      <c r="F1105" s="239">
        <v>64</v>
      </c>
      <c r="G1105" s="240">
        <v>36.6</v>
      </c>
      <c r="H1105" s="242">
        <f>Tabela1[[#This Row],[PESO UNI]]*Tabela1[[#This Row],[QTE]]</f>
        <v>36.6</v>
      </c>
      <c r="I1105" s="239" t="s">
        <v>5636</v>
      </c>
      <c r="J1105" s="243" t="s">
        <v>3093</v>
      </c>
      <c r="K1105" s="243" t="s">
        <v>4320</v>
      </c>
      <c r="L1105" s="244" t="s">
        <v>2984</v>
      </c>
      <c r="M1105" s="245">
        <v>46260</v>
      </c>
      <c r="N1105" s="243" t="s">
        <v>5104</v>
      </c>
      <c r="O1105" s="246"/>
      <c r="P1105" s="247"/>
      <c r="Q1105" s="14">
        <f>Tabela1[[#This Row],[QTDE/ Fabricação]]-Tabela1[[#This Row],[QTE]]</f>
        <v>-1</v>
      </c>
      <c r="R1105" s="249">
        <f t="shared" ref="R1105:R1112" si="245">IFERROR(H1105*((AA1105*0.25)+(AC1105*0.25)+(AD1105*0.225)+(AE1105*0.225)+(AF1105*0.05)),"")</f>
        <v>36.6</v>
      </c>
      <c r="S1105" s="249">
        <f t="shared" ref="S1105:S1112" si="246">IFERROR(H1105*AG1105,"")</f>
        <v>36.6</v>
      </c>
      <c r="T1105" s="250">
        <f t="shared" ref="T1105:T1112" si="247">IFERROR(S1105-H1105,"")</f>
        <v>0</v>
      </c>
      <c r="U1105" s="251">
        <f>IFERROR(SUMIF('LISTA DE EMBARQUE'!B:B,MICRO!E:E,'LISTA DE EMBARQUE'!G:G),"")</f>
        <v>1</v>
      </c>
      <c r="V1105" s="246">
        <f>IFERROR(VLOOKUP(Tabela1[[#This Row],[COD.MDE]],'LISTA DE EMBARQUE'!B:L,11,0),"")</f>
        <v>9</v>
      </c>
      <c r="W1105" s="247">
        <f>IFERROR(VLOOKUP(Tabela1[[#This Row],[COD.MDE]],'LISTA DE EMBARQUE'!B:M,12,0),"")</f>
        <v>46284</v>
      </c>
      <c r="X1105" s="248">
        <f>IFERROR(Tabela1[[#This Row],[QIANTIDADE EXPEDIDA]]*Tabela1[[#This Row],[PESO UNI]],"")</f>
        <v>36.6</v>
      </c>
      <c r="Y1105" s="248">
        <f t="shared" ref="Y1105:Y1112" si="248">U1105-C1105</f>
        <v>0</v>
      </c>
      <c r="Z1105" s="252">
        <f>Tabela1[[#This Row],[PESO TOTAL]]-Tabela1[[#This Row],[Peso Expedido]]</f>
        <v>0</v>
      </c>
      <c r="AA1105" s="253">
        <v>1</v>
      </c>
      <c r="AB1105" s="254"/>
      <c r="AC1105" s="254">
        <v>1</v>
      </c>
      <c r="AD1105" s="254">
        <v>1</v>
      </c>
      <c r="AE1105" s="254">
        <v>1</v>
      </c>
      <c r="AF1105" s="254">
        <v>1</v>
      </c>
      <c r="AG1105" s="254">
        <v>1</v>
      </c>
      <c r="AH1105" s="254">
        <v>1</v>
      </c>
      <c r="AI1105" s="254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5400</v>
      </c>
      <c r="B1106" s="21" t="s">
        <v>5401</v>
      </c>
      <c r="C1106" s="1">
        <v>1</v>
      </c>
      <c r="D1106" s="1" t="s">
        <v>5610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5636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5104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240" t="s">
        <v>5400</v>
      </c>
      <c r="B1107" s="241" t="s">
        <v>5401</v>
      </c>
      <c r="C1107" s="240">
        <v>1</v>
      </c>
      <c r="D1107" s="240" t="s">
        <v>5611</v>
      </c>
      <c r="E1107" s="239">
        <v>4828</v>
      </c>
      <c r="F1107" s="239">
        <v>64</v>
      </c>
      <c r="G1107" s="240">
        <v>54.3</v>
      </c>
      <c r="H1107" s="242">
        <f>Tabela1[[#This Row],[PESO UNI]]*Tabela1[[#This Row],[QTE]]</f>
        <v>54.3</v>
      </c>
      <c r="I1107" s="239" t="s">
        <v>5636</v>
      </c>
      <c r="J1107" s="243" t="s">
        <v>3093</v>
      </c>
      <c r="K1107" s="243" t="s">
        <v>4320</v>
      </c>
      <c r="L1107" s="244" t="s">
        <v>2984</v>
      </c>
      <c r="M1107" s="245">
        <v>46260</v>
      </c>
      <c r="N1107" s="243" t="s">
        <v>5104</v>
      </c>
      <c r="O1107" s="246"/>
      <c r="P1107" s="247"/>
      <c r="Q1107" s="14">
        <f>Tabela1[[#This Row],[QTDE/ Fabricação]]-Tabela1[[#This Row],[QTE]]</f>
        <v>-1</v>
      </c>
      <c r="R1107" s="249">
        <f t="shared" si="245"/>
        <v>54.3</v>
      </c>
      <c r="S1107" s="249">
        <f t="shared" si="246"/>
        <v>54.3</v>
      </c>
      <c r="T1107" s="250">
        <f t="shared" si="247"/>
        <v>0</v>
      </c>
      <c r="U1107" s="251">
        <f>IFERROR(SUMIF('LISTA DE EMBARQUE'!B:B,MICRO!E:E,'LISTA DE EMBARQUE'!G:G),"")</f>
        <v>1</v>
      </c>
      <c r="V1107" s="246">
        <f>IFERROR(VLOOKUP(Tabela1[[#This Row],[COD.MDE]],'LISTA DE EMBARQUE'!B:L,11,0),"")</f>
        <v>9</v>
      </c>
      <c r="W1107" s="247">
        <f>IFERROR(VLOOKUP(Tabela1[[#This Row],[COD.MDE]],'LISTA DE EMBARQUE'!B:M,12,0),"")</f>
        <v>46284</v>
      </c>
      <c r="X1107" s="248">
        <f>IFERROR(Tabela1[[#This Row],[QIANTIDADE EXPEDIDA]]*Tabela1[[#This Row],[PESO UNI]],"")</f>
        <v>54.3</v>
      </c>
      <c r="Y1107" s="248">
        <f t="shared" si="248"/>
        <v>0</v>
      </c>
      <c r="Z1107" s="252">
        <f>Tabela1[[#This Row],[PESO TOTAL]]-Tabela1[[#This Row],[Peso Expedido]]</f>
        <v>0</v>
      </c>
      <c r="AA1107" s="253">
        <v>1</v>
      </c>
      <c r="AB1107" s="254"/>
      <c r="AC1107" s="254">
        <v>1</v>
      </c>
      <c r="AD1107" s="254">
        <v>1</v>
      </c>
      <c r="AE1107" s="254">
        <v>1</v>
      </c>
      <c r="AF1107" s="254">
        <v>1</v>
      </c>
      <c r="AG1107" s="254">
        <v>1</v>
      </c>
      <c r="AH1107" s="254">
        <v>1</v>
      </c>
      <c r="AI1107" s="254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5400</v>
      </c>
      <c r="B1108" s="21" t="s">
        <v>5401</v>
      </c>
      <c r="C1108" s="1">
        <v>1</v>
      </c>
      <c r="D1108" s="1" t="s">
        <v>5612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5636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5104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240" t="s">
        <v>5400</v>
      </c>
      <c r="B1109" s="241" t="s">
        <v>5401</v>
      </c>
      <c r="C1109" s="240">
        <v>1</v>
      </c>
      <c r="D1109" s="240" t="s">
        <v>5613</v>
      </c>
      <c r="E1109" s="239">
        <v>4840</v>
      </c>
      <c r="F1109" s="239">
        <v>64</v>
      </c>
      <c r="G1109" s="240">
        <v>43.9</v>
      </c>
      <c r="H1109" s="242">
        <f>Tabela1[[#This Row],[PESO UNI]]*Tabela1[[#This Row],[QTE]]</f>
        <v>43.9</v>
      </c>
      <c r="I1109" s="239" t="s">
        <v>5636</v>
      </c>
      <c r="J1109" s="243" t="s">
        <v>3093</v>
      </c>
      <c r="K1109" s="243" t="s">
        <v>4320</v>
      </c>
      <c r="L1109" s="244" t="s">
        <v>2984</v>
      </c>
      <c r="M1109" s="245">
        <v>46260</v>
      </c>
      <c r="N1109" s="243" t="s">
        <v>5104</v>
      </c>
      <c r="O1109" s="246"/>
      <c r="P1109" s="247"/>
      <c r="Q1109" s="14">
        <f>Tabela1[[#This Row],[QTDE/ Fabricação]]-Tabela1[[#This Row],[QTE]]</f>
        <v>-1</v>
      </c>
      <c r="R1109" s="249">
        <f t="shared" si="245"/>
        <v>43.9</v>
      </c>
      <c r="S1109" s="249">
        <f t="shared" si="246"/>
        <v>43.9</v>
      </c>
      <c r="T1109" s="250">
        <f t="shared" si="247"/>
        <v>0</v>
      </c>
      <c r="U1109" s="251">
        <f>IFERROR(SUMIF('LISTA DE EMBARQUE'!B:B,MICRO!E:E,'LISTA DE EMBARQUE'!G:G),"")</f>
        <v>1</v>
      </c>
      <c r="V1109" s="246">
        <f>IFERROR(VLOOKUP(Tabela1[[#This Row],[COD.MDE]],'LISTA DE EMBARQUE'!B:L,11,0),"")</f>
        <v>9</v>
      </c>
      <c r="W1109" s="247">
        <f>IFERROR(VLOOKUP(Tabela1[[#This Row],[COD.MDE]],'LISTA DE EMBARQUE'!B:M,12,0),"")</f>
        <v>46284</v>
      </c>
      <c r="X1109" s="248">
        <f>IFERROR(Tabela1[[#This Row],[QIANTIDADE EXPEDIDA]]*Tabela1[[#This Row],[PESO UNI]],"")</f>
        <v>43.9</v>
      </c>
      <c r="Y1109" s="248">
        <f t="shared" si="248"/>
        <v>0</v>
      </c>
      <c r="Z1109" s="252">
        <f>Tabela1[[#This Row],[PESO TOTAL]]-Tabela1[[#This Row],[Peso Expedido]]</f>
        <v>0</v>
      </c>
      <c r="AA1109" s="253">
        <v>1</v>
      </c>
      <c r="AB1109" s="254"/>
      <c r="AC1109" s="254">
        <v>1</v>
      </c>
      <c r="AD1109" s="254">
        <v>1</v>
      </c>
      <c r="AE1109" s="254">
        <v>1</v>
      </c>
      <c r="AF1109" s="254">
        <v>1</v>
      </c>
      <c r="AG1109" s="254">
        <v>1</v>
      </c>
      <c r="AH1109" s="254">
        <v>1</v>
      </c>
      <c r="AI1109" s="254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240" t="s">
        <v>5400</v>
      </c>
      <c r="B1110" s="241" t="s">
        <v>5401</v>
      </c>
      <c r="C1110" s="240">
        <v>1</v>
      </c>
      <c r="D1110" s="240" t="s">
        <v>5614</v>
      </c>
      <c r="E1110" s="239">
        <v>4841</v>
      </c>
      <c r="F1110" s="239">
        <v>64</v>
      </c>
      <c r="G1110" s="240">
        <v>43.4</v>
      </c>
      <c r="H1110" s="242">
        <f>Tabela1[[#This Row],[PESO UNI]]*Tabela1[[#This Row],[QTE]]</f>
        <v>43.4</v>
      </c>
      <c r="I1110" s="239" t="s">
        <v>5636</v>
      </c>
      <c r="J1110" s="243" t="s">
        <v>3093</v>
      </c>
      <c r="K1110" s="243" t="s">
        <v>4320</v>
      </c>
      <c r="L1110" s="244" t="s">
        <v>2984</v>
      </c>
      <c r="M1110" s="245">
        <v>46260</v>
      </c>
      <c r="N1110" s="243" t="s">
        <v>5104</v>
      </c>
      <c r="O1110" s="246"/>
      <c r="P1110" s="247"/>
      <c r="Q1110" s="14">
        <f>Tabela1[[#This Row],[QTDE/ Fabricação]]-Tabela1[[#This Row],[QTE]]</f>
        <v>-1</v>
      </c>
      <c r="R1110" s="249">
        <f t="shared" si="245"/>
        <v>43.4</v>
      </c>
      <c r="S1110" s="249">
        <f t="shared" si="246"/>
        <v>43.4</v>
      </c>
      <c r="T1110" s="250">
        <f t="shared" si="247"/>
        <v>0</v>
      </c>
      <c r="U1110" s="251">
        <f>IFERROR(SUMIF('LISTA DE EMBARQUE'!B:B,MICRO!E:E,'LISTA DE EMBARQUE'!G:G),"")</f>
        <v>1</v>
      </c>
      <c r="V1110" s="246">
        <f>IFERROR(VLOOKUP(Tabela1[[#This Row],[COD.MDE]],'LISTA DE EMBARQUE'!B:L,11,0),"")</f>
        <v>9</v>
      </c>
      <c r="W1110" s="247">
        <f>IFERROR(VLOOKUP(Tabela1[[#This Row],[COD.MDE]],'LISTA DE EMBARQUE'!B:M,12,0),"")</f>
        <v>46284</v>
      </c>
      <c r="X1110" s="248">
        <f>IFERROR(Tabela1[[#This Row],[QIANTIDADE EXPEDIDA]]*Tabela1[[#This Row],[PESO UNI]],"")</f>
        <v>43.4</v>
      </c>
      <c r="Y1110" s="248">
        <f t="shared" si="248"/>
        <v>0</v>
      </c>
      <c r="Z1110" s="252">
        <f>Tabela1[[#This Row],[PESO TOTAL]]-Tabela1[[#This Row],[Peso Expedido]]</f>
        <v>0</v>
      </c>
      <c r="AA1110" s="253">
        <v>1</v>
      </c>
      <c r="AB1110" s="254"/>
      <c r="AC1110" s="254">
        <v>1</v>
      </c>
      <c r="AD1110" s="254">
        <v>1</v>
      </c>
      <c r="AE1110" s="254">
        <v>1</v>
      </c>
      <c r="AF1110" s="254">
        <v>1</v>
      </c>
      <c r="AG1110" s="254">
        <v>1</v>
      </c>
      <c r="AH1110" s="254">
        <v>1</v>
      </c>
      <c r="AI1110" s="254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240" t="s">
        <v>5400</v>
      </c>
      <c r="B1111" s="241" t="s">
        <v>5401</v>
      </c>
      <c r="C1111" s="240">
        <v>1</v>
      </c>
      <c r="D1111" s="240" t="s">
        <v>5615</v>
      </c>
      <c r="E1111" s="239">
        <v>4842</v>
      </c>
      <c r="F1111" s="239">
        <v>64</v>
      </c>
      <c r="G1111" s="240">
        <v>43.4</v>
      </c>
      <c r="H1111" s="242">
        <f>Tabela1[[#This Row],[PESO UNI]]*Tabela1[[#This Row],[QTE]]</f>
        <v>43.4</v>
      </c>
      <c r="I1111" s="239" t="s">
        <v>5636</v>
      </c>
      <c r="J1111" s="243" t="s">
        <v>3093</v>
      </c>
      <c r="K1111" s="243" t="s">
        <v>4320</v>
      </c>
      <c r="L1111" s="244" t="s">
        <v>2984</v>
      </c>
      <c r="M1111" s="245">
        <v>46260</v>
      </c>
      <c r="N1111" s="243" t="s">
        <v>5104</v>
      </c>
      <c r="O1111" s="246"/>
      <c r="P1111" s="247"/>
      <c r="Q1111" s="14">
        <f>Tabela1[[#This Row],[QTDE/ Fabricação]]-Tabela1[[#This Row],[QTE]]</f>
        <v>-1</v>
      </c>
      <c r="R1111" s="249">
        <f t="shared" si="245"/>
        <v>43.4</v>
      </c>
      <c r="S1111" s="249">
        <f t="shared" si="246"/>
        <v>43.4</v>
      </c>
      <c r="T1111" s="250">
        <f t="shared" si="247"/>
        <v>0</v>
      </c>
      <c r="U1111" s="251">
        <f>IFERROR(SUMIF('LISTA DE EMBARQUE'!B:B,MICRO!E:E,'LISTA DE EMBARQUE'!G:G),"")</f>
        <v>1</v>
      </c>
      <c r="V1111" s="246">
        <f>IFERROR(VLOOKUP(Tabela1[[#This Row],[COD.MDE]],'LISTA DE EMBARQUE'!B:L,11,0),"")</f>
        <v>9</v>
      </c>
      <c r="W1111" s="247">
        <f>IFERROR(VLOOKUP(Tabela1[[#This Row],[COD.MDE]],'LISTA DE EMBARQUE'!B:M,12,0),"")</f>
        <v>46284</v>
      </c>
      <c r="X1111" s="248">
        <f>IFERROR(Tabela1[[#This Row],[QIANTIDADE EXPEDIDA]]*Tabela1[[#This Row],[PESO UNI]],"")</f>
        <v>43.4</v>
      </c>
      <c r="Y1111" s="248">
        <f t="shared" si="248"/>
        <v>0</v>
      </c>
      <c r="Z1111" s="252">
        <f>Tabela1[[#This Row],[PESO TOTAL]]-Tabela1[[#This Row],[Peso Expedido]]</f>
        <v>0</v>
      </c>
      <c r="AA1111" s="253">
        <v>1</v>
      </c>
      <c r="AB1111" s="254"/>
      <c r="AC1111" s="254">
        <v>1</v>
      </c>
      <c r="AD1111" s="254">
        <v>1</v>
      </c>
      <c r="AE1111" s="254">
        <v>1</v>
      </c>
      <c r="AF1111" s="254">
        <v>1</v>
      </c>
      <c r="AG1111" s="254">
        <v>1</v>
      </c>
      <c r="AH1111" s="254">
        <v>1</v>
      </c>
      <c r="AI1111" s="254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240" t="s">
        <v>5400</v>
      </c>
      <c r="B1112" s="241" t="s">
        <v>5401</v>
      </c>
      <c r="C1112" s="240">
        <v>1</v>
      </c>
      <c r="D1112" s="240" t="s">
        <v>5616</v>
      </c>
      <c r="E1112" s="239">
        <v>4843</v>
      </c>
      <c r="F1112" s="239">
        <v>64</v>
      </c>
      <c r="G1112" s="240">
        <v>44.1</v>
      </c>
      <c r="H1112" s="242">
        <f>Tabela1[[#This Row],[PESO UNI]]*Tabela1[[#This Row],[QTE]]</f>
        <v>44.1</v>
      </c>
      <c r="I1112" s="239" t="s">
        <v>5636</v>
      </c>
      <c r="J1112" s="243" t="s">
        <v>3093</v>
      </c>
      <c r="K1112" s="243" t="s">
        <v>4320</v>
      </c>
      <c r="L1112" s="244" t="s">
        <v>2984</v>
      </c>
      <c r="M1112" s="245">
        <v>46260</v>
      </c>
      <c r="N1112" s="243" t="s">
        <v>5104</v>
      </c>
      <c r="O1112" s="246"/>
      <c r="P1112" s="247"/>
      <c r="Q1112" s="14">
        <f>Tabela1[[#This Row],[QTDE/ Fabricação]]-Tabela1[[#This Row],[QTE]]</f>
        <v>-1</v>
      </c>
      <c r="R1112" s="249">
        <f t="shared" si="245"/>
        <v>44.1</v>
      </c>
      <c r="S1112" s="249">
        <f t="shared" si="246"/>
        <v>44.1</v>
      </c>
      <c r="T1112" s="250">
        <f t="shared" si="247"/>
        <v>0</v>
      </c>
      <c r="U1112" s="251">
        <f>IFERROR(SUMIF('LISTA DE EMBARQUE'!B:B,MICRO!E:E,'LISTA DE EMBARQUE'!G:G),"")</f>
        <v>1</v>
      </c>
      <c r="V1112" s="246">
        <f>IFERROR(VLOOKUP(Tabela1[[#This Row],[COD.MDE]],'LISTA DE EMBARQUE'!B:L,11,0),"")</f>
        <v>9</v>
      </c>
      <c r="W1112" s="247">
        <f>IFERROR(VLOOKUP(Tabela1[[#This Row],[COD.MDE]],'LISTA DE EMBARQUE'!B:M,12,0),"")</f>
        <v>46284</v>
      </c>
      <c r="X1112" s="248">
        <f>IFERROR(Tabela1[[#This Row],[QIANTIDADE EXPEDIDA]]*Tabela1[[#This Row],[PESO UNI]],"")</f>
        <v>44.1</v>
      </c>
      <c r="Y1112" s="248">
        <f t="shared" si="248"/>
        <v>0</v>
      </c>
      <c r="Z1112" s="252">
        <f>Tabela1[[#This Row],[PESO TOTAL]]-Tabela1[[#This Row],[Peso Expedido]]</f>
        <v>0</v>
      </c>
      <c r="AA1112" s="253">
        <v>1</v>
      </c>
      <c r="AB1112" s="254"/>
      <c r="AC1112" s="254">
        <v>1</v>
      </c>
      <c r="AD1112" s="254">
        <v>1</v>
      </c>
      <c r="AE1112" s="254">
        <v>1</v>
      </c>
      <c r="AF1112" s="254">
        <v>1</v>
      </c>
      <c r="AG1112" s="254">
        <v>1</v>
      </c>
      <c r="AH1112" s="254">
        <v>1</v>
      </c>
      <c r="AI1112" s="254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5491</v>
      </c>
      <c r="B1113" s="21" t="s">
        <v>5492</v>
      </c>
      <c r="C1113" s="1">
        <v>2</v>
      </c>
      <c r="D1113" s="1" t="s">
        <v>5493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5983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5104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5491</v>
      </c>
      <c r="B1114" s="21" t="s">
        <v>5492</v>
      </c>
      <c r="C1114" s="1">
        <v>1</v>
      </c>
      <c r="D1114" s="1" t="s">
        <v>5578</v>
      </c>
      <c r="E1114" s="7">
        <v>4799</v>
      </c>
      <c r="F1114" s="7">
        <v>65</v>
      </c>
      <c r="G1114" s="1">
        <v>1172.4000000000001</v>
      </c>
      <c r="H1114" s="259">
        <f>Tabela1[[#This Row],[PESO UNI]]*Tabela1[[#This Row],[QTE]]</f>
        <v>1172.4000000000001</v>
      </c>
      <c r="I1114" s="7" t="s">
        <v>5983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5104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5494</v>
      </c>
      <c r="B1115" s="21" t="s">
        <v>5495</v>
      </c>
      <c r="C1115" s="1">
        <v>1</v>
      </c>
      <c r="D1115" s="1" t="s">
        <v>5498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5104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5496</v>
      </c>
      <c r="B1116" s="21" t="s">
        <v>5497</v>
      </c>
      <c r="C1116" s="1">
        <v>1</v>
      </c>
      <c r="D1116" s="1" t="s">
        <v>5499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5104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5496</v>
      </c>
      <c r="B1117" s="21" t="s">
        <v>5497</v>
      </c>
      <c r="C1117" s="1">
        <v>1</v>
      </c>
      <c r="D1117" s="1" t="s">
        <v>5500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5104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5506</v>
      </c>
      <c r="B1118" s="21" t="s">
        <v>5501</v>
      </c>
      <c r="C1118" s="1">
        <v>1</v>
      </c>
      <c r="D1118" s="1" t="s">
        <v>5505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5104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5503</v>
      </c>
      <c r="B1119" s="21" t="s">
        <v>5502</v>
      </c>
      <c r="C1119" s="1">
        <v>1</v>
      </c>
      <c r="D1119" s="1" t="s">
        <v>5504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5104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5507</v>
      </c>
      <c r="B1120" s="21" t="s">
        <v>5508</v>
      </c>
      <c r="C1120" s="1">
        <v>1</v>
      </c>
      <c r="D1120" s="1" t="s">
        <v>5517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5104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5507</v>
      </c>
      <c r="B1121" s="21" t="s">
        <v>5508</v>
      </c>
      <c r="C1121" s="1">
        <v>1</v>
      </c>
      <c r="D1121" s="1" t="s">
        <v>5516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5104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5509</v>
      </c>
      <c r="B1122" s="21" t="s">
        <v>5510</v>
      </c>
      <c r="C1122" s="1">
        <v>1</v>
      </c>
      <c r="D1122" s="1" t="s">
        <v>5515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5104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5509</v>
      </c>
      <c r="B1123" s="21" t="s">
        <v>5510</v>
      </c>
      <c r="C1123" s="1">
        <v>1</v>
      </c>
      <c r="D1123" s="1" t="s">
        <v>5514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5104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5511</v>
      </c>
      <c r="B1124" s="21" t="s">
        <v>5512</v>
      </c>
      <c r="C1124" s="1">
        <v>3</v>
      </c>
      <c r="D1124" s="1" t="s">
        <v>5513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5577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5104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5511</v>
      </c>
      <c r="B1125" s="21" t="s">
        <v>5512</v>
      </c>
      <c r="C1125" s="1">
        <v>1</v>
      </c>
      <c r="D1125" s="1" t="s">
        <v>5518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5577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5104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5511</v>
      </c>
      <c r="B1126" s="21" t="s">
        <v>5512</v>
      </c>
      <c r="C1126" s="1">
        <v>1</v>
      </c>
      <c r="D1126" s="1" t="s">
        <v>5519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5577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5104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customHeight="1" x14ac:dyDescent="0.25">
      <c r="A1127" s="1" t="s">
        <v>5511</v>
      </c>
      <c r="B1127" s="21" t="s">
        <v>5512</v>
      </c>
      <c r="C1127" s="1">
        <v>1</v>
      </c>
      <c r="D1127" s="1" t="s">
        <v>5520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5577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5104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customHeight="1" x14ac:dyDescent="0.25">
      <c r="A1128" s="1" t="s">
        <v>5511</v>
      </c>
      <c r="B1128" s="21" t="s">
        <v>5512</v>
      </c>
      <c r="C1128" s="1">
        <v>1</v>
      </c>
      <c r="D1128" s="1" t="s">
        <v>5521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5577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5104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customHeight="1" x14ac:dyDescent="0.25">
      <c r="A1129" s="1" t="s">
        <v>5511</v>
      </c>
      <c r="B1129" s="21" t="s">
        <v>5512</v>
      </c>
      <c r="C1129" s="1">
        <v>1</v>
      </c>
      <c r="D1129" s="1" t="s">
        <v>5522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5577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5104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customHeight="1" x14ac:dyDescent="0.25">
      <c r="A1130" s="1" t="s">
        <v>5523</v>
      </c>
      <c r="B1130" s="21"/>
      <c r="C1130" s="1">
        <v>1</v>
      </c>
      <c r="D1130" s="1" t="s">
        <v>5524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5525</v>
      </c>
      <c r="K1130" s="8" t="s">
        <v>4320</v>
      </c>
      <c r="L1130" s="9" t="s">
        <v>5526</v>
      </c>
      <c r="M1130" s="10">
        <v>46265</v>
      </c>
      <c r="N1130" s="8" t="s">
        <v>5104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25.35</v>
      </c>
      <c r="S1130" s="18">
        <f t="shared" si="250"/>
        <v>0</v>
      </c>
      <c r="T1130" s="19">
        <f t="shared" si="251"/>
        <v>-101.4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101.4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customHeight="1" x14ac:dyDescent="0.25">
      <c r="A1131" s="1" t="s">
        <v>5523</v>
      </c>
      <c r="B1131" s="21"/>
      <c r="C1131" s="1">
        <v>1</v>
      </c>
      <c r="D1131" s="1" t="s">
        <v>5527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5525</v>
      </c>
      <c r="K1131" s="8" t="s">
        <v>4320</v>
      </c>
      <c r="L1131" s="9" t="s">
        <v>5526</v>
      </c>
      <c r="M1131" s="10">
        <v>46265</v>
      </c>
      <c r="N1131" s="8" t="s">
        <v>5104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27.5</v>
      </c>
      <c r="S1131" s="18">
        <f t="shared" si="250"/>
        <v>0</v>
      </c>
      <c r="T1131" s="19">
        <f t="shared" si="251"/>
        <v>-110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110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customHeight="1" x14ac:dyDescent="0.25">
      <c r="A1132" s="1" t="s">
        <v>5523</v>
      </c>
      <c r="B1132" s="21"/>
      <c r="C1132" s="1">
        <v>1</v>
      </c>
      <c r="D1132" s="1" t="s">
        <v>5528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5525</v>
      </c>
      <c r="K1132" s="8" t="s">
        <v>4320</v>
      </c>
      <c r="L1132" s="9" t="s">
        <v>5526</v>
      </c>
      <c r="M1132" s="10">
        <v>46265</v>
      </c>
      <c r="N1132" s="8" t="s">
        <v>5104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0.6</v>
      </c>
      <c r="S1132" s="18">
        <f t="shared" si="250"/>
        <v>0</v>
      </c>
      <c r="T1132" s="19">
        <f t="shared" si="251"/>
        <v>-2.4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2.4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customHeight="1" x14ac:dyDescent="0.25">
      <c r="A1133" s="1" t="s">
        <v>5523</v>
      </c>
      <c r="B1133" s="21"/>
      <c r="C1133" s="1">
        <v>1</v>
      </c>
      <c r="D1133" s="1" t="s">
        <v>5529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5525</v>
      </c>
      <c r="K1133" s="8" t="s">
        <v>4320</v>
      </c>
      <c r="L1133" s="9" t="s">
        <v>5526</v>
      </c>
      <c r="M1133" s="10">
        <v>46265</v>
      </c>
      <c r="N1133" s="8" t="s">
        <v>5104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0.55000000000000004</v>
      </c>
      <c r="S1133" s="18">
        <f t="shared" si="250"/>
        <v>0</v>
      </c>
      <c r="T1133" s="19">
        <f t="shared" si="251"/>
        <v>-2.2000000000000002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2.2000000000000002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customHeight="1" x14ac:dyDescent="0.25">
      <c r="A1134" s="1" t="s">
        <v>5523</v>
      </c>
      <c r="B1134" s="21"/>
      <c r="C1134" s="1">
        <v>1</v>
      </c>
      <c r="D1134" s="1" t="s">
        <v>5530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5525</v>
      </c>
      <c r="K1134" s="8" t="s">
        <v>4320</v>
      </c>
      <c r="L1134" s="9" t="s">
        <v>5526</v>
      </c>
      <c r="M1134" s="10">
        <v>46265</v>
      </c>
      <c r="N1134" s="8" t="s">
        <v>5104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0.85</v>
      </c>
      <c r="S1134" s="18">
        <f t="shared" si="250"/>
        <v>0</v>
      </c>
      <c r="T1134" s="19">
        <f t="shared" si="251"/>
        <v>-3.4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3.4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customHeight="1" x14ac:dyDescent="0.25">
      <c r="A1135" s="1" t="s">
        <v>5531</v>
      </c>
      <c r="B1135" s="21"/>
      <c r="C1135" s="1">
        <v>1</v>
      </c>
      <c r="D1135" s="1" t="s">
        <v>5532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5525</v>
      </c>
      <c r="K1135" s="8" t="s">
        <v>4320</v>
      </c>
      <c r="L1135" s="9" t="s">
        <v>5526</v>
      </c>
      <c r="M1135" s="10">
        <v>46265</v>
      </c>
      <c r="N1135" s="8" t="s">
        <v>5104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28</v>
      </c>
      <c r="S1135" s="18">
        <f t="shared" si="250"/>
        <v>0</v>
      </c>
      <c r="T1135" s="19">
        <f t="shared" si="251"/>
        <v>-112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112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customHeight="1" x14ac:dyDescent="0.25">
      <c r="A1136" s="1" t="s">
        <v>5533</v>
      </c>
      <c r="B1136" s="21"/>
      <c r="C1136" s="1">
        <v>1</v>
      </c>
      <c r="D1136" s="1" t="s">
        <v>5534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5525</v>
      </c>
      <c r="K1136" s="8" t="s">
        <v>4320</v>
      </c>
      <c r="L1136" s="9" t="s">
        <v>5526</v>
      </c>
      <c r="M1136" s="10">
        <v>46265</v>
      </c>
      <c r="N1136" s="8" t="s">
        <v>5104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47.9</v>
      </c>
      <c r="S1136" s="18">
        <f t="shared" si="250"/>
        <v>0</v>
      </c>
      <c r="T1136" s="19">
        <f t="shared" si="251"/>
        <v>-191.6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191.6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customHeight="1" x14ac:dyDescent="0.25">
      <c r="A1137" s="1" t="s">
        <v>5533</v>
      </c>
      <c r="B1137" s="21"/>
      <c r="C1137" s="1">
        <v>1</v>
      </c>
      <c r="D1137" s="1" t="s">
        <v>5535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5525</v>
      </c>
      <c r="K1137" s="8" t="s">
        <v>4320</v>
      </c>
      <c r="L1137" s="9" t="s">
        <v>5526</v>
      </c>
      <c r="M1137" s="10">
        <v>46265</v>
      </c>
      <c r="N1137" s="8" t="s">
        <v>5104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3.7</v>
      </c>
      <c r="S1137" s="18">
        <f t="shared" si="250"/>
        <v>0</v>
      </c>
      <c r="T1137" s="19">
        <f t="shared" si="251"/>
        <v>-14.8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14.8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customHeight="1" x14ac:dyDescent="0.25">
      <c r="A1138" s="1" t="s">
        <v>5533</v>
      </c>
      <c r="B1138" s="21"/>
      <c r="C1138" s="1">
        <v>1</v>
      </c>
      <c r="D1138" s="1" t="s">
        <v>5536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5525</v>
      </c>
      <c r="K1138" s="8" t="s">
        <v>4320</v>
      </c>
      <c r="L1138" s="9" t="s">
        <v>5526</v>
      </c>
      <c r="M1138" s="10">
        <v>46265</v>
      </c>
      <c r="N1138" s="8" t="s">
        <v>5104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3.8250000000000002</v>
      </c>
      <c r="S1138" s="18">
        <f t="shared" si="250"/>
        <v>0</v>
      </c>
      <c r="T1138" s="19">
        <f t="shared" si="251"/>
        <v>-15.3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15.3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customHeight="1" x14ac:dyDescent="0.25">
      <c r="A1139" s="1" t="s">
        <v>5538</v>
      </c>
      <c r="B1139" s="21"/>
      <c r="C1139" s="1">
        <v>1</v>
      </c>
      <c r="D1139" s="1" t="s">
        <v>5539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5525</v>
      </c>
      <c r="K1139" s="8" t="s">
        <v>4320</v>
      </c>
      <c r="L1139" s="9" t="s">
        <v>5526</v>
      </c>
      <c r="M1139" s="10">
        <v>46265</v>
      </c>
      <c r="N1139" s="8" t="s">
        <v>5104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13.55</v>
      </c>
      <c r="S1139" s="18">
        <f t="shared" si="250"/>
        <v>0</v>
      </c>
      <c r="T1139" s="19">
        <f t="shared" si="251"/>
        <v>-54.2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54.2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customHeight="1" x14ac:dyDescent="0.25">
      <c r="A1140" s="1" t="s">
        <v>5538</v>
      </c>
      <c r="B1140" s="21"/>
      <c r="C1140" s="1">
        <v>1</v>
      </c>
      <c r="D1140" s="1" t="s">
        <v>5540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5525</v>
      </c>
      <c r="K1140" s="8" t="s">
        <v>4320</v>
      </c>
      <c r="L1140" s="9" t="s">
        <v>5526</v>
      </c>
      <c r="M1140" s="10">
        <v>46265</v>
      </c>
      <c r="N1140" s="8" t="s">
        <v>5104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25.475000000000001</v>
      </c>
      <c r="S1140" s="18">
        <f t="shared" si="250"/>
        <v>0</v>
      </c>
      <c r="T1140" s="19">
        <f t="shared" si="251"/>
        <v>-101.9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-1</v>
      </c>
      <c r="Z1140" s="20">
        <f>Tabela1[[#This Row],[PESO TOTAL]]-Tabela1[[#This Row],[Peso Expedido]]</f>
        <v>101.9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customHeight="1" x14ac:dyDescent="0.25">
      <c r="A1141" s="1" t="s">
        <v>5541</v>
      </c>
      <c r="B1141" s="21"/>
      <c r="C1141" s="1">
        <v>1</v>
      </c>
      <c r="D1141" s="1" t="s">
        <v>5542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5525</v>
      </c>
      <c r="K1141" s="8" t="s">
        <v>4320</v>
      </c>
      <c r="L1141" s="9" t="s">
        <v>5526</v>
      </c>
      <c r="M1141" s="10">
        <v>46265</v>
      </c>
      <c r="N1141" s="8" t="s">
        <v>5104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91.924999999999997</v>
      </c>
      <c r="S1141" s="18">
        <f t="shared" si="250"/>
        <v>0</v>
      </c>
      <c r="T1141" s="19">
        <f t="shared" si="251"/>
        <v>-367.7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367.7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customHeight="1" x14ac:dyDescent="0.25">
      <c r="A1142" s="1" t="s">
        <v>5537</v>
      </c>
      <c r="B1142" s="21"/>
      <c r="C1142" s="1">
        <v>1</v>
      </c>
      <c r="D1142" s="1" t="s">
        <v>5543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5525</v>
      </c>
      <c r="K1142" s="8" t="s">
        <v>4320</v>
      </c>
      <c r="L1142" s="9" t="s">
        <v>5526</v>
      </c>
      <c r="M1142" s="10">
        <v>46265</v>
      </c>
      <c r="N1142" s="8" t="s">
        <v>5104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54.45</v>
      </c>
      <c r="S1142" s="18">
        <f t="shared" si="250"/>
        <v>0</v>
      </c>
      <c r="T1142" s="19">
        <f t="shared" si="251"/>
        <v>-217.8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217.8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customHeight="1" x14ac:dyDescent="0.25">
      <c r="A1143" s="1" t="s">
        <v>5544</v>
      </c>
      <c r="B1143" s="21"/>
      <c r="C1143" s="1">
        <v>5</v>
      </c>
      <c r="D1143" s="1" t="s">
        <v>5545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5525</v>
      </c>
      <c r="K1143" s="8" t="s">
        <v>4320</v>
      </c>
      <c r="L1143" s="9" t="s">
        <v>5526</v>
      </c>
      <c r="M1143" s="10">
        <v>46265</v>
      </c>
      <c r="N1143" s="8" t="s">
        <v>5104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395.875</v>
      </c>
      <c r="S1143" s="18">
        <f t="shared" si="250"/>
        <v>0</v>
      </c>
      <c r="T1143" s="19">
        <f t="shared" si="251"/>
        <v>-1583.5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52"/>
        <v>-5</v>
      </c>
      <c r="Z1143" s="20">
        <f>Tabela1[[#This Row],[PESO TOTAL]]-Tabela1[[#This Row],[Peso Expedido]]</f>
        <v>1583.5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customHeight="1" x14ac:dyDescent="0.25">
      <c r="A1144" s="1" t="s">
        <v>5546</v>
      </c>
      <c r="B1144" s="21"/>
      <c r="C1144" s="1">
        <v>1</v>
      </c>
      <c r="D1144" s="1" t="s">
        <v>5547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5525</v>
      </c>
      <c r="K1144" s="8" t="s">
        <v>4320</v>
      </c>
      <c r="L1144" s="9" t="s">
        <v>5526</v>
      </c>
      <c r="M1144" s="10">
        <v>46265</v>
      </c>
      <c r="N1144" s="8" t="s">
        <v>5104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39.4</v>
      </c>
      <c r="S1144" s="18">
        <f t="shared" si="250"/>
        <v>0</v>
      </c>
      <c r="T1144" s="19">
        <f t="shared" si="251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2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customHeight="1" x14ac:dyDescent="0.25">
      <c r="A1145" s="1" t="s">
        <v>5550</v>
      </c>
      <c r="B1145" s="21" t="s">
        <v>5551</v>
      </c>
      <c r="C1145" s="1">
        <v>1</v>
      </c>
      <c r="D1145" s="1" t="s">
        <v>5552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5575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299.92924999999997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0.9</v>
      </c>
      <c r="AD1145" s="33">
        <v>0.9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customHeight="1" x14ac:dyDescent="0.25">
      <c r="A1146" s="1" t="s">
        <v>5550</v>
      </c>
      <c r="B1146" s="21" t="s">
        <v>5551</v>
      </c>
      <c r="C1146" s="1">
        <v>4</v>
      </c>
      <c r="D1146" s="1" t="s">
        <v>5553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5575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8.4009999999999998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0.9</v>
      </c>
      <c r="AD1146" s="33">
        <v>0.9</v>
      </c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customHeight="1" x14ac:dyDescent="0.25">
      <c r="A1147" s="1" t="s">
        <v>5554</v>
      </c>
      <c r="B1147" s="21" t="s">
        <v>5555</v>
      </c>
      <c r="C1147" s="1">
        <v>1</v>
      </c>
      <c r="D1147" s="1" t="s">
        <v>5556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5707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customHeight="1" x14ac:dyDescent="0.25">
      <c r="A1148" s="1" t="s">
        <v>5557</v>
      </c>
      <c r="B1148" s="21"/>
      <c r="C1148" s="1">
        <v>8</v>
      </c>
      <c r="D1148" s="1" t="s">
        <v>5558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5525</v>
      </c>
      <c r="K1148" s="8" t="s">
        <v>4320</v>
      </c>
      <c r="L1148" s="9" t="s">
        <v>5526</v>
      </c>
      <c r="M1148" s="10">
        <v>46267</v>
      </c>
      <c r="N1148" s="8" t="s">
        <v>5104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1.2</v>
      </c>
      <c r="S1148" s="18">
        <f t="shared" si="254"/>
        <v>0</v>
      </c>
      <c r="T1148" s="19">
        <f t="shared" si="255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customHeight="1" x14ac:dyDescent="0.25">
      <c r="A1149" s="1" t="s">
        <v>5557</v>
      </c>
      <c r="B1149" s="21"/>
      <c r="C1149" s="1">
        <v>1</v>
      </c>
      <c r="D1149" s="1" t="s">
        <v>5559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5525</v>
      </c>
      <c r="K1149" s="8" t="s">
        <v>4320</v>
      </c>
      <c r="L1149" s="9" t="s">
        <v>5526</v>
      </c>
      <c r="M1149" s="10">
        <v>46267</v>
      </c>
      <c r="N1149" s="8" t="s">
        <v>5104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3.6</v>
      </c>
      <c r="S1149" s="18">
        <f t="shared" si="254"/>
        <v>0</v>
      </c>
      <c r="T1149" s="19">
        <f t="shared" si="255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customHeight="1" x14ac:dyDescent="0.25">
      <c r="A1150" s="1" t="s">
        <v>5557</v>
      </c>
      <c r="B1150" s="21"/>
      <c r="C1150" s="1">
        <v>1</v>
      </c>
      <c r="D1150" s="1" t="s">
        <v>5560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5525</v>
      </c>
      <c r="K1150" s="8" t="s">
        <v>4320</v>
      </c>
      <c r="L1150" s="9" t="s">
        <v>5526</v>
      </c>
      <c r="M1150" s="10">
        <v>46267</v>
      </c>
      <c r="N1150" s="8" t="s">
        <v>5104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3.6</v>
      </c>
      <c r="S1150" s="18">
        <f t="shared" si="254"/>
        <v>0</v>
      </c>
      <c r="T1150" s="19">
        <f t="shared" si="255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customHeight="1" x14ac:dyDescent="0.25">
      <c r="A1151" s="1" t="s">
        <v>5561</v>
      </c>
      <c r="B1151" s="21"/>
      <c r="C1151" s="1">
        <v>1</v>
      </c>
      <c r="D1151" s="1" t="s">
        <v>5562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5525</v>
      </c>
      <c r="K1151" s="8" t="s">
        <v>4320</v>
      </c>
      <c r="L1151" s="9" t="s">
        <v>5526</v>
      </c>
      <c r="M1151" s="10">
        <v>46267</v>
      </c>
      <c r="N1151" s="8" t="s">
        <v>5104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2.5000000000000001E-2</v>
      </c>
      <c r="S1151" s="18">
        <f t="shared" si="254"/>
        <v>0</v>
      </c>
      <c r="T1151" s="19">
        <f t="shared" si="255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customHeight="1" x14ac:dyDescent="0.25">
      <c r="A1152" s="1" t="s">
        <v>5561</v>
      </c>
      <c r="B1152" s="21"/>
      <c r="C1152" s="1">
        <v>1</v>
      </c>
      <c r="D1152" s="1" t="s">
        <v>5563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5525</v>
      </c>
      <c r="K1152" s="8" t="s">
        <v>4320</v>
      </c>
      <c r="L1152" s="9" t="s">
        <v>5526</v>
      </c>
      <c r="M1152" s="10">
        <v>46267</v>
      </c>
      <c r="N1152" s="8" t="s">
        <v>5104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0.05</v>
      </c>
      <c r="S1152" s="18">
        <f t="shared" si="254"/>
        <v>0</v>
      </c>
      <c r="T1152" s="19">
        <f t="shared" si="255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customHeight="1" x14ac:dyDescent="0.25">
      <c r="A1153" s="1" t="s">
        <v>5561</v>
      </c>
      <c r="B1153" s="21"/>
      <c r="C1153" s="1">
        <v>1</v>
      </c>
      <c r="D1153" s="1" t="s">
        <v>5564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5525</v>
      </c>
      <c r="K1153" s="8" t="s">
        <v>4320</v>
      </c>
      <c r="L1153" s="9" t="s">
        <v>5526</v>
      </c>
      <c r="M1153" s="10">
        <v>46267</v>
      </c>
      <c r="N1153" s="8" t="s">
        <v>5104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1.1000000000000001</v>
      </c>
      <c r="S1153" s="18">
        <f t="shared" si="254"/>
        <v>0</v>
      </c>
      <c r="T1153" s="19">
        <f t="shared" si="255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customHeight="1" x14ac:dyDescent="0.25">
      <c r="A1154" s="1" t="s">
        <v>5561</v>
      </c>
      <c r="B1154" s="21"/>
      <c r="C1154" s="1">
        <v>1</v>
      </c>
      <c r="D1154" s="1" t="s">
        <v>5565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5525</v>
      </c>
      <c r="K1154" s="8" t="s">
        <v>4320</v>
      </c>
      <c r="L1154" s="9" t="s">
        <v>5526</v>
      </c>
      <c r="M1154" s="10">
        <v>46267</v>
      </c>
      <c r="N1154" s="8" t="s">
        <v>5104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1</v>
      </c>
      <c r="S1154" s="18">
        <f t="shared" si="254"/>
        <v>0</v>
      </c>
      <c r="T1154" s="19">
        <f t="shared" si="255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customHeight="1" x14ac:dyDescent="0.25">
      <c r="A1155" s="1" t="s">
        <v>5561</v>
      </c>
      <c r="B1155" s="21"/>
      <c r="C1155" s="1">
        <v>1</v>
      </c>
      <c r="D1155" s="1" t="s">
        <v>5566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5525</v>
      </c>
      <c r="K1155" s="8" t="s">
        <v>4320</v>
      </c>
      <c r="L1155" s="9" t="s">
        <v>5526</v>
      </c>
      <c r="M1155" s="10">
        <v>46267</v>
      </c>
      <c r="N1155" s="8" t="s">
        <v>5104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0.72499999999999998</v>
      </c>
      <c r="S1155" s="18">
        <f t="shared" si="254"/>
        <v>0</v>
      </c>
      <c r="T1155" s="19">
        <f t="shared" si="255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customHeight="1" x14ac:dyDescent="0.25">
      <c r="A1156" s="1" t="s">
        <v>5561</v>
      </c>
      <c r="B1156" s="21"/>
      <c r="C1156" s="1">
        <v>1</v>
      </c>
      <c r="D1156" s="1" t="s">
        <v>5567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5525</v>
      </c>
      <c r="K1156" s="8" t="s">
        <v>4320</v>
      </c>
      <c r="L1156" s="9" t="s">
        <v>5526</v>
      </c>
      <c r="M1156" s="10">
        <v>46267</v>
      </c>
      <c r="N1156" s="8" t="s">
        <v>5104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0.5</v>
      </c>
      <c r="S1156" s="18">
        <f t="shared" si="254"/>
        <v>0</v>
      </c>
      <c r="T1156" s="19">
        <f t="shared" si="255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customHeight="1" x14ac:dyDescent="0.25">
      <c r="A1157" s="1" t="s">
        <v>5561</v>
      </c>
      <c r="B1157" s="21"/>
      <c r="C1157" s="1">
        <v>1</v>
      </c>
      <c r="D1157" s="1" t="s">
        <v>5568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5525</v>
      </c>
      <c r="K1157" s="8" t="s">
        <v>4320</v>
      </c>
      <c r="L1157" s="9" t="s">
        <v>5526</v>
      </c>
      <c r="M1157" s="10">
        <v>46267</v>
      </c>
      <c r="N1157" s="8" t="s">
        <v>5104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customHeight="1" x14ac:dyDescent="0.25">
      <c r="A1158" s="1" t="s">
        <v>5561</v>
      </c>
      <c r="B1158" s="21"/>
      <c r="C1158" s="1">
        <v>1</v>
      </c>
      <c r="D1158" s="1" t="s">
        <v>5569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5525</v>
      </c>
      <c r="K1158" s="8" t="s">
        <v>4320</v>
      </c>
      <c r="L1158" s="9" t="s">
        <v>5526</v>
      </c>
      <c r="M1158" s="10">
        <v>46267</v>
      </c>
      <c r="N1158" s="8" t="s">
        <v>5104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0.82499999999999996</v>
      </c>
      <c r="S1158" s="18">
        <f t="shared" si="254"/>
        <v>0</v>
      </c>
      <c r="T1158" s="19">
        <f t="shared" si="255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customHeight="1" x14ac:dyDescent="0.25">
      <c r="A1159" s="1" t="s">
        <v>5561</v>
      </c>
      <c r="B1159" s="21"/>
      <c r="C1159" s="1">
        <v>1</v>
      </c>
      <c r="D1159" s="1" t="s">
        <v>5570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5525</v>
      </c>
      <c r="K1159" s="8" t="s">
        <v>4320</v>
      </c>
      <c r="L1159" s="9" t="s">
        <v>5526</v>
      </c>
      <c r="M1159" s="10">
        <v>46267</v>
      </c>
      <c r="N1159" s="8" t="s">
        <v>5104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0.8</v>
      </c>
      <c r="S1159" s="18">
        <f t="shared" si="254"/>
        <v>0</v>
      </c>
      <c r="T1159" s="19">
        <f t="shared" si="255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5571</v>
      </c>
      <c r="B1160" s="21"/>
      <c r="C1160" s="1">
        <v>1</v>
      </c>
      <c r="D1160" s="1" t="s">
        <v>5572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5254</v>
      </c>
      <c r="K1160" s="8" t="s">
        <v>4320</v>
      </c>
      <c r="L1160" s="9" t="s">
        <v>5255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1" t="s">
        <v>5571</v>
      </c>
      <c r="B1161" s="21"/>
      <c r="C1161" s="1">
        <v>1</v>
      </c>
      <c r="D1161" s="1" t="s">
        <v>5573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5254</v>
      </c>
      <c r="K1161" s="8" t="s">
        <v>4320</v>
      </c>
      <c r="L1161" s="9" t="s">
        <v>5255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customHeight="1" x14ac:dyDescent="0.25">
      <c r="A1162" s="1" t="s">
        <v>5571</v>
      </c>
      <c r="B1162" s="21"/>
      <c r="C1162" s="1">
        <v>1</v>
      </c>
      <c r="D1162" s="1" t="s">
        <v>5574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5254</v>
      </c>
      <c r="K1162" s="8" t="s">
        <v>4320</v>
      </c>
      <c r="L1162" s="9" t="s">
        <v>5255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customHeight="1" x14ac:dyDescent="0.25">
      <c r="A1163" s="1"/>
      <c r="B1163" s="21"/>
      <c r="C1163" s="1"/>
      <c r="D1163" s="1" t="s">
        <v>5618</v>
      </c>
      <c r="E1163" s="7">
        <v>4844</v>
      </c>
      <c r="F1163" s="7">
        <v>1</v>
      </c>
      <c r="G1163" s="1"/>
      <c r="H1163" s="34"/>
      <c r="I1163" s="7"/>
      <c r="J1163" s="8" t="s">
        <v>5619</v>
      </c>
      <c r="K1163" s="8" t="s">
        <v>5620</v>
      </c>
      <c r="L1163" s="9" t="s">
        <v>5621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customHeight="1" x14ac:dyDescent="0.25">
      <c r="A1164" s="1" t="s">
        <v>5625</v>
      </c>
      <c r="B1164" s="21" t="s">
        <v>5626</v>
      </c>
      <c r="C1164" s="1">
        <v>1</v>
      </c>
      <c r="D1164" s="1" t="s">
        <v>5627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customHeight="1" x14ac:dyDescent="0.25">
      <c r="A1165" s="1" t="s">
        <v>5625</v>
      </c>
      <c r="B1165" s="21" t="s">
        <v>5626</v>
      </c>
      <c r="C1165" s="1">
        <v>1</v>
      </c>
      <c r="D1165" s="1" t="s">
        <v>5628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customHeight="1" x14ac:dyDescent="0.25">
      <c r="A1166" s="1" t="s">
        <v>5625</v>
      </c>
      <c r="B1166" s="21" t="s">
        <v>5626</v>
      </c>
      <c r="C1166" s="1">
        <v>1</v>
      </c>
      <c r="D1166" s="1" t="s">
        <v>5629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customHeight="1" x14ac:dyDescent="0.25">
      <c r="A1167" s="1" t="s">
        <v>5625</v>
      </c>
      <c r="B1167" s="21" t="s">
        <v>5626</v>
      </c>
      <c r="C1167" s="1">
        <v>1</v>
      </c>
      <c r="D1167" s="1" t="s">
        <v>5630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customHeight="1" x14ac:dyDescent="0.25">
      <c r="A1168" s="240" t="s">
        <v>5631</v>
      </c>
      <c r="B1168" s="241" t="s">
        <v>5632</v>
      </c>
      <c r="C1168" s="240">
        <v>1</v>
      </c>
      <c r="D1168" s="240" t="s">
        <v>5633</v>
      </c>
      <c r="E1168" s="239">
        <v>4849</v>
      </c>
      <c r="F1168" s="239">
        <v>67</v>
      </c>
      <c r="G1168" s="240">
        <v>106.3</v>
      </c>
      <c r="H1168" s="242">
        <f>Tabela1[[#This Row],[PESO UNI]]*Tabela1[[#This Row],[QTE]]</f>
        <v>106.3</v>
      </c>
      <c r="I1168" s="239">
        <v>0</v>
      </c>
      <c r="J1168" s="243" t="s">
        <v>3140</v>
      </c>
      <c r="K1168" s="243" t="s">
        <v>4320</v>
      </c>
      <c r="L1168" s="244" t="s">
        <v>2984</v>
      </c>
      <c r="M1168" s="245">
        <v>46274</v>
      </c>
      <c r="N1168" s="243" t="s">
        <v>5104</v>
      </c>
      <c r="O1168" s="246"/>
      <c r="P1168" s="247"/>
      <c r="Q1168" s="14">
        <f>Tabela1[[#This Row],[QTDE/ Fabricação]]-Tabela1[[#This Row],[QTE]]</f>
        <v>-1</v>
      </c>
      <c r="R1168" s="249">
        <f t="shared" si="257"/>
        <v>106.3</v>
      </c>
      <c r="S1168" s="249">
        <f t="shared" si="258"/>
        <v>106.3</v>
      </c>
      <c r="T1168" s="250">
        <f t="shared" si="259"/>
        <v>0</v>
      </c>
      <c r="U1168" s="251">
        <f>IFERROR(SUMIF('LISTA DE EMBARQUE'!B:B,MICRO!E:E,'LISTA DE EMBARQUE'!G:G),"")</f>
        <v>1</v>
      </c>
      <c r="V1168" s="246">
        <f>IFERROR(VLOOKUP(Tabela1[[#This Row],[COD.MDE]],'LISTA DE EMBARQUE'!B:L,11,0),"")</f>
        <v>9</v>
      </c>
      <c r="W1168" s="247">
        <f>IFERROR(VLOOKUP(Tabela1[[#This Row],[COD.MDE]],'LISTA DE EMBARQUE'!B:M,12,0),"")</f>
        <v>46284</v>
      </c>
      <c r="X1168" s="248">
        <f>IFERROR(Tabela1[[#This Row],[QIANTIDADE EXPEDIDA]]*Tabela1[[#This Row],[PESO UNI]],"")</f>
        <v>106.3</v>
      </c>
      <c r="Y1168" s="248">
        <f t="shared" si="260"/>
        <v>0</v>
      </c>
      <c r="Z1168" s="252">
        <f>Tabela1[[#This Row],[PESO TOTAL]]-Tabela1[[#This Row],[Peso Expedido]]</f>
        <v>0</v>
      </c>
      <c r="AA1168" s="253">
        <v>1</v>
      </c>
      <c r="AB1168" s="254"/>
      <c r="AC1168" s="254">
        <v>1</v>
      </c>
      <c r="AD1168" s="254">
        <v>1</v>
      </c>
      <c r="AE1168" s="254">
        <v>1</v>
      </c>
      <c r="AF1168" s="254">
        <v>1</v>
      </c>
      <c r="AG1168" s="254">
        <v>1</v>
      </c>
      <c r="AH1168" s="254">
        <v>1</v>
      </c>
      <c r="AI1168" s="254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customHeight="1" x14ac:dyDescent="0.25">
      <c r="A1169" s="1" t="s">
        <v>5631</v>
      </c>
      <c r="B1169" s="21" t="s">
        <v>5632</v>
      </c>
      <c r="C1169" s="1">
        <v>1</v>
      </c>
      <c r="D1169" s="1" t="s">
        <v>5634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5104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44.837499999999999</v>
      </c>
      <c r="S1169" s="18">
        <f t="shared" ref="S1169:S1179" si="262">IFERROR(H1169*AG1169,"")</f>
        <v>0</v>
      </c>
      <c r="T1169" s="19">
        <f t="shared" ref="T1169:T1179" si="263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64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>
        <v>0.3</v>
      </c>
      <c r="AD1169" s="33">
        <v>0.2</v>
      </c>
      <c r="AE1169" s="33">
        <v>0.2</v>
      </c>
      <c r="AF1169" s="33">
        <v>0.2</v>
      </c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customHeight="1" x14ac:dyDescent="0.25">
      <c r="A1170" s="1" t="s">
        <v>5637</v>
      </c>
      <c r="B1170" s="21" t="s">
        <v>5638</v>
      </c>
      <c r="C1170" s="1">
        <v>6</v>
      </c>
      <c r="D1170" s="1" t="s">
        <v>5639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5104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customHeight="1" x14ac:dyDescent="0.25">
      <c r="A1171" s="1" t="s">
        <v>5637</v>
      </c>
      <c r="B1171" s="21" t="s">
        <v>5638</v>
      </c>
      <c r="C1171" s="1">
        <v>6</v>
      </c>
      <c r="D1171" s="1" t="s">
        <v>5640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5104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customHeight="1" x14ac:dyDescent="0.25">
      <c r="A1172" s="1" t="s">
        <v>5637</v>
      </c>
      <c r="B1172" s="21" t="s">
        <v>5638</v>
      </c>
      <c r="C1172" s="1">
        <v>4</v>
      </c>
      <c r="D1172" s="1" t="s">
        <v>5641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5104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customHeight="1" x14ac:dyDescent="0.25">
      <c r="A1173" s="1" t="s">
        <v>5637</v>
      </c>
      <c r="B1173" s="21" t="s">
        <v>5638</v>
      </c>
      <c r="C1173" s="1">
        <v>4</v>
      </c>
      <c r="D1173" s="1" t="s">
        <v>5642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5104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customHeight="1" x14ac:dyDescent="0.25">
      <c r="A1174" s="1" t="s">
        <v>5637</v>
      </c>
      <c r="B1174" s="21" t="s">
        <v>5638</v>
      </c>
      <c r="C1174" s="1">
        <v>4</v>
      </c>
      <c r="D1174" s="1" t="s">
        <v>5643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5104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customHeight="1" x14ac:dyDescent="0.25">
      <c r="A1175" s="1" t="s">
        <v>5637</v>
      </c>
      <c r="B1175" s="21" t="s">
        <v>5638</v>
      </c>
      <c r="C1175" s="1">
        <v>22</v>
      </c>
      <c r="D1175" s="1" t="s">
        <v>5644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5104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customHeight="1" x14ac:dyDescent="0.25">
      <c r="A1176" s="1" t="s">
        <v>5637</v>
      </c>
      <c r="B1176" s="21" t="s">
        <v>5638</v>
      </c>
      <c r="C1176" s="1">
        <v>1</v>
      </c>
      <c r="D1176" s="1" t="s">
        <v>5645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5104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customHeight="1" x14ac:dyDescent="0.25">
      <c r="A1177" s="1" t="s">
        <v>5637</v>
      </c>
      <c r="B1177" s="21" t="s">
        <v>5638</v>
      </c>
      <c r="C1177" s="1">
        <v>1</v>
      </c>
      <c r="D1177" s="1" t="s">
        <v>5646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5104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customHeight="1" x14ac:dyDescent="0.25">
      <c r="A1178" s="1" t="s">
        <v>5637</v>
      </c>
      <c r="B1178" s="21" t="s">
        <v>5638</v>
      </c>
      <c r="C1178" s="1">
        <v>1</v>
      </c>
      <c r="D1178" s="1" t="s">
        <v>5647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5104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customHeight="1" x14ac:dyDescent="0.25">
      <c r="A1179" s="1" t="s">
        <v>5637</v>
      </c>
      <c r="B1179" s="21" t="s">
        <v>5638</v>
      </c>
      <c r="C1179" s="1">
        <v>2</v>
      </c>
      <c r="D1179" s="1" t="s">
        <v>5648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5104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customHeight="1" x14ac:dyDescent="0.25">
      <c r="A1180" s="1" t="s">
        <v>5637</v>
      </c>
      <c r="B1180" s="21" t="s">
        <v>5638</v>
      </c>
      <c r="C1180" s="1">
        <v>2</v>
      </c>
      <c r="D1180" s="1" t="s">
        <v>5649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5104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/>
      <c r="D1181" s="1" t="s">
        <v>5650</v>
      </c>
      <c r="E1181" s="7">
        <v>4862</v>
      </c>
      <c r="F1181" s="7">
        <v>1</v>
      </c>
      <c r="G1181" s="1"/>
      <c r="H1181" s="34"/>
      <c r="I1181" s="7"/>
      <c r="J1181" s="8" t="s">
        <v>5651</v>
      </c>
      <c r="K1181" s="8" t="s">
        <v>45</v>
      </c>
      <c r="L1181" s="9" t="s">
        <v>5652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customHeight="1" x14ac:dyDescent="0.25">
      <c r="A1182" s="1" t="s">
        <v>5663</v>
      </c>
      <c r="B1182" s="21" t="s">
        <v>5664</v>
      </c>
      <c r="C1182" s="1">
        <v>1</v>
      </c>
      <c r="D1182" s="1" t="s">
        <v>5665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5525</v>
      </c>
      <c r="K1182" s="8" t="s">
        <v>4320</v>
      </c>
      <c r="L1182" s="9" t="s">
        <v>5526</v>
      </c>
      <c r="M1182" s="10">
        <v>46275</v>
      </c>
      <c r="N1182" s="8" t="s">
        <v>5104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3.9750000000000001</v>
      </c>
      <c r="S1182" s="18">
        <f t="shared" ref="S1182:S1199" si="270">IFERROR(H1182*AG1182,"")</f>
        <v>0</v>
      </c>
      <c r="T1182" s="19">
        <f t="shared" ref="T1182:T1199" si="271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72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customHeight="1" x14ac:dyDescent="0.25">
      <c r="A1183" s="1" t="s">
        <v>5663</v>
      </c>
      <c r="B1183" s="21" t="s">
        <v>5664</v>
      </c>
      <c r="C1183" s="1">
        <v>1</v>
      </c>
      <c r="D1183" s="1" t="s">
        <v>5666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5525</v>
      </c>
      <c r="K1183" s="8" t="s">
        <v>4320</v>
      </c>
      <c r="L1183" s="9" t="s">
        <v>5526</v>
      </c>
      <c r="M1183" s="10">
        <v>46275</v>
      </c>
      <c r="N1183" s="8" t="s">
        <v>5104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3.9249999999999998</v>
      </c>
      <c r="S1183" s="18">
        <f t="shared" si="270"/>
        <v>0</v>
      </c>
      <c r="T1183" s="19">
        <f t="shared" si="271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72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customHeight="1" x14ac:dyDescent="0.25">
      <c r="A1184" s="1" t="s">
        <v>5663</v>
      </c>
      <c r="B1184" s="21" t="s">
        <v>5664</v>
      </c>
      <c r="C1184" s="1">
        <v>2</v>
      </c>
      <c r="D1184" s="1" t="s">
        <v>5667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5525</v>
      </c>
      <c r="K1184" s="8" t="s">
        <v>4320</v>
      </c>
      <c r="L1184" s="9" t="s">
        <v>5526</v>
      </c>
      <c r="M1184" s="10">
        <v>46275</v>
      </c>
      <c r="N1184" s="8" t="s">
        <v>5104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3.35</v>
      </c>
      <c r="S1184" s="18">
        <f t="shared" si="270"/>
        <v>0</v>
      </c>
      <c r="T1184" s="19">
        <f t="shared" si="271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72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customHeight="1" x14ac:dyDescent="0.25">
      <c r="A1185" s="1" t="s">
        <v>5663</v>
      </c>
      <c r="B1185" s="21" t="s">
        <v>5664</v>
      </c>
      <c r="C1185" s="1">
        <v>1</v>
      </c>
      <c r="D1185" s="1" t="s">
        <v>5668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5525</v>
      </c>
      <c r="K1185" s="8" t="s">
        <v>4320</v>
      </c>
      <c r="L1185" s="9" t="s">
        <v>5526</v>
      </c>
      <c r="M1185" s="10">
        <v>46275</v>
      </c>
      <c r="N1185" s="8" t="s">
        <v>5104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3.125</v>
      </c>
      <c r="S1185" s="18">
        <f t="shared" si="270"/>
        <v>0</v>
      </c>
      <c r="T1185" s="19">
        <f t="shared" si="271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72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customHeight="1" x14ac:dyDescent="0.25">
      <c r="A1186" s="1" t="s">
        <v>5663</v>
      </c>
      <c r="B1186" s="21" t="s">
        <v>5664</v>
      </c>
      <c r="C1186" s="1">
        <v>1</v>
      </c>
      <c r="D1186" s="1" t="s">
        <v>5669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5525</v>
      </c>
      <c r="K1186" s="8" t="s">
        <v>4320</v>
      </c>
      <c r="L1186" s="9" t="s">
        <v>5526</v>
      </c>
      <c r="M1186" s="10">
        <v>46275</v>
      </c>
      <c r="N1186" s="8" t="s">
        <v>5104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3.625</v>
      </c>
      <c r="S1186" s="18">
        <f t="shared" si="270"/>
        <v>0</v>
      </c>
      <c r="T1186" s="19">
        <f t="shared" si="271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72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customHeight="1" x14ac:dyDescent="0.25">
      <c r="A1187" s="1" t="s">
        <v>5663</v>
      </c>
      <c r="B1187" s="21" t="s">
        <v>5664</v>
      </c>
      <c r="C1187" s="1">
        <v>1</v>
      </c>
      <c r="D1187" s="1" t="s">
        <v>5670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5525</v>
      </c>
      <c r="K1187" s="8" t="s">
        <v>4320</v>
      </c>
      <c r="L1187" s="9" t="s">
        <v>5526</v>
      </c>
      <c r="M1187" s="10">
        <v>46275</v>
      </c>
      <c r="N1187" s="8" t="s">
        <v>5104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3.6749999999999998</v>
      </c>
      <c r="S1187" s="18">
        <f t="shared" si="270"/>
        <v>0</v>
      </c>
      <c r="T1187" s="19">
        <f t="shared" si="271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72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customHeight="1" x14ac:dyDescent="0.25">
      <c r="A1188" s="1" t="s">
        <v>5663</v>
      </c>
      <c r="B1188" s="21" t="s">
        <v>5664</v>
      </c>
      <c r="C1188" s="1">
        <v>1</v>
      </c>
      <c r="D1188" s="1" t="s">
        <v>5671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5525</v>
      </c>
      <c r="K1188" s="8" t="s">
        <v>4320</v>
      </c>
      <c r="L1188" s="9" t="s">
        <v>5526</v>
      </c>
      <c r="M1188" s="10">
        <v>46275</v>
      </c>
      <c r="N1188" s="8" t="s">
        <v>5104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3.0750000000000002</v>
      </c>
      <c r="S1188" s="18">
        <f t="shared" si="270"/>
        <v>0</v>
      </c>
      <c r="T1188" s="19">
        <f t="shared" si="271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72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customHeight="1" x14ac:dyDescent="0.25">
      <c r="A1189" s="1" t="s">
        <v>5663</v>
      </c>
      <c r="B1189" s="21" t="s">
        <v>5664</v>
      </c>
      <c r="C1189" s="1">
        <v>1</v>
      </c>
      <c r="D1189" s="1" t="s">
        <v>5672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5525</v>
      </c>
      <c r="K1189" s="8" t="s">
        <v>4320</v>
      </c>
      <c r="L1189" s="9" t="s">
        <v>5526</v>
      </c>
      <c r="M1189" s="10">
        <v>46275</v>
      </c>
      <c r="N1189" s="8" t="s">
        <v>5104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4.2249999999999996</v>
      </c>
      <c r="S1189" s="18">
        <f t="shared" si="270"/>
        <v>0</v>
      </c>
      <c r="T1189" s="19">
        <f t="shared" si="271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72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customHeight="1" x14ac:dyDescent="0.25">
      <c r="A1190" s="1" t="s">
        <v>5663</v>
      </c>
      <c r="B1190" s="21" t="s">
        <v>5664</v>
      </c>
      <c r="C1190" s="1">
        <v>1</v>
      </c>
      <c r="D1190" s="1" t="s">
        <v>5673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5525</v>
      </c>
      <c r="K1190" s="8" t="s">
        <v>4320</v>
      </c>
      <c r="L1190" s="9" t="s">
        <v>5526</v>
      </c>
      <c r="M1190" s="10">
        <v>46275</v>
      </c>
      <c r="N1190" s="8" t="s">
        <v>5104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4.1749999999999998</v>
      </c>
      <c r="S1190" s="18">
        <f t="shared" si="270"/>
        <v>0</v>
      </c>
      <c r="T1190" s="19">
        <f t="shared" si="271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72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customHeight="1" x14ac:dyDescent="0.25">
      <c r="A1191" s="1" t="s">
        <v>5663</v>
      </c>
      <c r="B1191" s="21" t="s">
        <v>5664</v>
      </c>
      <c r="C1191" s="1">
        <v>1</v>
      </c>
      <c r="D1191" s="1" t="s">
        <v>5674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5525</v>
      </c>
      <c r="K1191" s="8" t="s">
        <v>4320</v>
      </c>
      <c r="L1191" s="9" t="s">
        <v>5526</v>
      </c>
      <c r="M1191" s="10">
        <v>46275</v>
      </c>
      <c r="N1191" s="8" t="s">
        <v>5104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3.5249999999999999</v>
      </c>
      <c r="S1191" s="18">
        <f t="shared" si="270"/>
        <v>0</v>
      </c>
      <c r="T1191" s="19">
        <f t="shared" si="271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72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customHeight="1" x14ac:dyDescent="0.25">
      <c r="A1192" s="1" t="s">
        <v>5663</v>
      </c>
      <c r="B1192" s="21" t="s">
        <v>5664</v>
      </c>
      <c r="C1192" s="1">
        <v>1</v>
      </c>
      <c r="D1192" s="1" t="s">
        <v>5675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5525</v>
      </c>
      <c r="K1192" s="8" t="s">
        <v>4320</v>
      </c>
      <c r="L1192" s="9" t="s">
        <v>5526</v>
      </c>
      <c r="M1192" s="10">
        <v>46275</v>
      </c>
      <c r="N1192" s="8" t="s">
        <v>5104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3.2749999999999999</v>
      </c>
      <c r="S1192" s="18">
        <f t="shared" si="270"/>
        <v>0</v>
      </c>
      <c r="T1192" s="19">
        <f t="shared" si="271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72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customHeight="1" x14ac:dyDescent="0.25">
      <c r="A1193" s="1" t="s">
        <v>5663</v>
      </c>
      <c r="B1193" s="21" t="s">
        <v>5664</v>
      </c>
      <c r="C1193" s="1">
        <v>1</v>
      </c>
      <c r="D1193" s="1" t="s">
        <v>5676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5525</v>
      </c>
      <c r="K1193" s="8" t="s">
        <v>4320</v>
      </c>
      <c r="L1193" s="9" t="s">
        <v>5526</v>
      </c>
      <c r="M1193" s="10">
        <v>46275</v>
      </c>
      <c r="N1193" s="8" t="s">
        <v>5104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3.2749999999999999</v>
      </c>
      <c r="S1193" s="18">
        <f t="shared" si="270"/>
        <v>0</v>
      </c>
      <c r="T1193" s="19">
        <f t="shared" si="271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72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customHeight="1" x14ac:dyDescent="0.25">
      <c r="A1194" s="1" t="s">
        <v>5663</v>
      </c>
      <c r="B1194" s="21" t="s">
        <v>5664</v>
      </c>
      <c r="C1194" s="1">
        <v>1</v>
      </c>
      <c r="D1194" s="1" t="s">
        <v>5677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5525</v>
      </c>
      <c r="K1194" s="8" t="s">
        <v>4320</v>
      </c>
      <c r="L1194" s="9" t="s">
        <v>5526</v>
      </c>
      <c r="M1194" s="10">
        <v>46275</v>
      </c>
      <c r="N1194" s="8" t="s">
        <v>5104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4.9249999999999998</v>
      </c>
      <c r="S1194" s="18">
        <f t="shared" si="270"/>
        <v>0</v>
      </c>
      <c r="T1194" s="19">
        <f t="shared" si="271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72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customHeight="1" x14ac:dyDescent="0.25">
      <c r="A1195" s="1" t="s">
        <v>5663</v>
      </c>
      <c r="B1195" s="21" t="s">
        <v>5664</v>
      </c>
      <c r="C1195" s="1">
        <v>2</v>
      </c>
      <c r="D1195" s="1" t="s">
        <v>5678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5525</v>
      </c>
      <c r="K1195" s="8" t="s">
        <v>4320</v>
      </c>
      <c r="L1195" s="9" t="s">
        <v>5526</v>
      </c>
      <c r="M1195" s="10">
        <v>46275</v>
      </c>
      <c r="N1195" s="8" t="s">
        <v>5104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0.85</v>
      </c>
      <c r="S1195" s="18">
        <f t="shared" si="270"/>
        <v>0</v>
      </c>
      <c r="T1195" s="19">
        <f t="shared" si="271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72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customHeight="1" x14ac:dyDescent="0.25">
      <c r="A1196" s="1" t="s">
        <v>5663</v>
      </c>
      <c r="B1196" s="21" t="s">
        <v>5664</v>
      </c>
      <c r="C1196" s="1">
        <v>2</v>
      </c>
      <c r="D1196" s="1" t="s">
        <v>5679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5525</v>
      </c>
      <c r="K1196" s="8" t="s">
        <v>4320</v>
      </c>
      <c r="L1196" s="9" t="s">
        <v>5526</v>
      </c>
      <c r="M1196" s="10">
        <v>46275</v>
      </c>
      <c r="N1196" s="8" t="s">
        <v>5104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3.3</v>
      </c>
      <c r="S1196" s="18">
        <f t="shared" si="270"/>
        <v>0</v>
      </c>
      <c r="T1196" s="19">
        <f t="shared" si="271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72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customHeight="1" x14ac:dyDescent="0.25">
      <c r="A1197" s="1" t="s">
        <v>5663</v>
      </c>
      <c r="B1197" s="21" t="s">
        <v>5664</v>
      </c>
      <c r="C1197" s="1">
        <v>2</v>
      </c>
      <c r="D1197" s="1" t="s">
        <v>5680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5525</v>
      </c>
      <c r="K1197" s="8" t="s">
        <v>4320</v>
      </c>
      <c r="L1197" s="9" t="s">
        <v>5526</v>
      </c>
      <c r="M1197" s="10">
        <v>46275</v>
      </c>
      <c r="N1197" s="8" t="s">
        <v>5104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7.5</v>
      </c>
      <c r="S1197" s="18">
        <f t="shared" si="270"/>
        <v>0</v>
      </c>
      <c r="T1197" s="19">
        <f t="shared" si="271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72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customHeight="1" x14ac:dyDescent="0.25">
      <c r="A1198" s="1" t="s">
        <v>5663</v>
      </c>
      <c r="B1198" s="21" t="s">
        <v>5664</v>
      </c>
      <c r="C1198" s="1">
        <v>1</v>
      </c>
      <c r="D1198" s="1" t="s">
        <v>5681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5525</v>
      </c>
      <c r="K1198" s="8" t="s">
        <v>4320</v>
      </c>
      <c r="L1198" s="9" t="s">
        <v>5526</v>
      </c>
      <c r="M1198" s="10">
        <v>46275</v>
      </c>
      <c r="N1198" s="8" t="s">
        <v>5104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28.4</v>
      </c>
      <c r="S1198" s="18">
        <f t="shared" si="270"/>
        <v>0</v>
      </c>
      <c r="T1198" s="19">
        <f t="shared" si="271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72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customHeight="1" x14ac:dyDescent="0.25">
      <c r="A1199" s="1" t="s">
        <v>5682</v>
      </c>
      <c r="B1199" s="21" t="s">
        <v>5664</v>
      </c>
      <c r="C1199" s="1">
        <v>4</v>
      </c>
      <c r="D1199" s="1" t="s">
        <v>5683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5525</v>
      </c>
      <c r="K1199" s="8" t="s">
        <v>4320</v>
      </c>
      <c r="L1199" s="9" t="s">
        <v>5526</v>
      </c>
      <c r="M1199" s="10">
        <v>46275</v>
      </c>
      <c r="N1199" s="8" t="s">
        <v>5104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21.2</v>
      </c>
      <c r="S1199" s="18">
        <f t="shared" si="270"/>
        <v>0</v>
      </c>
      <c r="T1199" s="19">
        <f t="shared" si="271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72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customHeight="1" x14ac:dyDescent="0.25">
      <c r="A1200" s="1" t="s">
        <v>5682</v>
      </c>
      <c r="B1200" s="21" t="s">
        <v>5664</v>
      </c>
      <c r="C1200" s="1">
        <v>4</v>
      </c>
      <c r="D1200" s="1" t="s">
        <v>5684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5525</v>
      </c>
      <c r="K1200" s="8" t="s">
        <v>4320</v>
      </c>
      <c r="L1200" s="9" t="s">
        <v>5526</v>
      </c>
      <c r="M1200" s="10">
        <v>46275</v>
      </c>
      <c r="N1200" s="8" t="s">
        <v>5104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7.6</v>
      </c>
      <c r="S1200" s="18">
        <f t="shared" ref="S1200:S1204" si="274">IFERROR(H1200*AG1200,"")</f>
        <v>0</v>
      </c>
      <c r="T1200" s="19">
        <f t="shared" ref="T1200:T1204" si="275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76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customHeight="1" x14ac:dyDescent="0.25">
      <c r="A1201" s="1" t="s">
        <v>5685</v>
      </c>
      <c r="B1201" s="21" t="s">
        <v>5685</v>
      </c>
      <c r="C1201" s="1">
        <v>1</v>
      </c>
      <c r="D1201" s="1" t="s">
        <v>5686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5687</v>
      </c>
      <c r="K1201" s="8" t="s">
        <v>22</v>
      </c>
      <c r="L1201" s="9" t="s">
        <v>5927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customHeight="1" x14ac:dyDescent="0.25">
      <c r="A1202" s="1" t="s">
        <v>5690</v>
      </c>
      <c r="B1202" s="21" t="s">
        <v>5690</v>
      </c>
      <c r="C1202" s="1">
        <v>1</v>
      </c>
      <c r="D1202" s="1" t="s">
        <v>5691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5692</v>
      </c>
      <c r="K1202" s="8" t="s">
        <v>22</v>
      </c>
      <c r="L1202" s="9" t="s">
        <v>5693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customHeight="1" x14ac:dyDescent="0.25">
      <c r="A1203" s="1" t="s">
        <v>5694</v>
      </c>
      <c r="B1203" s="21" t="s">
        <v>5694</v>
      </c>
      <c r="C1203" s="1">
        <v>1</v>
      </c>
      <c r="D1203" s="1" t="s">
        <v>5695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5696</v>
      </c>
      <c r="K1203" s="8" t="s">
        <v>22</v>
      </c>
      <c r="L1203" s="9" t="s">
        <v>5697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customHeight="1" x14ac:dyDescent="0.25">
      <c r="A1204" s="1" t="s">
        <v>5698</v>
      </c>
      <c r="B1204" s="21" t="s">
        <v>5698</v>
      </c>
      <c r="C1204" s="1">
        <v>1</v>
      </c>
      <c r="D1204" s="1" t="s">
        <v>5699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5700</v>
      </c>
      <c r="K1204" s="8" t="s">
        <v>22</v>
      </c>
      <c r="L1204" s="9" t="s">
        <v>5701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customHeight="1" x14ac:dyDescent="0.25">
      <c r="A1205" s="1" t="s">
        <v>5702</v>
      </c>
      <c r="B1205" s="21" t="s">
        <v>5702</v>
      </c>
      <c r="C1205" s="1">
        <v>1</v>
      </c>
      <c r="D1205" s="1" t="s">
        <v>5703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5704</v>
      </c>
      <c r="K1205" s="8" t="s">
        <v>22</v>
      </c>
      <c r="L1205" s="9" t="s">
        <v>5705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customHeight="1" x14ac:dyDescent="0.25">
      <c r="A1206" s="1" t="s">
        <v>5711</v>
      </c>
      <c r="B1206" s="21" t="s">
        <v>5712</v>
      </c>
      <c r="C1206" s="1">
        <v>4</v>
      </c>
      <c r="D1206" s="1" t="s">
        <v>5713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5104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481.95</v>
      </c>
      <c r="S1206" s="18">
        <f t="shared" si="278"/>
        <v>0</v>
      </c>
      <c r="T1206" s="19">
        <f t="shared" si="279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0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>
        <v>0.3</v>
      </c>
      <c r="AD1206" s="33">
        <v>0.2</v>
      </c>
      <c r="AE1206" s="33">
        <v>0.2</v>
      </c>
      <c r="AF1206" s="33">
        <v>0.2</v>
      </c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customHeight="1" x14ac:dyDescent="0.25">
      <c r="A1207" s="1" t="s">
        <v>5711</v>
      </c>
      <c r="B1207" s="21" t="s">
        <v>5712</v>
      </c>
      <c r="C1207" s="1">
        <v>2</v>
      </c>
      <c r="D1207" s="1" t="s">
        <v>5714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5104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233.49499999999998</v>
      </c>
      <c r="S1207" s="18">
        <f t="shared" si="278"/>
        <v>0</v>
      </c>
      <c r="T1207" s="19">
        <f t="shared" si="279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0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>
        <v>0.3</v>
      </c>
      <c r="AD1207" s="33">
        <v>0.2</v>
      </c>
      <c r="AE1207" s="33">
        <v>0.2</v>
      </c>
      <c r="AF1207" s="33">
        <v>0.2</v>
      </c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customHeight="1" x14ac:dyDescent="0.25">
      <c r="A1208" s="1" t="s">
        <v>5711</v>
      </c>
      <c r="B1208" s="21" t="s">
        <v>5712</v>
      </c>
      <c r="C1208" s="1">
        <v>2</v>
      </c>
      <c r="D1208" s="1" t="s">
        <v>5715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5104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75.990000000000009</v>
      </c>
      <c r="S1208" s="18">
        <f t="shared" si="278"/>
        <v>0</v>
      </c>
      <c r="T1208" s="19">
        <f t="shared" si="279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0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>
        <v>0.3</v>
      </c>
      <c r="AD1208" s="33">
        <v>0.2</v>
      </c>
      <c r="AE1208" s="33">
        <v>0.2</v>
      </c>
      <c r="AF1208" s="33">
        <v>0.2</v>
      </c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customHeight="1" x14ac:dyDescent="0.25">
      <c r="A1209" s="1" t="s">
        <v>5711</v>
      </c>
      <c r="B1209" s="21" t="s">
        <v>5712</v>
      </c>
      <c r="C1209" s="1">
        <v>1</v>
      </c>
      <c r="D1209" s="1" t="s">
        <v>5716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5104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30.982500000000002</v>
      </c>
      <c r="S1209" s="18">
        <f t="shared" si="278"/>
        <v>0</v>
      </c>
      <c r="T1209" s="19">
        <f t="shared" si="279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0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>
        <v>0.3</v>
      </c>
      <c r="AD1209" s="33">
        <v>0.2</v>
      </c>
      <c r="AE1209" s="33">
        <v>0.2</v>
      </c>
      <c r="AF1209" s="33">
        <v>0.2</v>
      </c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customHeight="1" x14ac:dyDescent="0.25">
      <c r="A1210" s="1" t="s">
        <v>5711</v>
      </c>
      <c r="B1210" s="21" t="s">
        <v>5712</v>
      </c>
      <c r="C1210" s="1">
        <v>1</v>
      </c>
      <c r="D1210" s="1" t="s">
        <v>5717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5104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30.1325</v>
      </c>
      <c r="S1210" s="18">
        <f t="shared" si="278"/>
        <v>0</v>
      </c>
      <c r="T1210" s="19">
        <f t="shared" si="279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0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>
        <v>0.3</v>
      </c>
      <c r="AD1210" s="33">
        <v>0.2</v>
      </c>
      <c r="AE1210" s="33">
        <v>0.2</v>
      </c>
      <c r="AF1210" s="33">
        <v>0.2</v>
      </c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customHeight="1" x14ac:dyDescent="0.25">
      <c r="A1211" s="1" t="s">
        <v>5711</v>
      </c>
      <c r="B1211" s="21" t="s">
        <v>5712</v>
      </c>
      <c r="C1211" s="1">
        <v>1</v>
      </c>
      <c r="D1211" s="1" t="s">
        <v>5718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5104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30.642499999999998</v>
      </c>
      <c r="S1211" s="18">
        <f t="shared" si="278"/>
        <v>0</v>
      </c>
      <c r="T1211" s="19">
        <f t="shared" si="279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0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>
        <v>0.3</v>
      </c>
      <c r="AD1211" s="33">
        <v>0.2</v>
      </c>
      <c r="AE1211" s="33">
        <v>0.2</v>
      </c>
      <c r="AF1211" s="33">
        <v>0.2</v>
      </c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customHeight="1" x14ac:dyDescent="0.25">
      <c r="A1212" s="1" t="s">
        <v>5711</v>
      </c>
      <c r="B1212" s="21" t="s">
        <v>5712</v>
      </c>
      <c r="C1212" s="1">
        <v>1</v>
      </c>
      <c r="D1212" s="1" t="s">
        <v>5719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5104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31.492499999999996</v>
      </c>
      <c r="S1212" s="18">
        <f t="shared" si="278"/>
        <v>0</v>
      </c>
      <c r="T1212" s="19">
        <f t="shared" si="279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0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>
        <v>0.3</v>
      </c>
      <c r="AD1212" s="33">
        <v>0.2</v>
      </c>
      <c r="AE1212" s="33">
        <v>0.2</v>
      </c>
      <c r="AF1212" s="33">
        <v>0.2</v>
      </c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customHeight="1" x14ac:dyDescent="0.25">
      <c r="A1213" s="1" t="s">
        <v>5711</v>
      </c>
      <c r="B1213" s="21" t="s">
        <v>5712</v>
      </c>
      <c r="C1213" s="1">
        <v>4</v>
      </c>
      <c r="D1213" s="1" t="s">
        <v>5720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5104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25.33</v>
      </c>
      <c r="S1213" s="18">
        <f t="shared" si="278"/>
        <v>0</v>
      </c>
      <c r="T1213" s="19">
        <f t="shared" si="279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0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>
        <v>0.3</v>
      </c>
      <c r="AD1213" s="33">
        <v>0.2</v>
      </c>
      <c r="AE1213" s="33">
        <v>0.2</v>
      </c>
      <c r="AF1213" s="33">
        <v>0.2</v>
      </c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customHeight="1" x14ac:dyDescent="0.25">
      <c r="A1214" s="1" t="s">
        <v>5711</v>
      </c>
      <c r="B1214" s="21" t="s">
        <v>5712</v>
      </c>
      <c r="C1214" s="1">
        <v>2</v>
      </c>
      <c r="D1214" s="1" t="s">
        <v>5721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5104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10.199999999999999</v>
      </c>
      <c r="S1214" s="18">
        <f t="shared" si="278"/>
        <v>0</v>
      </c>
      <c r="T1214" s="19">
        <f t="shared" si="279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0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>
        <v>0.3</v>
      </c>
      <c r="AD1214" s="33">
        <v>0.2</v>
      </c>
      <c r="AE1214" s="33">
        <v>0.2</v>
      </c>
      <c r="AF1214" s="33">
        <v>0.2</v>
      </c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customHeight="1" x14ac:dyDescent="0.25">
      <c r="A1215" s="1" t="s">
        <v>5711</v>
      </c>
      <c r="B1215" s="21" t="s">
        <v>5712</v>
      </c>
      <c r="C1215" s="1">
        <v>2</v>
      </c>
      <c r="D1215" s="1" t="s">
        <v>5722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5104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14.62</v>
      </c>
      <c r="S1215" s="18">
        <f t="shared" si="278"/>
        <v>0</v>
      </c>
      <c r="T1215" s="19">
        <f t="shared" si="279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0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>
        <v>0.3</v>
      </c>
      <c r="AD1215" s="33">
        <v>0.2</v>
      </c>
      <c r="AE1215" s="33">
        <v>0.2</v>
      </c>
      <c r="AF1215" s="33">
        <v>0.2</v>
      </c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customHeight="1" x14ac:dyDescent="0.25">
      <c r="A1216" s="1" t="s">
        <v>5711</v>
      </c>
      <c r="B1216" s="21" t="s">
        <v>5712</v>
      </c>
      <c r="C1216" s="1">
        <v>2</v>
      </c>
      <c r="D1216" s="1" t="s">
        <v>5723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5104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381.05500000000001</v>
      </c>
      <c r="S1216" s="18">
        <f t="shared" si="278"/>
        <v>0</v>
      </c>
      <c r="T1216" s="19">
        <f t="shared" si="279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0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>
        <v>0.3</v>
      </c>
      <c r="AD1216" s="33">
        <v>0.2</v>
      </c>
      <c r="AE1216" s="33">
        <v>0.2</v>
      </c>
      <c r="AF1216" s="33">
        <v>0.2</v>
      </c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customHeight="1" x14ac:dyDescent="0.25">
      <c r="A1217" s="1" t="s">
        <v>5711</v>
      </c>
      <c r="B1217" s="21" t="s">
        <v>5712</v>
      </c>
      <c r="C1217" s="1">
        <v>2</v>
      </c>
      <c r="D1217" s="1" t="s">
        <v>5724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5104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73.95</v>
      </c>
      <c r="S1217" s="18">
        <f t="shared" si="278"/>
        <v>0</v>
      </c>
      <c r="T1217" s="19">
        <f t="shared" si="279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0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>
        <v>0.3</v>
      </c>
      <c r="AD1217" s="33">
        <v>0.2</v>
      </c>
      <c r="AE1217" s="33">
        <v>0.2</v>
      </c>
      <c r="AF1217" s="33">
        <v>0.2</v>
      </c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customHeight="1" x14ac:dyDescent="0.25">
      <c r="A1218" s="1" t="s">
        <v>5711</v>
      </c>
      <c r="B1218" s="21" t="s">
        <v>5712</v>
      </c>
      <c r="C1218" s="1">
        <v>2</v>
      </c>
      <c r="D1218" s="1" t="s">
        <v>5725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5104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63.75</v>
      </c>
      <c r="S1218" s="18">
        <f t="shared" si="278"/>
        <v>0</v>
      </c>
      <c r="T1218" s="19">
        <f t="shared" si="279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0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>
        <v>0.3</v>
      </c>
      <c r="AD1218" s="33">
        <v>0.2</v>
      </c>
      <c r="AE1218" s="33">
        <v>0.2</v>
      </c>
      <c r="AF1218" s="33">
        <v>0.2</v>
      </c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customHeight="1" x14ac:dyDescent="0.25">
      <c r="A1219" s="1" t="s">
        <v>5711</v>
      </c>
      <c r="B1219" s="21" t="s">
        <v>5712</v>
      </c>
      <c r="C1219" s="1">
        <v>32</v>
      </c>
      <c r="D1219" s="1" t="s">
        <v>5726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5104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47.6</v>
      </c>
      <c r="S1219" s="18">
        <f t="shared" si="278"/>
        <v>0</v>
      </c>
      <c r="T1219" s="19">
        <f t="shared" si="279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0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>
        <v>0.3</v>
      </c>
      <c r="AD1219" s="33">
        <v>0.2</v>
      </c>
      <c r="AE1219" s="33">
        <v>0.2</v>
      </c>
      <c r="AF1219" s="33">
        <v>0.2</v>
      </c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customHeight="1" x14ac:dyDescent="0.25">
      <c r="A1220" s="1" t="s">
        <v>5711</v>
      </c>
      <c r="B1220" s="21" t="s">
        <v>5712</v>
      </c>
      <c r="C1220" s="1">
        <v>64</v>
      </c>
      <c r="D1220" s="1" t="s">
        <v>5727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5104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40.799999999999997</v>
      </c>
      <c r="S1220" s="18">
        <f t="shared" si="278"/>
        <v>0</v>
      </c>
      <c r="T1220" s="19">
        <f t="shared" si="279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0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>
        <v>0.3</v>
      </c>
      <c r="AD1220" s="33">
        <v>0.2</v>
      </c>
      <c r="AE1220" s="33">
        <v>0.2</v>
      </c>
      <c r="AF1220" s="33">
        <v>0.2</v>
      </c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customHeight="1" x14ac:dyDescent="0.25">
      <c r="A1221" s="1" t="s">
        <v>5711</v>
      </c>
      <c r="B1221" s="21" t="s">
        <v>5712</v>
      </c>
      <c r="C1221" s="1">
        <v>32</v>
      </c>
      <c r="D1221" s="1" t="s">
        <v>5728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5104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38.08</v>
      </c>
      <c r="S1221" s="18">
        <f t="shared" si="278"/>
        <v>0</v>
      </c>
      <c r="T1221" s="19">
        <f t="shared" si="279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0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>
        <v>0.3</v>
      </c>
      <c r="AD1221" s="33">
        <v>0.2</v>
      </c>
      <c r="AE1221" s="33">
        <v>0.2</v>
      </c>
      <c r="AF1221" s="33">
        <v>0.2</v>
      </c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customHeight="1" x14ac:dyDescent="0.25">
      <c r="A1222" s="1" t="s">
        <v>5729</v>
      </c>
      <c r="B1222" s="21" t="s">
        <v>5730</v>
      </c>
      <c r="C1222" s="1">
        <v>2</v>
      </c>
      <c r="D1222" s="1" t="s">
        <v>5731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5104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customHeight="1" x14ac:dyDescent="0.25">
      <c r="A1223" s="1" t="s">
        <v>5732</v>
      </c>
      <c r="B1223" s="21" t="s">
        <v>5733</v>
      </c>
      <c r="C1223" s="1">
        <v>2</v>
      </c>
      <c r="D1223" s="1" t="s">
        <v>5734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customHeight="1" x14ac:dyDescent="0.25">
      <c r="A1224" s="1" t="s">
        <v>5732</v>
      </c>
      <c r="B1224" s="21" t="s">
        <v>5733</v>
      </c>
      <c r="C1224" s="1">
        <v>1</v>
      </c>
      <c r="D1224" s="1" t="s">
        <v>5735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customHeight="1" x14ac:dyDescent="0.25">
      <c r="A1225" s="1" t="s">
        <v>5732</v>
      </c>
      <c r="B1225" s="21" t="s">
        <v>5733</v>
      </c>
      <c r="C1225" s="1">
        <v>1</v>
      </c>
      <c r="D1225" s="1" t="s">
        <v>5736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customHeight="1" x14ac:dyDescent="0.25">
      <c r="A1226" s="1" t="s">
        <v>5732</v>
      </c>
      <c r="B1226" s="21" t="s">
        <v>5733</v>
      </c>
      <c r="C1226" s="1">
        <v>2</v>
      </c>
      <c r="D1226" s="1" t="s">
        <v>5737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customHeight="1" x14ac:dyDescent="0.25">
      <c r="A1227" s="1" t="s">
        <v>5732</v>
      </c>
      <c r="B1227" s="21" t="s">
        <v>5733</v>
      </c>
      <c r="C1227" s="1">
        <v>2</v>
      </c>
      <c r="D1227" s="1" t="s">
        <v>5738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customHeight="1" x14ac:dyDescent="0.25">
      <c r="A1228" s="1" t="s">
        <v>5732</v>
      </c>
      <c r="B1228" s="21" t="s">
        <v>5733</v>
      </c>
      <c r="C1228" s="1">
        <v>2</v>
      </c>
      <c r="D1228" s="1" t="s">
        <v>5739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customHeight="1" x14ac:dyDescent="0.25">
      <c r="A1229" s="1" t="s">
        <v>5732</v>
      </c>
      <c r="B1229" s="21" t="s">
        <v>5733</v>
      </c>
      <c r="C1229" s="1">
        <v>2</v>
      </c>
      <c r="D1229" s="1" t="s">
        <v>5740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customHeight="1" x14ac:dyDescent="0.25">
      <c r="A1230" s="1" t="s">
        <v>5732</v>
      </c>
      <c r="B1230" s="21" t="s">
        <v>5733</v>
      </c>
      <c r="C1230" s="1">
        <v>2</v>
      </c>
      <c r="D1230" s="1" t="s">
        <v>5741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customHeight="1" x14ac:dyDescent="0.25">
      <c r="A1231" s="1" t="s">
        <v>5732</v>
      </c>
      <c r="B1231" s="21" t="s">
        <v>5733</v>
      </c>
      <c r="C1231" s="1">
        <v>4</v>
      </c>
      <c r="D1231" s="1" t="s">
        <v>5742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customHeight="1" x14ac:dyDescent="0.25">
      <c r="A1232" s="1" t="s">
        <v>5732</v>
      </c>
      <c r="B1232" s="21" t="s">
        <v>5733</v>
      </c>
      <c r="C1232" s="1">
        <v>2</v>
      </c>
      <c r="D1232" s="1" t="s">
        <v>5743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customHeight="1" x14ac:dyDescent="0.25">
      <c r="A1233" s="1" t="s">
        <v>5930</v>
      </c>
      <c r="B1233" s="21" t="s">
        <v>5931</v>
      </c>
      <c r="C1233" s="1">
        <v>2</v>
      </c>
      <c r="D1233" s="1" t="s">
        <v>5932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customHeight="1" x14ac:dyDescent="0.25">
      <c r="A1234" s="1" t="s">
        <v>5930</v>
      </c>
      <c r="B1234" s="21" t="s">
        <v>5931</v>
      </c>
      <c r="C1234" s="1">
        <v>1</v>
      </c>
      <c r="D1234" s="1" t="s">
        <v>5933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customHeight="1" x14ac:dyDescent="0.25">
      <c r="A1235" s="1" t="s">
        <v>5930</v>
      </c>
      <c r="B1235" s="21" t="s">
        <v>5931</v>
      </c>
      <c r="C1235" s="1">
        <v>1</v>
      </c>
      <c r="D1235" s="1" t="s">
        <v>5934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customHeight="1" x14ac:dyDescent="0.25">
      <c r="A1236" s="1" t="s">
        <v>5930</v>
      </c>
      <c r="B1236" s="21" t="s">
        <v>5931</v>
      </c>
      <c r="C1236" s="1">
        <v>1</v>
      </c>
      <c r="D1236" s="1" t="s">
        <v>5935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customHeight="1" x14ac:dyDescent="0.25">
      <c r="A1237" s="1" t="s">
        <v>5937</v>
      </c>
      <c r="B1237" s="21" t="s">
        <v>5938</v>
      </c>
      <c r="C1237" s="1">
        <v>74</v>
      </c>
      <c r="D1237" s="1" t="s">
        <v>5939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customHeight="1" x14ac:dyDescent="0.25">
      <c r="A1238" s="1" t="s">
        <v>5937</v>
      </c>
      <c r="B1238" s="21" t="s">
        <v>5938</v>
      </c>
      <c r="C1238" s="1">
        <v>74</v>
      </c>
      <c r="D1238" s="1" t="s">
        <v>5940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customHeight="1" x14ac:dyDescent="0.25">
      <c r="A1239" s="1" t="s">
        <v>5941</v>
      </c>
      <c r="B1239" s="21" t="s">
        <v>5942</v>
      </c>
      <c r="C1239" s="1">
        <v>1</v>
      </c>
      <c r="D1239" s="1" t="s">
        <v>6073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5104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customHeight="1" x14ac:dyDescent="0.25">
      <c r="A1240" s="1" t="s">
        <v>5943</v>
      </c>
      <c r="B1240" s="21" t="s">
        <v>5944</v>
      </c>
      <c r="C1240" s="1">
        <v>1</v>
      </c>
      <c r="D1240" s="1" t="s">
        <v>5945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customHeight="1" x14ac:dyDescent="0.25">
      <c r="A1241" s="1" t="s">
        <v>5943</v>
      </c>
      <c r="B1241" s="21" t="s">
        <v>5944</v>
      </c>
      <c r="C1241" s="1">
        <v>2</v>
      </c>
      <c r="D1241" s="1" t="s">
        <v>5946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customHeight="1" x14ac:dyDescent="0.25">
      <c r="A1242" s="1" t="s">
        <v>5948</v>
      </c>
      <c r="B1242" s="21" t="s">
        <v>5949</v>
      </c>
      <c r="C1242" s="1">
        <v>1</v>
      </c>
      <c r="D1242" s="1" t="s">
        <v>5950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customHeight="1" x14ac:dyDescent="0.25">
      <c r="A1243" s="1" t="s">
        <v>5948</v>
      </c>
      <c r="B1243" s="21" t="s">
        <v>5949</v>
      </c>
      <c r="C1243" s="1">
        <v>1</v>
      </c>
      <c r="D1243" s="1" t="s">
        <v>5951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customHeight="1" x14ac:dyDescent="0.25">
      <c r="A1244" s="1" t="s">
        <v>5952</v>
      </c>
      <c r="B1244" s="21" t="s">
        <v>5953</v>
      </c>
      <c r="C1244" s="1">
        <v>6</v>
      </c>
      <c r="D1244" s="1" t="s">
        <v>5954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customHeight="1" x14ac:dyDescent="0.25">
      <c r="A1245" s="1" t="s">
        <v>5952</v>
      </c>
      <c r="B1245" s="21" t="s">
        <v>5953</v>
      </c>
      <c r="C1245" s="1">
        <v>1</v>
      </c>
      <c r="D1245" s="1" t="s">
        <v>5955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customHeight="1" x14ac:dyDescent="0.25">
      <c r="A1246" s="1" t="s">
        <v>5956</v>
      </c>
      <c r="B1246" s="21" t="s">
        <v>5957</v>
      </c>
      <c r="C1246" s="1">
        <v>1</v>
      </c>
      <c r="D1246" s="1" t="s">
        <v>5958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0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/>
      <c r="AB1246" s="33"/>
      <c r="AC1246" s="33"/>
      <c r="AD1246" s="33"/>
      <c r="AE1246" s="33"/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customHeight="1" x14ac:dyDescent="0.25">
      <c r="A1247" s="1" t="s">
        <v>5961</v>
      </c>
      <c r="B1247" s="21"/>
      <c r="C1247" s="1">
        <v>1</v>
      </c>
      <c r="D1247" s="1" t="s">
        <v>5962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5254</v>
      </c>
      <c r="K1247" s="8" t="s">
        <v>4320</v>
      </c>
      <c r="L1247" s="9" t="s">
        <v>5255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customHeight="1" x14ac:dyDescent="0.25">
      <c r="A1248" s="1" t="s">
        <v>5963</v>
      </c>
      <c r="B1248" s="21"/>
      <c r="C1248" s="1">
        <v>4</v>
      </c>
      <c r="D1248" s="1" t="s">
        <v>5964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5254</v>
      </c>
      <c r="K1248" s="8" t="s">
        <v>4320</v>
      </c>
      <c r="L1248" s="9" t="s">
        <v>5255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customHeight="1" x14ac:dyDescent="0.25">
      <c r="A1249" s="1" t="s">
        <v>5965</v>
      </c>
      <c r="B1249" s="21"/>
      <c r="C1249" s="1">
        <v>2</v>
      </c>
      <c r="D1249" s="1" t="s">
        <v>5966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5254</v>
      </c>
      <c r="K1249" s="8" t="s">
        <v>4320</v>
      </c>
      <c r="L1249" s="9" t="s">
        <v>5255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customHeight="1" x14ac:dyDescent="0.25">
      <c r="A1250" s="1" t="s">
        <v>5967</v>
      </c>
      <c r="B1250" s="21"/>
      <c r="C1250" s="1">
        <v>4</v>
      </c>
      <c r="D1250" s="1" t="s">
        <v>5968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5254</v>
      </c>
      <c r="K1250" s="8" t="s">
        <v>4320</v>
      </c>
      <c r="L1250" s="9" t="s">
        <v>5255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customHeight="1" x14ac:dyDescent="0.25">
      <c r="A1251" s="1" t="s">
        <v>5970</v>
      </c>
      <c r="B1251" s="21" t="s">
        <v>5971</v>
      </c>
      <c r="C1251" s="1">
        <v>1</v>
      </c>
      <c r="D1251" s="1" t="s">
        <v>5972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customHeight="1" x14ac:dyDescent="0.25">
      <c r="A1252" s="1" t="s">
        <v>5970</v>
      </c>
      <c r="B1252" s="21" t="s">
        <v>5971</v>
      </c>
      <c r="C1252" s="1">
        <v>1</v>
      </c>
      <c r="D1252" s="1" t="s">
        <v>5973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customHeight="1" x14ac:dyDescent="0.25">
      <c r="A1253" s="1" t="s">
        <v>5970</v>
      </c>
      <c r="B1253" s="21" t="s">
        <v>5971</v>
      </c>
      <c r="C1253" s="1">
        <v>4</v>
      </c>
      <c r="D1253" s="1" t="s">
        <v>5974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customHeight="1" x14ac:dyDescent="0.25">
      <c r="A1254" s="1" t="s">
        <v>5975</v>
      </c>
      <c r="B1254" s="21" t="s">
        <v>5976</v>
      </c>
      <c r="C1254" s="1">
        <v>1</v>
      </c>
      <c r="D1254" s="1" t="s">
        <v>5977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customHeight="1" x14ac:dyDescent="0.25">
      <c r="A1255" s="1" t="s">
        <v>5975</v>
      </c>
      <c r="B1255" s="21" t="s">
        <v>5976</v>
      </c>
      <c r="C1255" s="1">
        <v>23</v>
      </c>
      <c r="D1255" s="1" t="s">
        <v>5978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customHeight="1" x14ac:dyDescent="0.25">
      <c r="A1256" s="1" t="s">
        <v>5975</v>
      </c>
      <c r="B1256" s="21" t="s">
        <v>5976</v>
      </c>
      <c r="C1256" s="1">
        <v>7</v>
      </c>
      <c r="D1256" s="1" t="s">
        <v>5979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customHeight="1" x14ac:dyDescent="0.25">
      <c r="A1257" s="1" t="s">
        <v>5980</v>
      </c>
      <c r="B1257" s="21" t="s">
        <v>5981</v>
      </c>
      <c r="C1257" s="1">
        <v>1</v>
      </c>
      <c r="D1257" s="1" t="s">
        <v>5982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customHeight="1" x14ac:dyDescent="0.25">
      <c r="A1258" s="1" t="s">
        <v>5984</v>
      </c>
      <c r="B1258" s="21" t="s">
        <v>5985</v>
      </c>
      <c r="C1258" s="1">
        <v>2</v>
      </c>
      <c r="D1258" s="1" t="s">
        <v>5986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5104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customHeight="1" x14ac:dyDescent="0.25">
      <c r="A1259" s="1" t="s">
        <v>5984</v>
      </c>
      <c r="B1259" s="21" t="s">
        <v>5985</v>
      </c>
      <c r="C1259" s="1">
        <v>1</v>
      </c>
      <c r="D1259" s="1" t="s">
        <v>5987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5104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customHeight="1" x14ac:dyDescent="0.25">
      <c r="A1260" s="1" t="s">
        <v>5984</v>
      </c>
      <c r="B1260" s="21" t="s">
        <v>5985</v>
      </c>
      <c r="C1260" s="1">
        <v>1</v>
      </c>
      <c r="D1260" s="1" t="s">
        <v>5988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5104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customHeight="1" x14ac:dyDescent="0.25">
      <c r="A1261" s="1" t="s">
        <v>5989</v>
      </c>
      <c r="B1261" s="21" t="s">
        <v>5990</v>
      </c>
      <c r="C1261" s="1">
        <v>2</v>
      </c>
      <c r="D1261" s="1" t="s">
        <v>5991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customHeight="1" x14ac:dyDescent="0.25">
      <c r="A1262" s="1" t="s">
        <v>5989</v>
      </c>
      <c r="B1262" s="21" t="s">
        <v>5990</v>
      </c>
      <c r="C1262" s="1">
        <v>2</v>
      </c>
      <c r="D1262" s="1" t="s">
        <v>5992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customHeight="1" x14ac:dyDescent="0.25">
      <c r="A1263" s="1" t="s">
        <v>5989</v>
      </c>
      <c r="B1263" s="21" t="s">
        <v>5990</v>
      </c>
      <c r="C1263" s="1">
        <v>2</v>
      </c>
      <c r="D1263" s="1" t="s">
        <v>5993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customHeight="1" x14ac:dyDescent="0.25">
      <c r="A1264" s="1" t="s">
        <v>5989</v>
      </c>
      <c r="B1264" s="21" t="s">
        <v>5990</v>
      </c>
      <c r="C1264" s="1">
        <v>2</v>
      </c>
      <c r="D1264" s="1" t="s">
        <v>5994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customHeight="1" x14ac:dyDescent="0.25">
      <c r="A1265" s="1" t="s">
        <v>5989</v>
      </c>
      <c r="B1265" s="21" t="s">
        <v>5990</v>
      </c>
      <c r="C1265" s="1">
        <v>14</v>
      </c>
      <c r="D1265" s="1" t="s">
        <v>5995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customHeight="1" x14ac:dyDescent="0.25">
      <c r="A1266" s="1" t="s">
        <v>5989</v>
      </c>
      <c r="B1266" s="21" t="s">
        <v>5990</v>
      </c>
      <c r="C1266" s="1">
        <v>2</v>
      </c>
      <c r="D1266" s="1" t="s">
        <v>5996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customHeight="1" x14ac:dyDescent="0.25">
      <c r="A1267" s="1" t="s">
        <v>5989</v>
      </c>
      <c r="B1267" s="21" t="s">
        <v>5990</v>
      </c>
      <c r="C1267" s="1">
        <v>2</v>
      </c>
      <c r="D1267" s="1" t="s">
        <v>5997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customHeight="1" x14ac:dyDescent="0.25">
      <c r="A1268" s="1" t="s">
        <v>5989</v>
      </c>
      <c r="B1268" s="21" t="s">
        <v>5990</v>
      </c>
      <c r="C1268" s="1">
        <v>2</v>
      </c>
      <c r="D1268" s="1" t="s">
        <v>5998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customHeight="1" x14ac:dyDescent="0.25">
      <c r="A1269" s="1" t="s">
        <v>5989</v>
      </c>
      <c r="B1269" s="21" t="s">
        <v>5990</v>
      </c>
      <c r="C1269" s="1">
        <v>2</v>
      </c>
      <c r="D1269" s="1" t="s">
        <v>5999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customHeight="1" x14ac:dyDescent="0.25">
      <c r="A1270" s="1" t="s">
        <v>5989</v>
      </c>
      <c r="B1270" s="21" t="s">
        <v>5990</v>
      </c>
      <c r="C1270" s="1">
        <v>2</v>
      </c>
      <c r="D1270" s="1" t="s">
        <v>6000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customHeight="1" x14ac:dyDescent="0.25">
      <c r="A1271" s="1" t="s">
        <v>5989</v>
      </c>
      <c r="B1271" s="21" t="s">
        <v>5990</v>
      </c>
      <c r="C1271" s="1">
        <v>2</v>
      </c>
      <c r="D1271" s="1" t="s">
        <v>6002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customHeight="1" x14ac:dyDescent="0.25">
      <c r="A1272" s="1" t="s">
        <v>5989</v>
      </c>
      <c r="B1272" s="21" t="s">
        <v>5990</v>
      </c>
      <c r="C1272" s="1">
        <v>2</v>
      </c>
      <c r="D1272" s="1" t="s">
        <v>6001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customHeight="1" x14ac:dyDescent="0.25">
      <c r="A1273" s="1" t="s">
        <v>5989</v>
      </c>
      <c r="B1273" s="21" t="s">
        <v>5990</v>
      </c>
      <c r="C1273" s="1">
        <v>2</v>
      </c>
      <c r="D1273" s="1" t="s">
        <v>6003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customHeight="1" x14ac:dyDescent="0.25">
      <c r="A1274" s="1" t="s">
        <v>5989</v>
      </c>
      <c r="B1274" s="21" t="s">
        <v>5990</v>
      </c>
      <c r="C1274" s="1">
        <v>5</v>
      </c>
      <c r="D1274" s="1" t="s">
        <v>6004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customHeight="1" x14ac:dyDescent="0.25">
      <c r="A1275" s="1" t="s">
        <v>5989</v>
      </c>
      <c r="B1275" s="21" t="s">
        <v>5990</v>
      </c>
      <c r="C1275" s="1">
        <v>1</v>
      </c>
      <c r="D1275" s="1" t="s">
        <v>6005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customHeight="1" x14ac:dyDescent="0.25">
      <c r="A1276" s="1" t="s">
        <v>5989</v>
      </c>
      <c r="B1276" s="21" t="s">
        <v>5990</v>
      </c>
      <c r="C1276" s="1">
        <v>1</v>
      </c>
      <c r="D1276" s="1" t="s">
        <v>6006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customHeight="1" x14ac:dyDescent="0.25">
      <c r="A1277" s="1" t="s">
        <v>5989</v>
      </c>
      <c r="B1277" s="21" t="s">
        <v>5990</v>
      </c>
      <c r="C1277" s="1">
        <v>1</v>
      </c>
      <c r="D1277" s="1" t="s">
        <v>6007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customHeight="1" x14ac:dyDescent="0.25">
      <c r="A1278" s="1" t="s">
        <v>5989</v>
      </c>
      <c r="B1278" s="21" t="s">
        <v>5990</v>
      </c>
      <c r="C1278" s="1">
        <v>24</v>
      </c>
      <c r="D1278" s="1" t="s">
        <v>6008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customHeight="1" x14ac:dyDescent="0.25">
      <c r="A1279" s="1" t="s">
        <v>814</v>
      </c>
      <c r="B1279" s="21"/>
      <c r="C1279" s="1">
        <v>21</v>
      </c>
      <c r="D1279" s="1" t="s">
        <v>5009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6009</v>
      </c>
      <c r="K1279" s="8" t="s">
        <v>23</v>
      </c>
      <c r="L1279" s="9" t="s">
        <v>6010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6011</v>
      </c>
      <c r="K1280" s="8" t="s">
        <v>23</v>
      </c>
      <c r="L1280" s="9" t="s">
        <v>6012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customHeight="1" x14ac:dyDescent="0.25">
      <c r="A1281" s="1" t="s">
        <v>4547</v>
      </c>
      <c r="B1281" s="21"/>
      <c r="C1281" s="1">
        <v>40</v>
      </c>
      <c r="D1281" s="1" t="s">
        <v>6013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6014</v>
      </c>
      <c r="K1281" s="8" t="s">
        <v>23</v>
      </c>
      <c r="L1281" s="9" t="s">
        <v>6015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customHeight="1" x14ac:dyDescent="0.25">
      <c r="A1282" s="1" t="s">
        <v>6016</v>
      </c>
      <c r="B1282" s="21"/>
      <c r="C1282" s="1">
        <v>10</v>
      </c>
      <c r="D1282" s="1" t="s">
        <v>6017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6018</v>
      </c>
      <c r="K1282" s="8" t="s">
        <v>23</v>
      </c>
      <c r="L1282" s="9" t="s">
        <v>6019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customHeight="1" x14ac:dyDescent="0.25">
      <c r="A1283" s="1" t="s">
        <v>103</v>
      </c>
      <c r="B1283" s="21"/>
      <c r="C1283" s="1">
        <v>4</v>
      </c>
      <c r="D1283" s="1" t="s">
        <v>6020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6021</v>
      </c>
      <c r="K1283" s="8" t="s">
        <v>23</v>
      </c>
      <c r="L1283" s="9" t="s">
        <v>5255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customHeight="1" x14ac:dyDescent="0.25">
      <c r="A1284" s="1" t="s">
        <v>103</v>
      </c>
      <c r="B1284" s="21"/>
      <c r="C1284" s="1">
        <v>4</v>
      </c>
      <c r="D1284" s="1" t="s">
        <v>6020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6022</v>
      </c>
      <c r="K1284" s="8" t="s">
        <v>23</v>
      </c>
      <c r="L1284" s="9" t="s">
        <v>5255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customHeight="1" x14ac:dyDescent="0.25">
      <c r="A1285" s="1" t="s">
        <v>6023</v>
      </c>
      <c r="B1285" s="21"/>
      <c r="C1285" s="1">
        <v>6</v>
      </c>
      <c r="D1285" s="1" t="s">
        <v>6024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6021</v>
      </c>
      <c r="K1285" s="8" t="s">
        <v>23</v>
      </c>
      <c r="L1285" s="9" t="s">
        <v>5255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customHeight="1" x14ac:dyDescent="0.25">
      <c r="A1286" s="1" t="s">
        <v>6023</v>
      </c>
      <c r="B1286" s="21"/>
      <c r="C1286" s="1">
        <v>12</v>
      </c>
      <c r="D1286" s="1" t="s">
        <v>6024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6022</v>
      </c>
      <c r="K1286" s="8" t="s">
        <v>23</v>
      </c>
      <c r="L1286" s="9" t="s">
        <v>5255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customHeight="1" x14ac:dyDescent="0.25">
      <c r="A1287" s="1" t="s">
        <v>6025</v>
      </c>
      <c r="B1287" s="21"/>
      <c r="C1287" s="1">
        <v>6</v>
      </c>
      <c r="D1287" s="1" t="s">
        <v>6026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6021</v>
      </c>
      <c r="K1287" s="8" t="s">
        <v>23</v>
      </c>
      <c r="L1287" s="9" t="s">
        <v>5255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customHeight="1" x14ac:dyDescent="0.25">
      <c r="A1288" s="1" t="s">
        <v>6025</v>
      </c>
      <c r="B1288" s="21"/>
      <c r="C1288" s="1">
        <v>12</v>
      </c>
      <c r="D1288" s="1" t="s">
        <v>6026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6022</v>
      </c>
      <c r="K1288" s="8" t="s">
        <v>23</v>
      </c>
      <c r="L1288" s="9" t="s">
        <v>5255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customHeight="1" x14ac:dyDescent="0.25">
      <c r="A1289" s="1" t="s">
        <v>6027</v>
      </c>
      <c r="B1289" s="21"/>
      <c r="C1289" s="1">
        <v>90</v>
      </c>
      <c r="D1289" s="1" t="s">
        <v>6028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6021</v>
      </c>
      <c r="K1289" s="8" t="s">
        <v>23</v>
      </c>
      <c r="L1289" s="9" t="s">
        <v>5255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customHeight="1" x14ac:dyDescent="0.25">
      <c r="A1290" s="1" t="s">
        <v>6027</v>
      </c>
      <c r="B1290" s="21"/>
      <c r="C1290" s="1">
        <v>208</v>
      </c>
      <c r="D1290" s="1" t="s">
        <v>6028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6022</v>
      </c>
      <c r="K1290" s="8" t="s">
        <v>23</v>
      </c>
      <c r="L1290" s="9" t="s">
        <v>5255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customHeight="1" x14ac:dyDescent="0.25">
      <c r="A1291" s="1" t="s">
        <v>6027</v>
      </c>
      <c r="B1291" s="21"/>
      <c r="C1291" s="1">
        <v>90</v>
      </c>
      <c r="D1291" s="1" t="s">
        <v>6028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6034</v>
      </c>
      <c r="K1291" s="8" t="s">
        <v>23</v>
      </c>
      <c r="L1291" s="9" t="s">
        <v>5255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customHeight="1" x14ac:dyDescent="0.25">
      <c r="A1292" s="1" t="s">
        <v>6030</v>
      </c>
      <c r="B1292" s="21"/>
      <c r="C1292" s="1">
        <v>50</v>
      </c>
      <c r="D1292" s="1" t="s">
        <v>6029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6039</v>
      </c>
      <c r="J1292" s="8" t="s">
        <v>6021</v>
      </c>
      <c r="K1292" s="8" t="s">
        <v>23</v>
      </c>
      <c r="L1292" s="9" t="s">
        <v>5255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customHeight="1" x14ac:dyDescent="0.25">
      <c r="A1293" s="1" t="s">
        <v>6030</v>
      </c>
      <c r="B1293" s="21"/>
      <c r="C1293" s="1">
        <v>128</v>
      </c>
      <c r="D1293" s="1" t="s">
        <v>6029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6039</v>
      </c>
      <c r="J1293" s="8" t="s">
        <v>6022</v>
      </c>
      <c r="K1293" s="8" t="s">
        <v>23</v>
      </c>
      <c r="L1293" s="9" t="s">
        <v>5255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customHeight="1" x14ac:dyDescent="0.25">
      <c r="A1294" s="1" t="s">
        <v>6030</v>
      </c>
      <c r="B1294" s="21"/>
      <c r="C1294" s="1">
        <v>90</v>
      </c>
      <c r="D1294" s="1" t="s">
        <v>6029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6039</v>
      </c>
      <c r="J1294" s="8" t="s">
        <v>6034</v>
      </c>
      <c r="K1294" s="8" t="s">
        <v>23</v>
      </c>
      <c r="L1294" s="9" t="s">
        <v>5255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customHeight="1" x14ac:dyDescent="0.25">
      <c r="A1295" s="1" t="s">
        <v>6031</v>
      </c>
      <c r="B1295" s="21"/>
      <c r="C1295" s="1">
        <v>4</v>
      </c>
      <c r="D1295" s="1" t="s">
        <v>6028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6021</v>
      </c>
      <c r="K1295" s="8" t="s">
        <v>23</v>
      </c>
      <c r="L1295" s="9" t="s">
        <v>5255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customHeight="1" x14ac:dyDescent="0.25">
      <c r="A1296" s="1" t="s">
        <v>6031</v>
      </c>
      <c r="B1296" s="21"/>
      <c r="C1296" s="1">
        <v>4</v>
      </c>
      <c r="D1296" s="1" t="s">
        <v>6028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6022</v>
      </c>
      <c r="K1296" s="8" t="s">
        <v>23</v>
      </c>
      <c r="L1296" s="9" t="s">
        <v>5255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customHeight="1" x14ac:dyDescent="0.25">
      <c r="A1297" s="1" t="s">
        <v>6031</v>
      </c>
      <c r="B1297" s="21"/>
      <c r="C1297" s="1">
        <v>3</v>
      </c>
      <c r="D1297" s="1" t="s">
        <v>6028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6034</v>
      </c>
      <c r="K1297" s="8" t="s">
        <v>23</v>
      </c>
      <c r="L1297" s="9" t="s">
        <v>5255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customHeight="1" x14ac:dyDescent="0.25">
      <c r="A1298" s="1" t="s">
        <v>6032</v>
      </c>
      <c r="B1298" s="21"/>
      <c r="C1298" s="1">
        <v>4</v>
      </c>
      <c r="D1298" s="1" t="s">
        <v>6029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6021</v>
      </c>
      <c r="K1298" s="8" t="s">
        <v>23</v>
      </c>
      <c r="L1298" s="9" t="s">
        <v>5255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customHeight="1" x14ac:dyDescent="0.25">
      <c r="A1299" s="1" t="s">
        <v>6032</v>
      </c>
      <c r="B1299" s="21"/>
      <c r="C1299" s="1">
        <v>4</v>
      </c>
      <c r="D1299" s="1" t="s">
        <v>6029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6022</v>
      </c>
      <c r="K1299" s="8" t="s">
        <v>23</v>
      </c>
      <c r="L1299" s="9" t="s">
        <v>5255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customHeight="1" x14ac:dyDescent="0.25">
      <c r="A1300" s="1" t="s">
        <v>6032</v>
      </c>
      <c r="B1300" s="21"/>
      <c r="C1300" s="1">
        <v>3</v>
      </c>
      <c r="D1300" s="1" t="s">
        <v>6029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6034</v>
      </c>
      <c r="K1300" s="8" t="s">
        <v>23</v>
      </c>
      <c r="L1300" s="9" t="s">
        <v>5255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customHeight="1" x14ac:dyDescent="0.25">
      <c r="A1301" s="1" t="s">
        <v>6033</v>
      </c>
      <c r="B1301" s="21"/>
      <c r="C1301" s="1">
        <v>14</v>
      </c>
      <c r="D1301" s="1" t="s">
        <v>6028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6022</v>
      </c>
      <c r="K1301" s="8" t="s">
        <v>23</v>
      </c>
      <c r="L1301" s="9" t="s">
        <v>5255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customHeight="1" x14ac:dyDescent="0.25">
      <c r="A1302" s="1" t="s">
        <v>6033</v>
      </c>
      <c r="B1302" s="21"/>
      <c r="C1302" s="1">
        <v>5</v>
      </c>
      <c r="D1302" s="1" t="s">
        <v>6028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6034</v>
      </c>
      <c r="K1302" s="8" t="s">
        <v>23</v>
      </c>
      <c r="L1302" s="9" t="s">
        <v>5255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customHeight="1" x14ac:dyDescent="0.25">
      <c r="A1303" s="1" t="s">
        <v>6035</v>
      </c>
      <c r="B1303" s="21"/>
      <c r="C1303" s="1">
        <v>14</v>
      </c>
      <c r="D1303" s="1" t="s">
        <v>6029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6022</v>
      </c>
      <c r="K1303" s="8" t="s">
        <v>23</v>
      </c>
      <c r="L1303" s="9" t="s">
        <v>5255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customHeight="1" x14ac:dyDescent="0.25">
      <c r="A1304" s="1" t="s">
        <v>6035</v>
      </c>
      <c r="B1304" s="21"/>
      <c r="C1304" s="1">
        <v>5</v>
      </c>
      <c r="D1304" s="1" t="s">
        <v>6029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6034</v>
      </c>
      <c r="K1304" s="8" t="s">
        <v>23</v>
      </c>
      <c r="L1304" s="9" t="s">
        <v>5255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customHeight="1" x14ac:dyDescent="0.25">
      <c r="A1305" s="1" t="s">
        <v>6036</v>
      </c>
      <c r="B1305" s="21"/>
      <c r="C1305" s="1">
        <v>14</v>
      </c>
      <c r="D1305" s="1" t="s">
        <v>6037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6021</v>
      </c>
      <c r="K1305" s="8" t="s">
        <v>23</v>
      </c>
      <c r="L1305" s="9" t="s">
        <v>5255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customHeight="1" x14ac:dyDescent="0.25">
      <c r="A1306" s="1" t="s">
        <v>6036</v>
      </c>
      <c r="B1306" s="21"/>
      <c r="C1306" s="1">
        <v>34</v>
      </c>
      <c r="D1306" s="1" t="s">
        <v>6037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6022</v>
      </c>
      <c r="K1306" s="8" t="s">
        <v>23</v>
      </c>
      <c r="L1306" s="9" t="s">
        <v>5255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customHeight="1" x14ac:dyDescent="0.25">
      <c r="A1307" s="1" t="s">
        <v>6036</v>
      </c>
      <c r="B1307" s="21"/>
      <c r="C1307" s="1">
        <v>30</v>
      </c>
      <c r="D1307" s="1" t="s">
        <v>6037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6034</v>
      </c>
      <c r="K1307" s="8" t="s">
        <v>23</v>
      </c>
      <c r="L1307" s="9" t="s">
        <v>5255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customHeight="1" x14ac:dyDescent="0.25">
      <c r="A1308" s="1" t="s">
        <v>84</v>
      </c>
      <c r="B1308" s="21"/>
      <c r="C1308" s="1">
        <v>4</v>
      </c>
      <c r="D1308" s="1" t="s">
        <v>6038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6021</v>
      </c>
      <c r="K1308" s="8" t="s">
        <v>23</v>
      </c>
      <c r="L1308" s="9" t="s">
        <v>5255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customHeight="1" x14ac:dyDescent="0.25">
      <c r="A1309" s="1" t="s">
        <v>84</v>
      </c>
      <c r="B1309" s="21"/>
      <c r="C1309" s="1">
        <v>6</v>
      </c>
      <c r="D1309" s="1" t="s">
        <v>6038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6022</v>
      </c>
      <c r="K1309" s="8" t="s">
        <v>23</v>
      </c>
      <c r="L1309" s="9" t="s">
        <v>5255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customHeight="1" x14ac:dyDescent="0.25">
      <c r="A1310" s="1" t="s">
        <v>6040</v>
      </c>
      <c r="B1310" s="21" t="s">
        <v>6041</v>
      </c>
      <c r="C1310" s="1">
        <v>1</v>
      </c>
      <c r="D1310" s="1" t="s">
        <v>6042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5104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customHeight="1" x14ac:dyDescent="0.25">
      <c r="A1311" s="1" t="s">
        <v>6043</v>
      </c>
      <c r="B1311" s="21" t="s">
        <v>6044</v>
      </c>
      <c r="C1311" s="1">
        <v>1</v>
      </c>
      <c r="D1311" s="1" t="s">
        <v>6045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5104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customHeight="1" x14ac:dyDescent="0.25">
      <c r="A1312" s="1" t="s">
        <v>6046</v>
      </c>
      <c r="B1312" s="21" t="s">
        <v>6047</v>
      </c>
      <c r="C1312" s="1">
        <v>1</v>
      </c>
      <c r="D1312" s="1" t="s">
        <v>6048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5104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customHeight="1" x14ac:dyDescent="0.25">
      <c r="A1313" s="1" t="s">
        <v>6046</v>
      </c>
      <c r="B1313" s="21" t="s">
        <v>6047</v>
      </c>
      <c r="C1313" s="1">
        <v>1</v>
      </c>
      <c r="D1313" s="1" t="s">
        <v>6049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5104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customHeight="1" x14ac:dyDescent="0.25">
      <c r="A1314" s="1" t="s">
        <v>6050</v>
      </c>
      <c r="B1314" s="21" t="s">
        <v>6051</v>
      </c>
      <c r="C1314" s="1">
        <v>8</v>
      </c>
      <c r="D1314" s="1" t="s">
        <v>6052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5104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customHeight="1" x14ac:dyDescent="0.25">
      <c r="A1315" s="1" t="s">
        <v>6050</v>
      </c>
      <c r="B1315" s="21" t="s">
        <v>6051</v>
      </c>
      <c r="C1315" s="1">
        <v>1</v>
      </c>
      <c r="D1315" s="1" t="s">
        <v>6053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5104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customHeight="1" x14ac:dyDescent="0.25">
      <c r="A1316" s="1" t="s">
        <v>6054</v>
      </c>
      <c r="B1316" s="21" t="s">
        <v>6055</v>
      </c>
      <c r="C1316" s="1">
        <v>1</v>
      </c>
      <c r="D1316" s="1" t="s">
        <v>6056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5104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customHeight="1" x14ac:dyDescent="0.25">
      <c r="A1317" s="1" t="s">
        <v>6054</v>
      </c>
      <c r="B1317" s="21" t="s">
        <v>6055</v>
      </c>
      <c r="C1317" s="1">
        <v>1</v>
      </c>
      <c r="D1317" s="1" t="s">
        <v>6057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5104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customHeight="1" x14ac:dyDescent="0.25">
      <c r="A1318" s="1" t="s">
        <v>6061</v>
      </c>
      <c r="B1318" s="21"/>
      <c r="C1318" s="1">
        <v>1</v>
      </c>
      <c r="D1318" s="1" t="s">
        <v>6058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6059</v>
      </c>
      <c r="K1318" s="8" t="s">
        <v>4320</v>
      </c>
      <c r="L1318" s="9" t="s">
        <v>5255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customHeight="1" x14ac:dyDescent="0.25">
      <c r="A1319" s="1" t="s">
        <v>6061</v>
      </c>
      <c r="B1319" s="21"/>
      <c r="C1319" s="1">
        <v>1</v>
      </c>
      <c r="D1319" s="1" t="s">
        <v>6060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6059</v>
      </c>
      <c r="K1319" s="8" t="s">
        <v>4320</v>
      </c>
      <c r="L1319" s="9" t="s">
        <v>5255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customHeight="1" x14ac:dyDescent="0.25">
      <c r="A1320" s="1" t="s">
        <v>6061</v>
      </c>
      <c r="B1320" s="21"/>
      <c r="C1320" s="1">
        <v>12</v>
      </c>
      <c r="D1320" s="1" t="s">
        <v>6062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6059</v>
      </c>
      <c r="K1320" s="8" t="s">
        <v>4320</v>
      </c>
      <c r="L1320" s="9" t="s">
        <v>5255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customHeight="1" x14ac:dyDescent="0.25">
      <c r="A1321" s="1" t="s">
        <v>6061</v>
      </c>
      <c r="B1321" s="21"/>
      <c r="C1321" s="1">
        <v>12</v>
      </c>
      <c r="D1321" s="1" t="s">
        <v>6063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6059</v>
      </c>
      <c r="K1321" s="8" t="s">
        <v>4320</v>
      </c>
      <c r="L1321" s="9" t="s">
        <v>5255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customHeight="1" x14ac:dyDescent="0.25">
      <c r="A1322" s="1" t="s">
        <v>6064</v>
      </c>
      <c r="B1322" s="21" t="s">
        <v>6065</v>
      </c>
      <c r="C1322" s="1">
        <v>2</v>
      </c>
      <c r="D1322" s="1" t="s">
        <v>6066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5104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customHeight="1" x14ac:dyDescent="0.25">
      <c r="A1323" s="1" t="s">
        <v>6064</v>
      </c>
      <c r="B1323" s="21" t="s">
        <v>6065</v>
      </c>
      <c r="C1323" s="1">
        <v>2</v>
      </c>
      <c r="D1323" s="1" t="s">
        <v>6067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5104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8" si="391">IFERROR(H1323*AG1323,"")</f>
        <v>0</v>
      </c>
      <c r="T1323" s="19">
        <f t="shared" ref="T1323:T1328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8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customHeight="1" x14ac:dyDescent="0.25">
      <c r="A1324" s="1" t="s">
        <v>5252</v>
      </c>
      <c r="B1324" s="21"/>
      <c r="C1324" s="1">
        <v>15</v>
      </c>
      <c r="D1324" s="1" t="s">
        <v>5253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5254</v>
      </c>
      <c r="K1324" s="8" t="s">
        <v>6068</v>
      </c>
      <c r="L1324" s="9" t="s">
        <v>5255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customHeight="1" x14ac:dyDescent="0.25">
      <c r="A1325" s="1" t="s">
        <v>5272</v>
      </c>
      <c r="B1325" s="21"/>
      <c r="C1325" s="1">
        <v>30</v>
      </c>
      <c r="D1325" s="1" t="s">
        <v>6072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5254</v>
      </c>
      <c r="K1325" s="8" t="s">
        <v>6068</v>
      </c>
      <c r="L1325" s="9" t="s">
        <v>5255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customHeight="1" x14ac:dyDescent="0.25">
      <c r="A1326" s="1" t="s">
        <v>5282</v>
      </c>
      <c r="B1326" s="21"/>
      <c r="C1326" s="1">
        <v>2</v>
      </c>
      <c r="D1326" s="1" t="s">
        <v>5283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5254</v>
      </c>
      <c r="K1326" s="8" t="s">
        <v>6068</v>
      </c>
      <c r="L1326" s="9" t="s">
        <v>5255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customHeight="1" x14ac:dyDescent="0.25">
      <c r="A1327" s="1" t="s">
        <v>6069</v>
      </c>
      <c r="B1327" s="21"/>
      <c r="C1327" s="1">
        <v>50</v>
      </c>
      <c r="D1327" s="1" t="s">
        <v>6070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5254</v>
      </c>
      <c r="K1327" s="8" t="s">
        <v>6068</v>
      </c>
      <c r="L1327" s="9" t="s">
        <v>5255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customHeight="1" x14ac:dyDescent="0.25">
      <c r="A1328" s="1" t="s">
        <v>6069</v>
      </c>
      <c r="B1328" s="21"/>
      <c r="C1328" s="1">
        <v>50</v>
      </c>
      <c r="D1328" s="1" t="s">
        <v>6071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5254</v>
      </c>
      <c r="K1328" s="8" t="s">
        <v>6068</v>
      </c>
      <c r="L1328" s="9" t="s">
        <v>5255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si="391"/>
        <v>0</v>
      </c>
      <c r="T1328" s="19">
        <f t="shared" si="392"/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si="393"/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J606:J1328 E607:E1328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AB999:AI1328">
    <cfRule type="expression" dxfId="205" priority="2404">
      <formula>$AI2="OK"</formula>
    </cfRule>
  </conditionalFormatting>
  <conditionalFormatting sqref="F565:F1328 B607:B1328 H607:I1328 K860:O1328">
    <cfRule type="expression" dxfId="204" priority="1846">
      <formula>#REF!="OK"</formula>
    </cfRule>
  </conditionalFormatting>
  <conditionalFormatting sqref="G453:G459">
    <cfRule type="expression" dxfId="203" priority="755">
      <formula>$AI507="OK"</formula>
    </cfRule>
  </conditionalFormatting>
  <conditionalFormatting sqref="H420">
    <cfRule type="expression" dxfId="202" priority="29197">
      <formula>$AI450="OK"</formula>
    </cfRule>
  </conditionalFormatting>
  <conditionalFormatting sqref="H421:H439">
    <cfRule type="expression" dxfId="201" priority="29187">
      <formula>$AI460="OK"</formula>
    </cfRule>
  </conditionalFormatting>
  <conditionalFormatting sqref="H577">
    <cfRule type="expression" dxfId="200" priority="29164">
      <formula>$AI605="OK"</formula>
    </cfRule>
  </conditionalFormatting>
  <conditionalFormatting sqref="K154:K439 K446:K452 L449:L450 L763:O764">
    <cfRule type="expression" dxfId="199" priority="2413">
      <formula>#REF!="OK"</formula>
    </cfRule>
  </conditionalFormatting>
  <conditionalFormatting sqref="K763:K764">
    <cfRule type="expression" dxfId="198" priority="29413">
      <formula>$AI1343="OK"</formula>
    </cfRule>
  </conditionalFormatting>
  <conditionalFormatting sqref="K765:O818 K819:M820 O819:O820 K821:O822 K823:M834 O823:O834 K835:O837 K838:M839 O838:O839 K840:O840 K841:M842 O841:O842 K843:O858 K859:M859 O859">
    <cfRule type="expression" dxfId="197" priority="1889">
      <formula>#REF!="OK"</formula>
    </cfRule>
  </conditionalFormatting>
  <conditionalFormatting sqref="L2:L27 H416:H418">
    <cfRule type="expression" dxfId="196" priority="28940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195" priority="2410">
      <formula>$AI72="OK"</formula>
    </cfRule>
  </conditionalFormatting>
  <conditionalFormatting sqref="L409">
    <cfRule type="expression" dxfId="194" priority="29189">
      <formula>$AI450="OK"</formula>
    </cfRule>
  </conditionalFormatting>
  <conditionalFormatting sqref="L410:L439">
    <cfRule type="expression" dxfId="193" priority="29042">
      <formula>$AI460="OK"</formula>
    </cfRule>
  </conditionalFormatting>
  <conditionalFormatting sqref="N2:N452">
    <cfRule type="expression" dxfId="192" priority="2294">
      <formula>#REF!="OK"</formula>
    </cfRule>
  </conditionalFormatting>
  <conditionalFormatting sqref="N819:N820">
    <cfRule type="expression" dxfId="191" priority="981">
      <formula>#REF!="OK"</formula>
    </cfRule>
  </conditionalFormatting>
  <conditionalFormatting sqref="N823:N834">
    <cfRule type="expression" dxfId="190" priority="969">
      <formula>#REF!="OK"</formula>
    </cfRule>
  </conditionalFormatting>
  <conditionalFormatting sqref="N838:N839">
    <cfRule type="expression" dxfId="189" priority="967">
      <formula>#REF!="OK"</formula>
    </cfRule>
  </conditionalFormatting>
  <conditionalFormatting sqref="N841:N842">
    <cfRule type="expression" dxfId="188" priority="965">
      <formula>#REF!="OK"</formula>
    </cfRule>
  </conditionalFormatting>
  <conditionalFormatting sqref="N859">
    <cfRule type="expression" dxfId="187" priority="963">
      <formula>#REF!="OK"</formula>
    </cfRule>
  </conditionalFormatting>
  <conditionalFormatting sqref="O451:O459">
    <cfRule type="cellIs" dxfId="186" priority="2360" operator="greaterThanOrEqual">
      <formula>0</formula>
    </cfRule>
  </conditionalFormatting>
  <conditionalFormatting sqref="O451:P454 H450 R450 M451:M452 A451:D454 F451:F454 H451:J459 K453:N459 P458:P459">
    <cfRule type="expression" dxfId="185" priority="28998">
      <formula>$AI504="OK"</formula>
    </cfRule>
  </conditionalFormatting>
  <conditionalFormatting sqref="O2:Z27 A2:D27 F2:F27 H2:K27 M2:M27 H154:H414 H460:H572">
    <cfRule type="expression" dxfId="184" priority="28973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83" priority="28671">
      <formula>$AI73="OK"</formula>
    </cfRule>
  </conditionalFormatting>
  <conditionalFormatting sqref="O107:Z107 A107:D107 F107 H107:K107 M107">
    <cfRule type="expression" dxfId="182" priority="29493">
      <formula>$AI153="OK"</formula>
    </cfRule>
  </conditionalFormatting>
  <conditionalFormatting sqref="O108:Z108 A108:D108 F108 H108:K108 M108 L109">
    <cfRule type="expression" dxfId="181" priority="29306">
      <formula>#REF!="OK"</formula>
    </cfRule>
  </conditionalFormatting>
  <conditionalFormatting sqref="O403:Z403 O407:Z407 A403:D403 F403 I403:J403 M403 L404 A407:D407 F407 I407:J407 M407 L408 H415 H419">
    <cfRule type="expression" dxfId="180" priority="29190">
      <formula>#REF!="OK"</formula>
    </cfRule>
  </conditionalFormatting>
  <conditionalFormatting sqref="O404:Z406 L153 L215:L257 L397:L403 A404:D406 F404:F406 I404:J406 M404:M406 AC1286:AG1291">
    <cfRule type="expression" dxfId="179" priority="28877">
      <formula>$AI196="OK"</formula>
    </cfRule>
  </conditionalFormatting>
  <conditionalFormatting sqref="O408:Z408 L405:L407 A408:D408 F408 I408:J408 M408">
    <cfRule type="expression" dxfId="178" priority="29199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77" priority="29012">
      <formula>$AI500="OK"</formula>
    </cfRule>
  </conditionalFormatting>
  <conditionalFormatting sqref="O560:Z563 Z561:Z564 B560:B563 F560:F563 I560:I563 M560:M563 H573:H576">
    <cfRule type="expression" dxfId="176" priority="29127">
      <formula>#REF!="OK"</formula>
    </cfRule>
  </conditionalFormatting>
  <conditionalFormatting sqref="O564:Z564 B564 F564 I564 M564">
    <cfRule type="expression" dxfId="175" priority="29041">
      <formula>$AI605="OK"</formula>
    </cfRule>
  </conditionalFormatting>
  <conditionalFormatting sqref="P1278:Q1279 S1278:Z1279">
    <cfRule type="expression" dxfId="174" priority="256">
      <formula>$AI1863="OK"</formula>
    </cfRule>
    <cfRule type="expression" dxfId="173" priority="260">
      <formula>$AI1836="OK"</formula>
    </cfRule>
  </conditionalFormatting>
  <conditionalFormatting sqref="P1279:Q1280 S1279:Z1280">
    <cfRule type="expression" dxfId="172" priority="246">
      <formula>$AI1863="OK"</formula>
    </cfRule>
    <cfRule type="expression" dxfId="171" priority="250">
      <formula>$AI1836="OK"</formula>
    </cfRule>
  </conditionalFormatting>
  <conditionalFormatting sqref="P1282:Q1294">
    <cfRule type="expression" dxfId="170" priority="232">
      <formula>$AI1836="OK"</formula>
    </cfRule>
    <cfRule type="expression" dxfId="169" priority="231">
      <formula>$AI1863="OK"</formula>
    </cfRule>
  </conditionalFormatting>
  <conditionalFormatting sqref="P1292:Q1297">
    <cfRule type="expression" dxfId="168" priority="221">
      <formula>$AI1872="OK"</formula>
    </cfRule>
    <cfRule type="expression" dxfId="167" priority="222">
      <formula>$AI1845="OK"</formula>
    </cfRule>
  </conditionalFormatting>
  <conditionalFormatting sqref="P1295:Q1300">
    <cfRule type="expression" dxfId="166" priority="212">
      <formula>$AI1847="OK"</formula>
    </cfRule>
    <cfRule type="expression" dxfId="165" priority="211">
      <formula>$AI1874="OK"</formula>
    </cfRule>
  </conditionalFormatting>
  <conditionalFormatting sqref="P1317:Q1321">
    <cfRule type="expression" dxfId="164" priority="42">
      <formula>$AI1898="OK"</formula>
    </cfRule>
    <cfRule type="expression" dxfId="163" priority="41">
      <formula>$AI1866="OK"</formula>
    </cfRule>
    <cfRule type="expression" dxfId="162" priority="40">
      <formula>$AI1893="OK"</formula>
    </cfRule>
  </conditionalFormatting>
  <conditionalFormatting sqref="P1321:Q1321 S1321:Z1321">
    <cfRule type="expression" dxfId="161" priority="33">
      <formula>$AI1869="OK"</formula>
    </cfRule>
    <cfRule type="expression" dxfId="160" priority="32">
      <formula>$AI1896="OK"</formula>
    </cfRule>
    <cfRule type="expression" dxfId="159" priority="34">
      <formula>$AI1901="OK"</formula>
    </cfRule>
  </conditionalFormatting>
  <conditionalFormatting sqref="P1323:Q1323">
    <cfRule type="expression" dxfId="158" priority="24">
      <formula>$AI1873="OK"</formula>
    </cfRule>
    <cfRule type="expression" dxfId="157" priority="29">
      <formula>$AI1904="OK"</formula>
    </cfRule>
    <cfRule type="expression" dxfId="156" priority="28">
      <formula>$AI1872="OK"</formula>
    </cfRule>
    <cfRule type="expression" dxfId="155" priority="27">
      <formula>$AI1899="OK"</formula>
    </cfRule>
    <cfRule type="expression" dxfId="154" priority="25">
      <formula>$AI1905="OK"</formula>
    </cfRule>
    <cfRule type="expression" dxfId="153" priority="23">
      <formula>$AI1900="OK"</formula>
    </cfRule>
  </conditionalFormatting>
  <conditionalFormatting sqref="P763:Z835">
    <cfRule type="expression" dxfId="152" priority="29326">
      <formula>$AI1353="OK"</formula>
    </cfRule>
  </conditionalFormatting>
  <conditionalFormatting sqref="P836:Z846">
    <cfRule type="expression" dxfId="151" priority="29402">
      <formula>$AI1424="OK"</formula>
    </cfRule>
  </conditionalFormatting>
  <conditionalFormatting sqref="P838:Z846 S1261:Z1291 P1261:Q1291 P1327:Q1328">
    <cfRule type="expression" dxfId="150" priority="29403">
      <formula>$AI1425="OK"</formula>
    </cfRule>
  </conditionalFormatting>
  <conditionalFormatting sqref="P846:Z846 P848:Z914 A874:X874 S1261:Z1294 P1261:Q1294 P1327:Q1328">
    <cfRule type="expression" dxfId="149" priority="29395">
      <formula>$AI1432="OK"</formula>
    </cfRule>
  </conditionalFormatting>
  <conditionalFormatting sqref="P847:Z847">
    <cfRule type="expression" dxfId="148" priority="1106">
      <formula>$AI1434="OK"</formula>
    </cfRule>
    <cfRule type="expression" dxfId="147" priority="1104">
      <formula>$AI1433="OK"</formula>
    </cfRule>
    <cfRule type="expression" dxfId="146" priority="1105">
      <formula>$AI1435="OK"</formula>
    </cfRule>
  </conditionalFormatting>
  <conditionalFormatting sqref="P848:Z914 A874:X874 S1292:Z1297 P1292:Q1297">
    <cfRule type="expression" dxfId="145" priority="29419">
      <formula>$AI1433="OK"</formula>
    </cfRule>
  </conditionalFormatting>
  <conditionalFormatting sqref="P915:Z928">
    <cfRule type="expression" dxfId="144" priority="265">
      <formula>$AI1501="OK"</formula>
    </cfRule>
    <cfRule type="expression" dxfId="143" priority="266">
      <formula>$AI1500="OK"</formula>
    </cfRule>
  </conditionalFormatting>
  <conditionalFormatting sqref="P929:Z1016 P1144:Z1291">
    <cfRule type="expression" dxfId="142" priority="29407">
      <formula>$AI1489="OK"</formula>
    </cfRule>
  </conditionalFormatting>
  <conditionalFormatting sqref="P929:Z1294">
    <cfRule type="expression" dxfId="141" priority="29700">
      <formula>$AI1488="OK"</formula>
    </cfRule>
  </conditionalFormatting>
  <conditionalFormatting sqref="P1017:Z1143 P1292:Z1297">
    <cfRule type="expression" dxfId="140" priority="268">
      <formula>$AI1575="OK"</formula>
    </cfRule>
  </conditionalFormatting>
  <conditionalFormatting sqref="P1259:Z1259">
    <cfRule type="expression" dxfId="139" priority="329">
      <formula>$AI1819="OK"</formula>
    </cfRule>
    <cfRule type="expression" dxfId="138" priority="328">
      <formula>$AI1818="OK"</formula>
    </cfRule>
  </conditionalFormatting>
  <conditionalFormatting sqref="P1293:Z1322">
    <cfRule type="expression" dxfId="137" priority="30201">
      <formula>$AI1849="OK"</formula>
    </cfRule>
  </conditionalFormatting>
  <conditionalFormatting sqref="P1293:Z1323">
    <cfRule type="expression" dxfId="136" priority="30202">
      <formula>$AI1848="OK"</formula>
    </cfRule>
  </conditionalFormatting>
  <conditionalFormatting sqref="P1295:Z1300">
    <cfRule type="expression" dxfId="135" priority="29760">
      <formula>$AI1852="OK"</formula>
    </cfRule>
  </conditionalFormatting>
  <conditionalFormatting sqref="P1317:Z1321">
    <cfRule type="expression" dxfId="134" priority="30058">
      <formula>$AI1871="OK"</formula>
    </cfRule>
  </conditionalFormatting>
  <conditionalFormatting sqref="P1321:Z1321">
    <cfRule type="expression" dxfId="133" priority="39">
      <formula>$AI1875="OK"</formula>
    </cfRule>
    <cfRule type="expression" dxfId="132" priority="35">
      <formula>$AI1874="OK"</formula>
    </cfRule>
  </conditionalFormatting>
  <conditionalFormatting sqref="P1323:Z1323">
    <cfRule type="expression" dxfId="131" priority="30419">
      <formula>$AI1877="OK"</formula>
    </cfRule>
  </conditionalFormatting>
  <conditionalFormatting sqref="P1324:Z1326">
    <cfRule type="expression" dxfId="130" priority="11">
      <formula>$AI1882="OK"</formula>
    </cfRule>
  </conditionalFormatting>
  <conditionalFormatting sqref="P1324:Z1328">
    <cfRule type="expression" dxfId="129" priority="5">
      <formula>$AI1883="OK"</formula>
    </cfRule>
  </conditionalFormatting>
  <conditionalFormatting sqref="P1327:Z1328">
    <cfRule type="expression" dxfId="128" priority="4">
      <formula>$AI1887="OK"</formula>
    </cfRule>
  </conditionalFormatting>
  <conditionalFormatting sqref="Q2:Q452 T2:T1328 Y2:Z1328 Q460:Q1328 A874:X874">
    <cfRule type="cellIs" dxfId="127" priority="28640" operator="greaterThanOrEqual">
      <formula>0</formula>
    </cfRule>
  </conditionalFormatting>
  <conditionalFormatting sqref="Q2:Q452">
    <cfRule type="cellIs" dxfId="126" priority="28639" operator="lessThan">
      <formula>0</formula>
    </cfRule>
  </conditionalFormatting>
  <conditionalFormatting sqref="Q453:Q459">
    <cfRule type="expression" dxfId="125" priority="754">
      <formula>$AI507="OK"</formula>
    </cfRule>
  </conditionalFormatting>
  <conditionalFormatting sqref="Q460:Q1328 O451:O459">
    <cfRule type="cellIs" dxfId="124" priority="2359" operator="lessThan">
      <formula>0</formula>
    </cfRule>
  </conditionalFormatting>
  <conditionalFormatting sqref="S212">
    <cfRule type="expression" dxfId="123" priority="2411">
      <formula>#REF!="OK"</formula>
    </cfRule>
  </conditionalFormatting>
  <conditionalFormatting sqref="S394">
    <cfRule type="expression" dxfId="122" priority="2412">
      <formula>#REF!="OK"</formula>
    </cfRule>
  </conditionalFormatting>
  <conditionalFormatting sqref="S448:Z448 O448:Q448 A448:D448 F448 J448 M448">
    <cfRule type="expression" dxfId="121" priority="28997">
      <formula>#REF!="OK"</formula>
    </cfRule>
  </conditionalFormatting>
  <conditionalFormatting sqref="S1280:Z1281 P1280:Q1281">
    <cfRule type="expression" dxfId="120" priority="29590">
      <formula>$AI1863="OK"</formula>
    </cfRule>
    <cfRule type="expression" dxfId="119" priority="29591">
      <formula>$AI1836="OK"</formula>
    </cfRule>
  </conditionalFormatting>
  <conditionalFormatting sqref="S1281:Z1291 P1281:Q1291">
    <cfRule type="expression" dxfId="118" priority="29653">
      <formula>$AI1836="OK"</formula>
    </cfRule>
    <cfRule type="expression" dxfId="117" priority="29652">
      <formula>$AI1863="OK"</formula>
    </cfRule>
  </conditionalFormatting>
  <conditionalFormatting sqref="S1282:Z1294">
    <cfRule type="expression" dxfId="116" priority="29647">
      <formula>$AI1836="OK"</formula>
    </cfRule>
    <cfRule type="expression" dxfId="115" priority="29646">
      <formula>$AI1863="OK"</formula>
    </cfRule>
  </conditionalFormatting>
  <conditionalFormatting sqref="S1292:Z1297">
    <cfRule type="expression" dxfId="114" priority="234">
      <formula>$AI1845="OK"</formula>
    </cfRule>
    <cfRule type="expression" dxfId="113" priority="233">
      <formula>$AI1872="OK"</formula>
    </cfRule>
  </conditionalFormatting>
  <conditionalFormatting sqref="S1293:Z1322 P1293:Q1322">
    <cfRule type="expression" dxfId="112" priority="30210">
      <formula>$AI1844="OK"</formula>
    </cfRule>
    <cfRule type="expression" dxfId="111" priority="30209">
      <formula>$AI1871="OK"</formula>
    </cfRule>
    <cfRule type="expression" dxfId="110" priority="30211">
      <formula>$AI1876="OK"</formula>
    </cfRule>
  </conditionalFormatting>
  <conditionalFormatting sqref="S1293:Z1323 P1293:Q1322">
    <cfRule type="expression" dxfId="109" priority="30212">
      <formula>$AI1870="OK"</formula>
    </cfRule>
    <cfRule type="expression" dxfId="108" priority="30213">
      <formula>$AI1843="OK"</formula>
    </cfRule>
    <cfRule type="expression" dxfId="107" priority="30214">
      <formula>$AI1875="OK"</formula>
    </cfRule>
  </conditionalFormatting>
  <conditionalFormatting sqref="S1295:Z1300 P1295:Q1300">
    <cfRule type="expression" dxfId="106" priority="29756">
      <formula>$AI1879="OK"</formula>
    </cfRule>
  </conditionalFormatting>
  <conditionalFormatting sqref="S1295:Z1300">
    <cfRule type="expression" dxfId="105" priority="224">
      <formula>$AI1847="OK"</formula>
    </cfRule>
    <cfRule type="expression" dxfId="104" priority="223">
      <formula>$AI1874="OK"</formula>
    </cfRule>
  </conditionalFormatting>
  <conditionalFormatting sqref="S1317:Z1321">
    <cfRule type="expression" dxfId="103" priority="30050">
      <formula>$AI1866="OK"</formula>
    </cfRule>
    <cfRule type="expression" dxfId="102" priority="30051">
      <formula>$AI1898="OK"</formula>
    </cfRule>
    <cfRule type="expression" dxfId="101" priority="30049">
      <formula>$AI1893="OK"</formula>
    </cfRule>
  </conditionalFormatting>
  <conditionalFormatting sqref="S1320:Z1321">
    <cfRule type="expression" dxfId="100" priority="51">
      <formula>$AI1897="OK"</formula>
    </cfRule>
    <cfRule type="expression" dxfId="99" priority="52">
      <formula>$AI1870="OK"</formula>
    </cfRule>
    <cfRule type="expression" dxfId="98" priority="53">
      <formula>$AI1902="OK"</formula>
    </cfRule>
  </conditionalFormatting>
  <conditionalFormatting sqref="S1323:Z1323">
    <cfRule type="expression" dxfId="97" priority="30425">
      <formula>$AI1899="OK"</formula>
    </cfRule>
    <cfRule type="expression" dxfId="96" priority="30426">
      <formula>$AI1872="OK"</formula>
    </cfRule>
    <cfRule type="expression" dxfId="95" priority="30427">
      <formula>$AI1904="OK"</formula>
    </cfRule>
  </conditionalFormatting>
  <conditionalFormatting sqref="S1327:Z1328">
    <cfRule type="expression" dxfId="94" priority="3">
      <formula>$AI1914="OK"</formula>
    </cfRule>
    <cfRule type="expression" dxfId="93" priority="2">
      <formula>$AI1913="OK"</formula>
    </cfRule>
  </conditionalFormatting>
  <conditionalFormatting sqref="T2:T1328 Y2:Z1328 A874:X874">
    <cfRule type="cellIs" dxfId="92" priority="28641" operator="lessThan">
      <formula>0</formula>
    </cfRule>
  </conditionalFormatting>
  <conditionalFormatting sqref="T213:Z213 O213:R213 A213:D213 F213 I213:J213 M213">
    <cfRule type="expression" dxfId="91" priority="28851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90" priority="28739">
      <formula>$AI258="OK"</formula>
    </cfRule>
  </conditionalFormatting>
  <conditionalFormatting sqref="T395:Z395 O395:R395 A395:D395 F395 I395:J395 M395 L396">
    <cfRule type="expression" dxfId="89" priority="28902">
      <formula>#REF!="OK"</formula>
    </cfRule>
  </conditionalFormatting>
  <conditionalFormatting sqref="T409:Z439 O409:R439 S409:S438 A409:D439 F409:F439 I409:J439 M409:M439 L440:L446">
    <cfRule type="expression" dxfId="88" priority="29283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87" priority="29192">
      <formula>$AI491="OK"</formula>
    </cfRule>
  </conditionalFormatting>
  <conditionalFormatting sqref="T606:Z606 Q606:R606 H606">
    <cfRule type="expression" dxfId="86" priority="29179">
      <formula>$AI670="OK"</formula>
    </cfRule>
  </conditionalFormatting>
  <conditionalFormatting sqref="V451:Y452 R451:T459 V453:Z459">
    <cfRule type="expression" dxfId="85" priority="29097">
      <formula>$AI488="OK"</formula>
    </cfRule>
  </conditionalFormatting>
  <conditionalFormatting sqref="Z451:Z452 O565:Z623 K624:Z762 K557:K623 B565:B604 I565:I604 M565:M604 H578:H604 A605:D606 H605:J606 L605:N623">
    <cfRule type="expression" dxfId="84" priority="29166">
      <formula>#REF!="OK"</formula>
    </cfRule>
  </conditionalFormatting>
  <conditionalFormatting sqref="Z451:Z452">
    <cfRule type="expression" dxfId="83" priority="2343">
      <formula>$AI495="OK"</formula>
    </cfRule>
  </conditionalFormatting>
  <conditionalFormatting sqref="Z565">
    <cfRule type="expression" dxfId="82" priority="29157">
      <formula>$AI605="OK"</formula>
    </cfRule>
  </conditionalFormatting>
  <conditionalFormatting sqref="Z606">
    <cfRule type="expression" dxfId="81" priority="29182">
      <formula>$AI669="OK"</formula>
    </cfRule>
  </conditionalFormatting>
  <conditionalFormatting sqref="AA819:AA820 AA893:AA1328">
    <cfRule type="cellIs" dxfId="80" priority="1234" operator="greaterThanOrEqual">
      <formula>1</formula>
    </cfRule>
    <cfRule type="expression" dxfId="79" priority="1235">
      <formula>$AI819="OK"</formula>
    </cfRule>
  </conditionalFormatting>
  <conditionalFormatting sqref="AA823:AA834">
    <cfRule type="cellIs" dxfId="78" priority="1210" operator="greaterThanOrEqual">
      <formula>1</formula>
    </cfRule>
    <cfRule type="expression" dxfId="77" priority="1211">
      <formula>$AI823="OK"</formula>
    </cfRule>
  </conditionalFormatting>
  <conditionalFormatting sqref="AA838:AA839">
    <cfRule type="expression" dxfId="76" priority="1207">
      <formula>$AI838="OK"</formula>
    </cfRule>
    <cfRule type="cellIs" dxfId="75" priority="1206" operator="greaterThanOrEqual">
      <formula>1</formula>
    </cfRule>
  </conditionalFormatting>
  <conditionalFormatting sqref="AA841:AA842">
    <cfRule type="expression" dxfId="74" priority="1203">
      <formula>$AI841="OK"</formula>
    </cfRule>
    <cfRule type="cellIs" dxfId="73" priority="1202" operator="greaterThanOrEqual">
      <formula>1</formula>
    </cfRule>
  </conditionalFormatting>
  <conditionalFormatting sqref="AA859">
    <cfRule type="expression" dxfId="72" priority="1201">
      <formula>$AI859="OK"</formula>
    </cfRule>
    <cfRule type="cellIs" dxfId="71" priority="1200" operator="greaterThanOrEqual">
      <formula>1</formula>
    </cfRule>
  </conditionalFormatting>
  <conditionalFormatting sqref="AA875:AA885">
    <cfRule type="expression" dxfId="70" priority="1179">
      <formula>$AI875="OK"</formula>
    </cfRule>
    <cfRule type="cellIs" dxfId="69" priority="1178" operator="greaterThanOrEqual">
      <formula>1</formula>
    </cfRule>
  </conditionalFormatting>
  <conditionalFormatting sqref="AA137:AC141">
    <cfRule type="expression" dxfId="68" priority="1141">
      <formula>$AI137="OK"</formula>
    </cfRule>
  </conditionalFormatting>
  <conditionalFormatting sqref="AA142:AC142 AC989:AG989">
    <cfRule type="expression" dxfId="67" priority="1143">
      <formula>$AI141="OK"</formula>
    </cfRule>
  </conditionalFormatting>
  <conditionalFormatting sqref="AA143:AC148">
    <cfRule type="expression" dxfId="66" priority="1133">
      <formula>$AI143="OK"</formula>
    </cfRule>
  </conditionalFormatting>
  <conditionalFormatting sqref="AA149:AC149">
    <cfRule type="expression" dxfId="65" priority="1135">
      <formula>$AI148="OK"</formula>
    </cfRule>
  </conditionalFormatting>
  <conditionalFormatting sqref="AA150:AC150">
    <cfRule type="expression" dxfId="64" priority="1132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63" priority="1129">
      <formula>$AI609="OK"</formula>
    </cfRule>
  </conditionalFormatting>
  <conditionalFormatting sqref="AA609:AC610 AA613:AC617 AA620:AC623 AB893:AJ1328">
    <cfRule type="cellIs" dxfId="62" priority="1131" operator="greaterThanOrEqual">
      <formula>1</formula>
    </cfRule>
  </conditionalFormatting>
  <conditionalFormatting sqref="AA121:AD127">
    <cfRule type="expression" dxfId="61" priority="1238">
      <formula>$AI121="OK"</formula>
    </cfRule>
  </conditionalFormatting>
  <conditionalFormatting sqref="AA605:AH605">
    <cfRule type="cellIs" dxfId="60" priority="1246" operator="greaterThanOrEqual">
      <formula>1</formula>
    </cfRule>
  </conditionalFormatting>
  <conditionalFormatting sqref="AA607:AH608">
    <cfRule type="cellIs" dxfId="59" priority="952" operator="greaterThanOrEqual">
      <formula>1</formula>
    </cfRule>
    <cfRule type="expression" dxfId="58" priority="951">
      <formula>$AI607="OK"</formula>
    </cfRule>
  </conditionalFormatting>
  <conditionalFormatting sqref="AA618:AH619">
    <cfRule type="cellIs" dxfId="57" priority="948" operator="greaterThanOrEqual">
      <formula>1</formula>
    </cfRule>
    <cfRule type="expression" dxfId="56" priority="947">
      <formula>$AI618="OK"</formula>
    </cfRule>
  </conditionalFormatting>
  <conditionalFormatting sqref="AA624:AH762">
    <cfRule type="cellIs" dxfId="55" priority="1245" operator="greaterThanOrEqual">
      <formula>1</formula>
    </cfRule>
    <cfRule type="expression" dxfId="54" priority="1244">
      <formula>$AI624="OK"</formula>
    </cfRule>
  </conditionalFormatting>
  <conditionalFormatting sqref="AA2:AI28 AA451:AE452 AE453:AG454 AF455:AG459 AA460:AH460 A460:G556 I460:N556 AA461:AI604 J557:J604 L557:L604">
    <cfRule type="expression" dxfId="53" priority="28637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52" priority="28638" operator="greaterThanOrEqual">
      <formula>1</formula>
    </cfRule>
  </conditionalFormatting>
  <conditionalFormatting sqref="AA461:AI606 AI607:AI762 AI799:AI805 AI818:AI819">
    <cfRule type="cellIs" dxfId="51" priority="2337" operator="greaterThanOrEqual">
      <formula>1</formula>
    </cfRule>
  </conditionalFormatting>
  <conditionalFormatting sqref="AA606:AI606">
    <cfRule type="expression" dxfId="50" priority="2338">
      <formula>$AI606="OK"</formula>
    </cfRule>
  </conditionalFormatting>
  <conditionalFormatting sqref="AA843:AJ858">
    <cfRule type="cellIs" dxfId="49" priority="1103" operator="greaterThanOrEqual">
      <formula>1</formula>
    </cfRule>
  </conditionalFormatting>
  <conditionalFormatting sqref="AC455:AC459">
    <cfRule type="cellIs" dxfId="48" priority="2278" operator="greaterThanOrEqual">
      <formula>1</formula>
    </cfRule>
    <cfRule type="expression" dxfId="47" priority="2277">
      <formula>$AI455="OK"</formula>
    </cfRule>
  </conditionalFormatting>
  <conditionalFormatting sqref="AC777">
    <cfRule type="cellIs" dxfId="46" priority="407" operator="greaterThanOrEqual">
      <formula>1</formula>
    </cfRule>
  </conditionalFormatting>
  <conditionalFormatting sqref="AC806">
    <cfRule type="cellIs" dxfId="45" priority="404" operator="greaterThanOrEqual">
      <formula>1</formula>
    </cfRule>
  </conditionalFormatting>
  <conditionalFormatting sqref="AC1316:AF1317 AC1316:AG1323">
    <cfRule type="expression" dxfId="44" priority="30182">
      <formula>#REF!="OK"</formula>
    </cfRule>
  </conditionalFormatting>
  <conditionalFormatting sqref="AC893:AG899">
    <cfRule type="cellIs" dxfId="43" priority="940" operator="greaterThanOrEqual">
      <formula>1</formula>
    </cfRule>
  </conditionalFormatting>
  <conditionalFormatting sqref="AC959:AG969 AC982:AG988 AC990:AG1099 AC1106:AG1106 AC1108:AG1108 AC1113:AG1142 AC1144:AG1167 AC1169:AG1249 AC1251:AG1289">
    <cfRule type="expression" dxfId="42" priority="844">
      <formula>$AI960="OK"</formula>
    </cfRule>
  </conditionalFormatting>
  <conditionalFormatting sqref="AC988:AG989">
    <cfRule type="expression" dxfId="41" priority="845">
      <formula>$AI988="OK"</formula>
    </cfRule>
  </conditionalFormatting>
  <conditionalFormatting sqref="AC997:AG997 AC1290:AG1291 AC1293:AG1294 AC1296:AG1297 AC1299:AG1300">
    <cfRule type="expression" dxfId="40" priority="828">
      <formula>$AI999="OK"</formula>
    </cfRule>
  </conditionalFormatting>
  <conditionalFormatting sqref="AC998:AG998">
    <cfRule type="expression" dxfId="39" priority="826">
      <formula>$AI998="OK"</formula>
    </cfRule>
  </conditionalFormatting>
  <conditionalFormatting sqref="AC1143:AG1143">
    <cfRule type="expression" dxfId="38" priority="29584">
      <formula>#REF!="OK"</formula>
    </cfRule>
  </conditionalFormatting>
  <conditionalFormatting sqref="AC1250:AG1250 AC1321:AF1321 AC1328:AG1328">
    <cfRule type="expression" dxfId="37" priority="30476">
      <formula>#REF!="OK"</formula>
    </cfRule>
  </conditionalFormatting>
  <conditionalFormatting sqref="AC1257:AG1260">
    <cfRule type="expression" dxfId="36" priority="29521">
      <formula>#REF!="OK"</formula>
    </cfRule>
  </conditionalFormatting>
  <conditionalFormatting sqref="AC1277:AG1285">
    <cfRule type="expression" dxfId="35" priority="29782">
      <formula>#REF!="OK"</formula>
    </cfRule>
  </conditionalFormatting>
  <conditionalFormatting sqref="AC1292:AG1294">
    <cfRule type="expression" dxfId="34" priority="230">
      <formula>$AI1334="OK"</formula>
    </cfRule>
  </conditionalFormatting>
  <conditionalFormatting sqref="AC1292:AG1321">
    <cfRule type="expression" dxfId="33" priority="72">
      <formula>$AI1293="OK"</formula>
    </cfRule>
  </conditionalFormatting>
  <conditionalFormatting sqref="AC1293:AG1322">
    <cfRule type="expression" dxfId="32" priority="30242">
      <formula>$AI1332="OK"</formula>
    </cfRule>
  </conditionalFormatting>
  <conditionalFormatting sqref="AC1295:AG1297">
    <cfRule type="expression" dxfId="31" priority="220">
      <formula>$AI1336="OK"</formula>
    </cfRule>
  </conditionalFormatting>
  <conditionalFormatting sqref="AC1298:AG1300">
    <cfRule type="expression" dxfId="30" priority="210">
      <formula>$AI1338="OK"</formula>
    </cfRule>
  </conditionalFormatting>
  <conditionalFormatting sqref="AC1317:AG1321 AC1323:AG1323">
    <cfRule type="expression" dxfId="29" priority="49">
      <formula>$AI1355="OK"</formula>
    </cfRule>
  </conditionalFormatting>
  <conditionalFormatting sqref="AC1321:AG1321">
    <cfRule type="expression" dxfId="28" priority="30485">
      <formula>$AI1358="OK"</formula>
    </cfRule>
    <cfRule type="expression" dxfId="27" priority="30386">
      <formula>$AI1329="OK"</formula>
    </cfRule>
  </conditionalFormatting>
  <conditionalFormatting sqref="AC1324:AG1327">
    <cfRule type="expression" dxfId="26" priority="6">
      <formula>$AI1325="OK"</formula>
    </cfRule>
  </conditionalFormatting>
  <conditionalFormatting sqref="AD777:AG777">
    <cfRule type="cellIs" dxfId="25" priority="408" operator="greaterThanOrEqual">
      <formula>1</formula>
    </cfRule>
    <cfRule type="expression" dxfId="24" priority="409">
      <formula>$AI777="OK"</formula>
    </cfRule>
  </conditionalFormatting>
  <conditionalFormatting sqref="AD806:AG806">
    <cfRule type="cellIs" dxfId="23" priority="405" operator="greaterThanOrEqual">
      <formula>1</formula>
    </cfRule>
    <cfRule type="expression" dxfId="22" priority="406">
      <formula>$AI806="OK"</formula>
    </cfRule>
  </conditionalFormatting>
  <conditionalFormatting sqref="AD1001:AG1001">
    <cfRule type="cellIs" dxfId="21" priority="403" operator="greaterThanOrEqual">
      <formula>1</formula>
    </cfRule>
  </conditionalFormatting>
  <conditionalFormatting sqref="AD1003:AG1007">
    <cfRule type="cellIs" dxfId="20" priority="398" operator="greaterThanOrEqual">
      <formula>1</formula>
    </cfRule>
  </conditionalFormatting>
  <conditionalFormatting sqref="AD1014:AG1016">
    <cfRule type="cellIs" dxfId="19" priority="395" operator="greaterThanOrEqual">
      <formula>1</formula>
    </cfRule>
  </conditionalFormatting>
  <conditionalFormatting sqref="AD609:AH610 AA611:AH612 AD613:AH617 AD620:AH623">
    <cfRule type="cellIs" dxfId="18" priority="2327" operator="greaterThanOrEqual">
      <formula>1</formula>
    </cfRule>
    <cfRule type="expression" dxfId="17" priority="2328">
      <formula>$AI609="OK"</formula>
    </cfRule>
  </conditionalFormatting>
  <conditionalFormatting sqref="AE455:AE459">
    <cfRule type="expression" dxfId="16" priority="2276">
      <formula>$AI455="OK"</formula>
    </cfRule>
  </conditionalFormatting>
  <conditionalFormatting sqref="AF455:AF459">
    <cfRule type="expression" dxfId="15" priority="2275">
      <formula>$AI455="OK"</formula>
    </cfRule>
  </conditionalFormatting>
  <conditionalFormatting sqref="AF988:AG989">
    <cfRule type="expression" dxfId="14" priority="76">
      <formula>$AI988="OK"</formula>
    </cfRule>
  </conditionalFormatting>
  <conditionalFormatting sqref="AF989:AG989">
    <cfRule type="expression" dxfId="13" priority="75">
      <formula>$AI990="OK"</formula>
    </cfRule>
  </conditionalFormatting>
  <conditionalFormatting sqref="AF997:AG998">
    <cfRule type="expression" dxfId="12" priority="73">
      <formula>$AI997="OK"</formula>
    </cfRule>
  </conditionalFormatting>
  <conditionalFormatting sqref="AF451:AH452">
    <cfRule type="expression" dxfId="11" priority="2226">
      <formula>$AI451="OK"</formula>
    </cfRule>
  </conditionalFormatting>
  <conditionalFormatting sqref="AG455:AG459">
    <cfRule type="expression" dxfId="10" priority="2274">
      <formula>$AI455="OK"</formula>
    </cfRule>
  </conditionalFormatting>
  <conditionalFormatting sqref="AH453:AH459">
    <cfRule type="cellIs" dxfId="9" priority="759" operator="greaterThanOrEqual">
      <formula>1</formula>
    </cfRule>
    <cfRule type="expression" dxfId="8" priority="758">
      <formula>$AI453="OK"</formula>
    </cfRule>
  </conditionalFormatting>
  <conditionalFormatting sqref="AI487:AI762 N557:N604 AI799:AI805 AI818:AI819">
    <cfRule type="expression" dxfId="7" priority="2344">
      <formula>$AI487="OK"</formula>
    </cfRule>
  </conditionalFormatting>
  <conditionalFormatting sqref="AJ154:AW154">
    <cfRule type="expression" dxfId="6" priority="2415">
      <formula>$AI154="OK"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13" workbookViewId="0">
      <selection activeCell="F21" sqref="F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9">
        <v>188</v>
      </c>
      <c r="B2" s="217" t="s">
        <v>2071</v>
      </c>
      <c r="C2" s="230">
        <v>46188</v>
      </c>
      <c r="D2" s="230">
        <v>46261</v>
      </c>
      <c r="E2" s="231" t="s">
        <v>496</v>
      </c>
      <c r="F2" s="217" t="s">
        <v>2070</v>
      </c>
    </row>
    <row r="3" spans="1:6" x14ac:dyDescent="0.25">
      <c r="A3" s="229">
        <v>190</v>
      </c>
      <c r="B3" s="217" t="s">
        <v>2986</v>
      </c>
      <c r="C3" s="230">
        <v>46205</v>
      </c>
      <c r="D3" s="230"/>
      <c r="E3" s="231" t="s">
        <v>496</v>
      </c>
      <c r="F3" s="217" t="s">
        <v>2987</v>
      </c>
    </row>
    <row r="4" spans="1:6" x14ac:dyDescent="0.25">
      <c r="A4" s="228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5479</v>
      </c>
      <c r="F11" s="107" t="s">
        <v>3292</v>
      </c>
    </row>
    <row r="12" spans="1:6" ht="30" x14ac:dyDescent="0.25">
      <c r="A12" s="238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5658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2">
        <v>133</v>
      </c>
      <c r="B19" s="219" t="s">
        <v>4971</v>
      </c>
      <c r="C19" s="215">
        <v>46249</v>
      </c>
      <c r="D19" s="215"/>
      <c r="E19" s="220" t="s">
        <v>5484</v>
      </c>
      <c r="F19" s="219" t="s">
        <v>4970</v>
      </c>
    </row>
    <row r="20" spans="1:6" x14ac:dyDescent="0.25">
      <c r="A20" s="232">
        <v>899</v>
      </c>
      <c r="B20" s="219" t="s">
        <v>4971</v>
      </c>
      <c r="C20" s="215">
        <v>46270</v>
      </c>
      <c r="D20" s="215"/>
      <c r="E20" s="220" t="s">
        <v>5484</v>
      </c>
      <c r="F20" s="219" t="s">
        <v>4442</v>
      </c>
    </row>
    <row r="21" spans="1:6" ht="45" x14ac:dyDescent="0.25">
      <c r="A21" s="220">
        <v>214</v>
      </c>
      <c r="B21" s="216" t="s">
        <v>5030</v>
      </c>
      <c r="C21" s="220">
        <v>46268</v>
      </c>
      <c r="D21" s="220"/>
      <c r="E21" s="220" t="s">
        <v>5484</v>
      </c>
      <c r="F21" s="220" t="s">
        <v>5031</v>
      </c>
    </row>
    <row r="22" spans="1:6" x14ac:dyDescent="0.25">
      <c r="A22" s="232">
        <v>900</v>
      </c>
      <c r="B22" s="219" t="s">
        <v>5483</v>
      </c>
      <c r="C22" s="215">
        <v>46277</v>
      </c>
      <c r="D22" s="215"/>
      <c r="E22" s="220" t="s">
        <v>5484</v>
      </c>
      <c r="F22" s="219" t="s">
        <v>4442</v>
      </c>
    </row>
    <row r="23" spans="1:6" ht="240" x14ac:dyDescent="0.25">
      <c r="A23" s="223">
        <v>206</v>
      </c>
      <c r="B23" s="191" t="s">
        <v>5273</v>
      </c>
      <c r="C23" s="189"/>
      <c r="D23" s="189"/>
      <c r="E23" s="224" t="s">
        <v>4968</v>
      </c>
      <c r="F23" s="225" t="s">
        <v>5274</v>
      </c>
    </row>
    <row r="24" spans="1:6" x14ac:dyDescent="0.25">
      <c r="A24" s="228">
        <v>216</v>
      </c>
      <c r="B24" s="107" t="s">
        <v>5481</v>
      </c>
      <c r="C24" s="185">
        <v>46288</v>
      </c>
      <c r="D24" s="185"/>
      <c r="E24" s="186" t="s">
        <v>5656</v>
      </c>
      <c r="F24" s="188" t="s">
        <v>5407</v>
      </c>
    </row>
    <row r="25" spans="1:6" x14ac:dyDescent="0.25">
      <c r="A25" s="227">
        <v>217</v>
      </c>
      <c r="B25" s="188" t="s">
        <v>5482</v>
      </c>
      <c r="C25" s="189">
        <v>46295</v>
      </c>
      <c r="D25" s="189"/>
      <c r="E25" s="186" t="s">
        <v>5657</v>
      </c>
      <c r="F25" s="188" t="s">
        <v>5407</v>
      </c>
    </row>
    <row r="26" spans="1:6" x14ac:dyDescent="0.25">
      <c r="A26" s="227">
        <v>215</v>
      </c>
      <c r="B26" s="188" t="s">
        <v>5548</v>
      </c>
      <c r="C26" s="189">
        <v>46295</v>
      </c>
      <c r="D26" s="189"/>
      <c r="E26" s="190" t="s">
        <v>5659</v>
      </c>
      <c r="F26" s="188" t="s">
        <v>5549</v>
      </c>
    </row>
    <row r="27" spans="1:6" x14ac:dyDescent="0.25">
      <c r="A27" s="233">
        <v>218</v>
      </c>
      <c r="B27" s="188" t="s">
        <v>5617</v>
      </c>
      <c r="C27" s="189">
        <v>46290</v>
      </c>
      <c r="D27" s="189"/>
      <c r="E27" s="190" t="s">
        <v>5654</v>
      </c>
      <c r="F27" s="188" t="s">
        <v>4307</v>
      </c>
    </row>
    <row r="28" spans="1:6" x14ac:dyDescent="0.25">
      <c r="A28" s="233">
        <v>213</v>
      </c>
      <c r="B28" s="188" t="s">
        <v>5650</v>
      </c>
      <c r="C28" s="189">
        <v>46278</v>
      </c>
      <c r="D28" s="189"/>
      <c r="E28" s="190" t="s">
        <v>5655</v>
      </c>
      <c r="F28" s="188" t="s">
        <v>5653</v>
      </c>
    </row>
    <row r="29" spans="1:6" x14ac:dyDescent="0.25">
      <c r="A29" s="233">
        <v>219</v>
      </c>
      <c r="B29" s="188" t="s">
        <v>5688</v>
      </c>
      <c r="C29" s="189">
        <v>46348</v>
      </c>
      <c r="D29" s="189"/>
      <c r="E29" s="190" t="s">
        <v>5689</v>
      </c>
      <c r="F29" s="188" t="s">
        <v>4323</v>
      </c>
    </row>
    <row r="30" spans="1:6" x14ac:dyDescent="0.25">
      <c r="A30" s="233">
        <v>220</v>
      </c>
      <c r="B30" s="188" t="s">
        <v>5688</v>
      </c>
      <c r="C30" s="189">
        <v>46348</v>
      </c>
      <c r="D30" s="189"/>
      <c r="E30" s="190" t="s">
        <v>5689</v>
      </c>
      <c r="F30" s="188" t="s">
        <v>4323</v>
      </c>
    </row>
    <row r="31" spans="1:6" x14ac:dyDescent="0.25">
      <c r="A31" s="233">
        <v>221</v>
      </c>
      <c r="B31" s="188" t="s">
        <v>5688</v>
      </c>
      <c r="C31" s="189">
        <v>46348</v>
      </c>
      <c r="D31" s="189"/>
      <c r="E31" s="190" t="s">
        <v>5689</v>
      </c>
      <c r="F31" s="188" t="s">
        <v>4323</v>
      </c>
    </row>
    <row r="32" spans="1:6" x14ac:dyDescent="0.25">
      <c r="A32" s="233">
        <v>222</v>
      </c>
      <c r="B32" s="188" t="s">
        <v>5706</v>
      </c>
      <c r="C32" s="189">
        <v>46348</v>
      </c>
      <c r="D32" s="189"/>
      <c r="E32" s="190" t="s">
        <v>5689</v>
      </c>
      <c r="F32" s="188" t="s">
        <v>4323</v>
      </c>
    </row>
    <row r="33" spans="1:6" x14ac:dyDescent="0.25">
      <c r="A33" s="233">
        <v>223</v>
      </c>
      <c r="B33" s="188" t="s">
        <v>5706</v>
      </c>
      <c r="C33" s="189">
        <v>46348</v>
      </c>
      <c r="D33" s="189"/>
      <c r="E33" s="190" t="s">
        <v>5689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05" t="e" vm="1">
        <v>#VALUE!</v>
      </c>
      <c r="D2" s="306"/>
      <c r="E2" s="309" t="s">
        <v>320</v>
      </c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10"/>
      <c r="U2" s="313" t="s">
        <v>246</v>
      </c>
      <c r="V2" s="303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07"/>
      <c r="D3" s="308"/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2"/>
      <c r="U3" s="314"/>
      <c r="V3" s="304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3" t="s">
        <v>2070</v>
      </c>
      <c r="D6" s="276" t="s">
        <v>2069</v>
      </c>
      <c r="E6" s="279" t="s">
        <v>2071</v>
      </c>
      <c r="F6" s="282">
        <v>46183</v>
      </c>
      <c r="G6" s="294">
        <v>46220</v>
      </c>
      <c r="H6" s="297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91">
        <f>T9/T6</f>
        <v>0.88949747289203585</v>
      </c>
      <c r="V6" s="270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4"/>
      <c r="D7" s="277"/>
      <c r="E7" s="280"/>
      <c r="F7" s="283"/>
      <c r="G7" s="295"/>
      <c r="H7" s="298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92"/>
      <c r="V7" s="271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4"/>
      <c r="D8" s="277"/>
      <c r="E8" s="280"/>
      <c r="F8" s="283"/>
      <c r="G8" s="295"/>
      <c r="H8" s="298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92"/>
      <c r="V8" s="271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4"/>
      <c r="D9" s="277"/>
      <c r="E9" s="280"/>
      <c r="F9" s="283"/>
      <c r="G9" s="295"/>
      <c r="H9" s="298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92"/>
      <c r="V9" s="271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5"/>
      <c r="D10" s="278"/>
      <c r="E10" s="281"/>
      <c r="F10" s="284"/>
      <c r="G10" s="296"/>
      <c r="H10" s="299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93"/>
      <c r="V10" s="272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3" t="s">
        <v>2987</v>
      </c>
      <c r="D12" s="276" t="s">
        <v>2551</v>
      </c>
      <c r="E12" s="279" t="s">
        <v>2986</v>
      </c>
      <c r="F12" s="282">
        <v>46205</v>
      </c>
      <c r="G12" s="294"/>
      <c r="H12" s="300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91">
        <f>T15/T12</f>
        <v>0.76586952907929418</v>
      </c>
      <c r="V12" s="270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4"/>
      <c r="D13" s="277"/>
      <c r="E13" s="280"/>
      <c r="F13" s="283"/>
      <c r="G13" s="295"/>
      <c r="H13" s="301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92"/>
      <c r="V13" s="271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4"/>
      <c r="D14" s="277"/>
      <c r="E14" s="280"/>
      <c r="F14" s="283"/>
      <c r="G14" s="295"/>
      <c r="H14" s="301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92"/>
      <c r="V14" s="271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4"/>
      <c r="D15" s="277"/>
      <c r="E15" s="280"/>
      <c r="F15" s="283"/>
      <c r="G15" s="295"/>
      <c r="H15" s="301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92"/>
      <c r="V15" s="271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5"/>
      <c r="D16" s="278"/>
      <c r="E16" s="281"/>
      <c r="F16" s="284"/>
      <c r="G16" s="296"/>
      <c r="H16" s="302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93"/>
      <c r="V16" s="27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3" t="s">
        <v>2983</v>
      </c>
      <c r="D18" s="276" t="s">
        <v>2984</v>
      </c>
      <c r="E18" s="279" t="s">
        <v>2985</v>
      </c>
      <c r="F18" s="282">
        <v>46289</v>
      </c>
      <c r="G18" s="294"/>
      <c r="H18" s="288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91">
        <f>T21/T18</f>
        <v>0.78921179476886494</v>
      </c>
      <c r="V18" s="270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4"/>
      <c r="D19" s="277"/>
      <c r="E19" s="280"/>
      <c r="F19" s="283"/>
      <c r="G19" s="295"/>
      <c r="H19" s="289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92"/>
      <c r="V19" s="271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4"/>
      <c r="D20" s="277"/>
      <c r="E20" s="280"/>
      <c r="F20" s="283"/>
      <c r="G20" s="295"/>
      <c r="H20" s="289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92"/>
      <c r="V20" s="271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4"/>
      <c r="D21" s="277"/>
      <c r="E21" s="280"/>
      <c r="F21" s="283"/>
      <c r="G21" s="295"/>
      <c r="H21" s="289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92"/>
      <c r="V21" s="271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5"/>
      <c r="D22" s="278"/>
      <c r="E22" s="281"/>
      <c r="F22" s="284"/>
      <c r="G22" s="296"/>
      <c r="H22" s="290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93"/>
      <c r="V22" s="272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3" t="s">
        <v>3292</v>
      </c>
      <c r="D24" s="276" t="s">
        <v>3291</v>
      </c>
      <c r="E24" s="279" t="s">
        <v>3293</v>
      </c>
      <c r="F24" s="282">
        <v>46336</v>
      </c>
      <c r="G24" s="285"/>
      <c r="H24" s="288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91">
        <v>0</v>
      </c>
      <c r="V24" s="270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4"/>
      <c r="D25" s="277"/>
      <c r="E25" s="280"/>
      <c r="F25" s="283"/>
      <c r="G25" s="286"/>
      <c r="H25" s="289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92"/>
      <c r="V25" s="271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4"/>
      <c r="D26" s="277"/>
      <c r="E26" s="280"/>
      <c r="F26" s="283"/>
      <c r="G26" s="286"/>
      <c r="H26" s="289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92"/>
      <c r="V26" s="271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4"/>
      <c r="D27" s="277"/>
      <c r="E27" s="280"/>
      <c r="F27" s="283"/>
      <c r="G27" s="286"/>
      <c r="H27" s="289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92"/>
      <c r="V27" s="271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5"/>
      <c r="D28" s="278"/>
      <c r="E28" s="281"/>
      <c r="F28" s="284"/>
      <c r="G28" s="287"/>
      <c r="H28" s="290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93"/>
      <c r="V28" s="272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3" t="s">
        <v>2993</v>
      </c>
      <c r="D30" s="276" t="s">
        <v>2989</v>
      </c>
      <c r="E30" s="279" t="s">
        <v>2994</v>
      </c>
      <c r="F30" s="282">
        <v>46219</v>
      </c>
      <c r="G30" s="285"/>
      <c r="H30" s="297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91">
        <v>0</v>
      </c>
      <c r="V30" s="270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4"/>
      <c r="D31" s="277"/>
      <c r="E31" s="280"/>
      <c r="F31" s="283"/>
      <c r="G31" s="286"/>
      <c r="H31" s="298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92"/>
      <c r="V31" s="271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4"/>
      <c r="D32" s="277"/>
      <c r="E32" s="280"/>
      <c r="F32" s="283"/>
      <c r="G32" s="286"/>
      <c r="H32" s="298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92"/>
      <c r="V32" s="271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4"/>
      <c r="D33" s="277"/>
      <c r="E33" s="280"/>
      <c r="F33" s="283"/>
      <c r="G33" s="286"/>
      <c r="H33" s="298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92"/>
      <c r="V33" s="271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5"/>
      <c r="D34" s="278"/>
      <c r="E34" s="281"/>
      <c r="F34" s="284"/>
      <c r="G34" s="287"/>
      <c r="H34" s="299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93"/>
      <c r="V34" s="272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3" t="s">
        <v>2995</v>
      </c>
      <c r="D36" s="276" t="s">
        <v>2990</v>
      </c>
      <c r="E36" s="279" t="s">
        <v>2992</v>
      </c>
      <c r="F36" s="282">
        <v>46198</v>
      </c>
      <c r="G36" s="315"/>
      <c r="H36" s="300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91">
        <v>0</v>
      </c>
      <c r="V36" s="270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4"/>
      <c r="D37" s="277"/>
      <c r="E37" s="280"/>
      <c r="F37" s="283"/>
      <c r="G37" s="316"/>
      <c r="H37" s="301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92"/>
      <c r="V37" s="271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4"/>
      <c r="D38" s="277"/>
      <c r="E38" s="280"/>
      <c r="F38" s="283"/>
      <c r="G38" s="316"/>
      <c r="H38" s="301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92"/>
      <c r="V38" s="271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4"/>
      <c r="D39" s="277"/>
      <c r="E39" s="280"/>
      <c r="F39" s="283"/>
      <c r="G39" s="316"/>
      <c r="H39" s="301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92"/>
      <c r="V39" s="271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5"/>
      <c r="D40" s="278"/>
      <c r="E40" s="281"/>
      <c r="F40" s="284"/>
      <c r="G40" s="317"/>
      <c r="H40" s="302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93"/>
      <c r="V40" s="272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3" t="s">
        <v>3006</v>
      </c>
      <c r="D42" s="276" t="s">
        <v>3004</v>
      </c>
      <c r="E42" s="279" t="s">
        <v>3007</v>
      </c>
      <c r="F42" s="282">
        <v>46188</v>
      </c>
      <c r="G42" s="315">
        <v>46220</v>
      </c>
      <c r="H42" s="297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91">
        <v>0</v>
      </c>
      <c r="V42" s="270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4"/>
      <c r="D43" s="277"/>
      <c r="E43" s="280"/>
      <c r="F43" s="283"/>
      <c r="G43" s="316"/>
      <c r="H43" s="298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92"/>
      <c r="V43" s="271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4"/>
      <c r="D44" s="277"/>
      <c r="E44" s="280"/>
      <c r="F44" s="283"/>
      <c r="G44" s="316"/>
      <c r="H44" s="298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92"/>
      <c r="V44" s="271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4"/>
      <c r="D45" s="277"/>
      <c r="E45" s="280"/>
      <c r="F45" s="283"/>
      <c r="G45" s="316"/>
      <c r="H45" s="298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92"/>
      <c r="V45" s="271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5"/>
      <c r="D46" s="278"/>
      <c r="E46" s="281"/>
      <c r="F46" s="284"/>
      <c r="G46" s="317"/>
      <c r="H46" s="299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93"/>
      <c r="V46" s="272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3" t="s">
        <v>3009</v>
      </c>
      <c r="D48" s="276" t="s">
        <v>3005</v>
      </c>
      <c r="E48" s="279" t="s">
        <v>3008</v>
      </c>
      <c r="F48" s="282">
        <v>46202</v>
      </c>
      <c r="G48" s="315">
        <v>46233</v>
      </c>
      <c r="H48" s="297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91">
        <v>0</v>
      </c>
      <c r="V48" s="270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4"/>
      <c r="D49" s="277"/>
      <c r="E49" s="280"/>
      <c r="F49" s="283"/>
      <c r="G49" s="316"/>
      <c r="H49" s="298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92"/>
      <c r="V49" s="271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4"/>
      <c r="D50" s="277"/>
      <c r="E50" s="280"/>
      <c r="F50" s="283"/>
      <c r="G50" s="316"/>
      <c r="H50" s="298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92"/>
      <c r="V50" s="271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4"/>
      <c r="D51" s="277"/>
      <c r="E51" s="280"/>
      <c r="F51" s="283"/>
      <c r="G51" s="316"/>
      <c r="H51" s="298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92"/>
      <c r="V51" s="271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5"/>
      <c r="D52" s="278"/>
      <c r="E52" s="281"/>
      <c r="F52" s="284"/>
      <c r="G52" s="317"/>
      <c r="H52" s="299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93"/>
      <c r="V52" s="272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3" t="s">
        <v>3009</v>
      </c>
      <c r="D54" s="276" t="s">
        <v>3111</v>
      </c>
      <c r="E54" s="279" t="s">
        <v>3164</v>
      </c>
      <c r="F54" s="282">
        <v>46226</v>
      </c>
      <c r="G54" s="285"/>
      <c r="H54" s="297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91">
        <v>0</v>
      </c>
      <c r="V54" s="270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4"/>
      <c r="D55" s="277"/>
      <c r="E55" s="280"/>
      <c r="F55" s="283"/>
      <c r="G55" s="286"/>
      <c r="H55" s="298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92"/>
      <c r="V55" s="271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4"/>
      <c r="D56" s="277"/>
      <c r="E56" s="280"/>
      <c r="F56" s="283"/>
      <c r="G56" s="286"/>
      <c r="H56" s="298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92"/>
      <c r="V56" s="271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4"/>
      <c r="D57" s="277"/>
      <c r="E57" s="280"/>
      <c r="F57" s="283"/>
      <c r="G57" s="286"/>
      <c r="H57" s="298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92"/>
      <c r="V57" s="271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5"/>
      <c r="D58" s="278"/>
      <c r="E58" s="281"/>
      <c r="F58" s="284"/>
      <c r="G58" s="287"/>
      <c r="H58" s="299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93"/>
      <c r="V58" s="272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3" t="s">
        <v>3165</v>
      </c>
      <c r="D60" s="276" t="s">
        <v>3163</v>
      </c>
      <c r="E60" s="279" t="s">
        <v>3166</v>
      </c>
      <c r="F60" s="282">
        <v>46235</v>
      </c>
      <c r="G60" s="285"/>
      <c r="H60" s="288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91">
        <v>0</v>
      </c>
      <c r="V60" s="270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4"/>
      <c r="D61" s="277"/>
      <c r="E61" s="280"/>
      <c r="F61" s="283"/>
      <c r="G61" s="286"/>
      <c r="H61" s="289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92"/>
      <c r="V61" s="271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4"/>
      <c r="D62" s="277"/>
      <c r="E62" s="280"/>
      <c r="F62" s="283"/>
      <c r="G62" s="286"/>
      <c r="H62" s="289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92"/>
      <c r="V62" s="271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4"/>
      <c r="D63" s="277"/>
      <c r="E63" s="280"/>
      <c r="F63" s="283"/>
      <c r="G63" s="286"/>
      <c r="H63" s="289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92"/>
      <c r="V63" s="271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5"/>
      <c r="D64" s="278"/>
      <c r="E64" s="281"/>
      <c r="F64" s="284"/>
      <c r="G64" s="287"/>
      <c r="H64" s="290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93"/>
      <c r="V64" s="272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3" t="s">
        <v>4307</v>
      </c>
      <c r="D66" s="276" t="s">
        <v>4299</v>
      </c>
      <c r="E66" s="279" t="s">
        <v>4308</v>
      </c>
      <c r="F66" s="282">
        <v>46233</v>
      </c>
      <c r="G66" s="285"/>
      <c r="H66" s="288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91">
        <v>0</v>
      </c>
      <c r="V66" s="270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4"/>
      <c r="D67" s="277"/>
      <c r="E67" s="280"/>
      <c r="F67" s="283"/>
      <c r="G67" s="286"/>
      <c r="H67" s="289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92"/>
      <c r="V67" s="271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4"/>
      <c r="D68" s="277"/>
      <c r="E68" s="280"/>
      <c r="F68" s="283"/>
      <c r="G68" s="286"/>
      <c r="H68" s="289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92"/>
      <c r="V68" s="271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4"/>
      <c r="D69" s="277"/>
      <c r="E69" s="280"/>
      <c r="F69" s="283"/>
      <c r="G69" s="286"/>
      <c r="H69" s="289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92"/>
      <c r="V69" s="271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5"/>
      <c r="D70" s="278"/>
      <c r="E70" s="281"/>
      <c r="F70" s="284"/>
      <c r="G70" s="287"/>
      <c r="H70" s="290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93"/>
      <c r="V70" s="272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3" t="s">
        <v>3165</v>
      </c>
      <c r="D72" s="276" t="s">
        <v>4306</v>
      </c>
      <c r="E72" s="279" t="s">
        <v>4309</v>
      </c>
      <c r="F72" s="282">
        <v>46280</v>
      </c>
      <c r="G72" s="285"/>
      <c r="H72" s="288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91">
        <v>0</v>
      </c>
      <c r="V72" s="270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4"/>
      <c r="D73" s="277"/>
      <c r="E73" s="280"/>
      <c r="F73" s="283"/>
      <c r="G73" s="286"/>
      <c r="H73" s="289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92"/>
      <c r="V73" s="271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4"/>
      <c r="D74" s="277"/>
      <c r="E74" s="280"/>
      <c r="F74" s="283"/>
      <c r="G74" s="286"/>
      <c r="H74" s="289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92"/>
      <c r="V74" s="271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4"/>
      <c r="D75" s="277"/>
      <c r="E75" s="280"/>
      <c r="F75" s="283"/>
      <c r="G75" s="286"/>
      <c r="H75" s="289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92"/>
      <c r="V75" s="271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5"/>
      <c r="D76" s="278"/>
      <c r="E76" s="281"/>
      <c r="F76" s="284"/>
      <c r="G76" s="287"/>
      <c r="H76" s="290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93"/>
      <c r="V76" s="272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318" t="s">
        <v>326</v>
      </c>
      <c r="E79" s="320" t="s">
        <v>891</v>
      </c>
      <c r="F79" s="321"/>
      <c r="G79" s="321"/>
      <c r="H79" s="321"/>
      <c r="I79" s="321"/>
      <c r="J79" s="322"/>
      <c r="K79" s="323" t="s">
        <v>331</v>
      </c>
      <c r="L79" s="324"/>
      <c r="M79" s="324"/>
      <c r="N79" s="325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319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548"/>
  <sheetViews>
    <sheetView topLeftCell="C1" zoomScaleNormal="100" workbookViewId="0">
      <pane ySplit="1" topLeftCell="A5467" activePane="bottomLeft" state="frozen"/>
      <selection pane="bottomLeft" activeCell="K5467" sqref="K5467:K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5020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5037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5038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5039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6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6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5384</v>
      </c>
      <c r="F5141" s="1" t="s">
        <v>5385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6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5384</v>
      </c>
      <c r="F5142" s="1" t="s">
        <v>5385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6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6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6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6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6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6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6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6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5384</v>
      </c>
      <c r="F5150" s="1" t="s">
        <v>5385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6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5384</v>
      </c>
      <c r="F5151" s="1" t="s">
        <v>5385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6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6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6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6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6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6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5386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6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6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5387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6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6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5388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6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5389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6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5390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6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5391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6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5392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6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5393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6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5394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6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5395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6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5396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6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5397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6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5398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6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5415</v>
      </c>
      <c r="D5175" s="1"/>
      <c r="E5175" s="1"/>
      <c r="F5175" s="1" t="s">
        <v>5416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5415</v>
      </c>
      <c r="D5176" s="1"/>
      <c r="E5176" s="1"/>
      <c r="F5176" s="1" t="s">
        <v>5417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5415</v>
      </c>
      <c r="D5177" s="1"/>
      <c r="E5177" s="1"/>
      <c r="F5177" s="1" t="s">
        <v>5418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5419</v>
      </c>
      <c r="D5178" s="1"/>
      <c r="E5178" s="1"/>
      <c r="F5178" s="1" t="s">
        <v>5420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5419</v>
      </c>
      <c r="D5179" s="1"/>
      <c r="E5179" s="1"/>
      <c r="F5179" s="1" t="s">
        <v>5421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5419</v>
      </c>
      <c r="D5180" s="1"/>
      <c r="E5180" s="1"/>
      <c r="F5180" s="1" t="s">
        <v>5422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5423</v>
      </c>
      <c r="D5181" s="1"/>
      <c r="E5181" s="1"/>
      <c r="F5181" s="1" t="s">
        <v>5424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5423</v>
      </c>
      <c r="D5182" s="1"/>
      <c r="E5182" s="1"/>
      <c r="F5182" s="1" t="s">
        <v>5425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5423</v>
      </c>
      <c r="D5183" s="1"/>
      <c r="E5183" s="1"/>
      <c r="F5183" s="1" t="s">
        <v>5426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5427</v>
      </c>
      <c r="D5184" s="1"/>
      <c r="E5184" s="1"/>
      <c r="F5184" s="1" t="s">
        <v>5428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5427</v>
      </c>
      <c r="D5185" s="1"/>
      <c r="E5185" s="1"/>
      <c r="F5185" s="1" t="s">
        <v>5429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5430</v>
      </c>
      <c r="D5186" s="1"/>
      <c r="E5186" s="1"/>
      <c r="F5186" s="1" t="s">
        <v>5431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5430</v>
      </c>
      <c r="D5187" s="1"/>
      <c r="E5187" s="1"/>
      <c r="F5187" s="1" t="s">
        <v>5432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5430</v>
      </c>
      <c r="D5188" s="1"/>
      <c r="E5188" s="1"/>
      <c r="F5188" s="1" t="s">
        <v>5433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5430</v>
      </c>
      <c r="D5189" s="1"/>
      <c r="E5189" s="1"/>
      <c r="F5189" s="1" t="s">
        <v>5434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5430</v>
      </c>
      <c r="D5190" s="1"/>
      <c r="E5190" s="1"/>
      <c r="F5190" s="1" t="s">
        <v>5435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5430</v>
      </c>
      <c r="D5191" s="1"/>
      <c r="E5191" s="1"/>
      <c r="F5191" s="1" t="s">
        <v>5436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5430</v>
      </c>
      <c r="D5192" s="1"/>
      <c r="E5192" s="1"/>
      <c r="F5192" s="1" t="s">
        <v>5437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5430</v>
      </c>
      <c r="D5193" s="1"/>
      <c r="E5193" s="1"/>
      <c r="F5193" s="1" t="s">
        <v>5438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5430</v>
      </c>
      <c r="D5194" s="1"/>
      <c r="E5194" s="1"/>
      <c r="F5194" s="1" t="s">
        <v>5439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5430</v>
      </c>
      <c r="D5195" s="1"/>
      <c r="E5195" s="1"/>
      <c r="F5195" s="1" t="s">
        <v>5440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5430</v>
      </c>
      <c r="D5196" s="1"/>
      <c r="E5196" s="1"/>
      <c r="F5196" s="1" t="s">
        <v>5441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5442</v>
      </c>
      <c r="D5197" s="1"/>
      <c r="E5197" s="1"/>
      <c r="F5197" s="1" t="s">
        <v>5443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5442</v>
      </c>
      <c r="D5198" s="1"/>
      <c r="E5198" s="1"/>
      <c r="F5198" s="1" t="s">
        <v>5444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5442</v>
      </c>
      <c r="D5199" s="1"/>
      <c r="E5199" s="1"/>
      <c r="F5199" s="1" t="s">
        <v>5445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5446</v>
      </c>
      <c r="D5200" s="1"/>
      <c r="E5200" s="1"/>
      <c r="F5200" s="1" t="s">
        <v>5447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5446</v>
      </c>
      <c r="D5201" s="1"/>
      <c r="E5201" s="1"/>
      <c r="F5201" s="1" t="s">
        <v>5448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5446</v>
      </c>
      <c r="D5202" s="1"/>
      <c r="E5202" s="1"/>
      <c r="F5202" s="1" t="s">
        <v>5449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5450</v>
      </c>
      <c r="E5203" s="1" t="s">
        <v>2</v>
      </c>
      <c r="F5203" s="1" t="s">
        <v>5451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5450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5450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5450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5450</v>
      </c>
      <c r="E5207" s="1" t="s">
        <v>100</v>
      </c>
      <c r="F5207" s="1" t="s">
        <v>5452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5450</v>
      </c>
      <c r="E5208" s="1" t="s">
        <v>173</v>
      </c>
      <c r="F5208" s="1" t="s">
        <v>5453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5450</v>
      </c>
      <c r="E5209" s="1" t="s">
        <v>461</v>
      </c>
      <c r="F5209" s="1" t="s">
        <v>5454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5450</v>
      </c>
      <c r="E5210" s="1" t="s">
        <v>464</v>
      </c>
      <c r="F5210" s="1" t="s">
        <v>5455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5450</v>
      </c>
      <c r="E5211" s="1" t="s">
        <v>1103</v>
      </c>
      <c r="F5211" s="1" t="s">
        <v>5456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5450</v>
      </c>
      <c r="E5212" s="1" t="s">
        <v>2</v>
      </c>
      <c r="F5212" s="1" t="s">
        <v>5451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5450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5450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5450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5450</v>
      </c>
      <c r="E5216" s="1" t="s">
        <v>100</v>
      </c>
      <c r="F5216" s="1" t="s">
        <v>5452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5450</v>
      </c>
      <c r="E5217" s="1" t="s">
        <v>173</v>
      </c>
      <c r="F5217" s="1" t="s">
        <v>5453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5450</v>
      </c>
      <c r="E5218" s="1" t="s">
        <v>461</v>
      </c>
      <c r="F5218" s="1" t="s">
        <v>5454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5450</v>
      </c>
      <c r="E5219" s="1" t="s">
        <v>464</v>
      </c>
      <c r="F5219" s="1" t="s">
        <v>5455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5450</v>
      </c>
      <c r="E5220" s="1" t="s">
        <v>1103</v>
      </c>
      <c r="F5220" s="1" t="s">
        <v>5456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5457</v>
      </c>
      <c r="E5223" s="1"/>
      <c r="F5223" s="1" t="s">
        <v>5458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5459</v>
      </c>
      <c r="E5224" s="1"/>
      <c r="F5224" s="1" t="s">
        <v>5460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5457</v>
      </c>
      <c r="E5225" s="1"/>
      <c r="F5225" s="1" t="s">
        <v>5461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5457</v>
      </c>
      <c r="E5226" s="1"/>
      <c r="F5226" s="1" t="s">
        <v>5462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5463</v>
      </c>
      <c r="D5227" s="1"/>
      <c r="E5227" s="1"/>
      <c r="F5227" s="1" t="s">
        <v>5464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5465</v>
      </c>
      <c r="D5228" s="1"/>
      <c r="E5228" s="1"/>
      <c r="F5228" s="1" t="s">
        <v>5466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5467</v>
      </c>
      <c r="D5229" s="1"/>
      <c r="E5229" s="1" t="s">
        <v>2</v>
      </c>
      <c r="F5229" s="1" t="s">
        <v>5468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5467</v>
      </c>
      <c r="D5230" s="1"/>
      <c r="E5230" s="1" t="s">
        <v>2</v>
      </c>
      <c r="F5230" s="1" t="s">
        <v>5468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5469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5469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5470</v>
      </c>
      <c r="D5237" s="1"/>
      <c r="E5237" s="1" t="s">
        <v>2193</v>
      </c>
      <c r="F5237" s="1" t="s">
        <v>5471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5470</v>
      </c>
      <c r="D5238" s="1"/>
      <c r="E5238" s="1" t="s">
        <v>2193</v>
      </c>
      <c r="F5238" s="1" t="s">
        <v>5471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5472</v>
      </c>
      <c r="D5239" s="1"/>
      <c r="E5239" s="1" t="s">
        <v>5473</v>
      </c>
      <c r="F5239" s="1" t="s">
        <v>5471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5472</v>
      </c>
      <c r="D5240" s="1"/>
      <c r="E5240" s="1" t="s">
        <v>5473</v>
      </c>
      <c r="F5240" s="1" t="s">
        <v>5471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5474</v>
      </c>
      <c r="D5241" s="1"/>
      <c r="E5241" s="1" t="s">
        <v>5473</v>
      </c>
      <c r="F5241" s="1" t="s">
        <v>5471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5474</v>
      </c>
      <c r="D5242" s="1"/>
      <c r="E5242" s="1" t="s">
        <v>5473</v>
      </c>
      <c r="F5242" s="1" t="s">
        <v>5471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5475</v>
      </c>
      <c r="D5243" s="1"/>
      <c r="E5243" s="1" t="s">
        <v>5476</v>
      </c>
      <c r="F5243" s="1" t="s">
        <v>5477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5475</v>
      </c>
      <c r="D5244" s="1"/>
      <c r="E5244" s="1" t="s">
        <v>5476</v>
      </c>
      <c r="F5244" s="1" t="s">
        <v>5477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5478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4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4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4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4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4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4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4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4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4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4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4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4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4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4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4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4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4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4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4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4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4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4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4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4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5622</v>
      </c>
      <c r="J5273" s="1">
        <v>1</v>
      </c>
      <c r="K5273" s="1">
        <v>18</v>
      </c>
      <c r="L5273" s="42">
        <v>1</v>
      </c>
      <c r="M5273" s="234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5622</v>
      </c>
      <c r="J5274" s="1">
        <v>5.2</v>
      </c>
      <c r="K5274" s="1">
        <v>275.60000000000002</v>
      </c>
      <c r="L5274" s="42">
        <v>1</v>
      </c>
      <c r="M5274" s="234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5622</v>
      </c>
      <c r="J5275" s="1">
        <v>19.100000000000001</v>
      </c>
      <c r="K5275" s="1">
        <v>133.70000000000002</v>
      </c>
      <c r="L5275" s="42">
        <v>1</v>
      </c>
      <c r="M5275" s="234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5622</v>
      </c>
      <c r="J5276" s="1">
        <v>18.2</v>
      </c>
      <c r="K5276" s="1">
        <v>109.19999999999999</v>
      </c>
      <c r="L5276" s="42">
        <v>1</v>
      </c>
      <c r="M5276" s="234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5622</v>
      </c>
      <c r="J5277" s="1">
        <v>6</v>
      </c>
      <c r="K5277" s="1">
        <v>48</v>
      </c>
      <c r="L5277" s="42">
        <v>1</v>
      </c>
      <c r="M5277" s="234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5622</v>
      </c>
      <c r="J5278" s="1">
        <v>5</v>
      </c>
      <c r="K5278" s="1">
        <v>70</v>
      </c>
      <c r="L5278" s="42">
        <v>1</v>
      </c>
      <c r="M5278" s="234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5622</v>
      </c>
      <c r="J5279" s="1">
        <v>6</v>
      </c>
      <c r="K5279" s="1">
        <v>138</v>
      </c>
      <c r="L5279" s="42">
        <v>1</v>
      </c>
      <c r="M5279" s="234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5009</v>
      </c>
      <c r="G5280" s="1">
        <v>2</v>
      </c>
      <c r="H5280" s="1" t="s">
        <v>19</v>
      </c>
      <c r="I5280" s="1" t="s">
        <v>5623</v>
      </c>
      <c r="J5280" s="1">
        <v>5.2</v>
      </c>
      <c r="K5280" s="1">
        <v>10.4</v>
      </c>
      <c r="L5280" s="42">
        <v>1</v>
      </c>
      <c r="M5280" s="234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5034</v>
      </c>
      <c r="G5281" s="1">
        <v>10</v>
      </c>
      <c r="H5281" s="1" t="s">
        <v>19</v>
      </c>
      <c r="I5281" s="1" t="s">
        <v>5624</v>
      </c>
      <c r="J5281" s="1">
        <v>5</v>
      </c>
      <c r="K5281" s="1">
        <v>50</v>
      </c>
      <c r="L5281" s="42">
        <v>1</v>
      </c>
      <c r="M5281" s="234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5660</v>
      </c>
      <c r="E5282" s="1"/>
      <c r="F5282" s="1" t="s">
        <v>4300</v>
      </c>
      <c r="G5282" s="1">
        <v>6</v>
      </c>
      <c r="H5282" s="1" t="s">
        <v>19</v>
      </c>
      <c r="I5282" s="1" t="s">
        <v>5661</v>
      </c>
      <c r="J5282" s="1">
        <v>12.5</v>
      </c>
      <c r="K5282" s="1">
        <v>75</v>
      </c>
      <c r="L5282" s="42">
        <v>1</v>
      </c>
      <c r="M5282" s="234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5662</v>
      </c>
      <c r="E5283" s="1"/>
      <c r="F5283" s="1" t="s">
        <v>4297</v>
      </c>
      <c r="G5283" s="1">
        <v>6</v>
      </c>
      <c r="H5283" s="1" t="s">
        <v>19</v>
      </c>
      <c r="I5283" s="1" t="s">
        <v>5661</v>
      </c>
      <c r="J5283" s="1">
        <v>10</v>
      </c>
      <c r="K5283" s="1">
        <v>60</v>
      </c>
      <c r="L5283" s="42">
        <v>1</v>
      </c>
      <c r="M5283" s="234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4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4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4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4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4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4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4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4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4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4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4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4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4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4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5746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4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4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4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4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5747</v>
      </c>
      <c r="D5302" s="1"/>
      <c r="E5302" s="1"/>
      <c r="F5302" s="1" t="s">
        <v>5748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4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5747</v>
      </c>
      <c r="D5303" s="1"/>
      <c r="E5303" s="1"/>
      <c r="F5303" s="1" t="s">
        <v>5749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4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5750</v>
      </c>
      <c r="D5304" s="1"/>
      <c r="E5304" s="1"/>
      <c r="F5304" s="1" t="s">
        <v>5751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4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5750</v>
      </c>
      <c r="D5305" s="1"/>
      <c r="E5305" s="1"/>
      <c r="F5305" s="1" t="s">
        <v>5752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4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5753</v>
      </c>
      <c r="D5306" s="1"/>
      <c r="E5306" s="1"/>
      <c r="F5306" s="1" t="s">
        <v>5754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4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5753</v>
      </c>
      <c r="D5307" s="1"/>
      <c r="E5307" s="1"/>
      <c r="F5307" s="1" t="s">
        <v>5755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4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5756</v>
      </c>
      <c r="D5308" s="1"/>
      <c r="E5308" s="1"/>
      <c r="F5308" s="1" t="s">
        <v>5757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4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5756</v>
      </c>
      <c r="D5309" s="1"/>
      <c r="E5309" s="1"/>
      <c r="F5309" s="1" t="s">
        <v>5758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4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5759</v>
      </c>
      <c r="D5310" s="1"/>
      <c r="E5310" s="1" t="s">
        <v>5760</v>
      </c>
      <c r="F5310" s="1" t="s">
        <v>5761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4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5762</v>
      </c>
      <c r="D5311" s="1"/>
      <c r="E5311" s="1" t="s">
        <v>5763</v>
      </c>
      <c r="F5311" s="1" t="s">
        <v>5764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4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5765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4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5766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4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5767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4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5768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4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5769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4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5770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4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5771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4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5772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4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5773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4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5774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4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5775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4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5776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4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5777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4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5778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4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5779</v>
      </c>
      <c r="D5326" s="1"/>
      <c r="E5326" s="1"/>
      <c r="F5326" s="1" t="s">
        <v>5780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4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5779</v>
      </c>
      <c r="D5327" s="1"/>
      <c r="E5327" s="1"/>
      <c r="F5327" s="1" t="s">
        <v>5781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4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5779</v>
      </c>
      <c r="D5328" s="1"/>
      <c r="E5328" s="1"/>
      <c r="F5328" s="1" t="s">
        <v>5782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4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5779</v>
      </c>
      <c r="D5329" s="1"/>
      <c r="E5329" s="1"/>
      <c r="F5329" s="1" t="s">
        <v>5783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4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5779</v>
      </c>
      <c r="D5330" s="1"/>
      <c r="E5330" s="1"/>
      <c r="F5330" s="1" t="s">
        <v>5784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4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5779</v>
      </c>
      <c r="D5331" s="1"/>
      <c r="E5331" s="1"/>
      <c r="F5331" s="1" t="s">
        <v>5785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4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5786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4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5787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4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5788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4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5789</v>
      </c>
      <c r="D5335" s="1"/>
      <c r="E5335" s="1"/>
      <c r="F5335" s="1" t="s">
        <v>5790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4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5789</v>
      </c>
      <c r="D5336" s="1"/>
      <c r="E5336" s="1"/>
      <c r="F5336" s="1" t="s">
        <v>5791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4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5789</v>
      </c>
      <c r="D5337" s="1"/>
      <c r="E5337" s="1"/>
      <c r="F5337" s="1" t="s">
        <v>5792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4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5793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4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5794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4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5795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4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5796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4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5797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4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5798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4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5799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4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5800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4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5801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4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5802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4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5803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4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5804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4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5805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4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5806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4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5807</v>
      </c>
      <c r="D5352" s="1"/>
      <c r="E5352" s="1"/>
      <c r="F5352" s="1" t="s">
        <v>5808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4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5807</v>
      </c>
      <c r="D5353" s="1"/>
      <c r="E5353" s="1"/>
      <c r="F5353" s="1" t="s">
        <v>5809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4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5810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4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5811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4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5812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4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5813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4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5814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4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5815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4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5816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4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5817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4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5818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4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5819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4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5820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4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5821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4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5822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4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5823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4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5824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4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5825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4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5826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4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5827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4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5828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4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5829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4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5830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4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5831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4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5832</v>
      </c>
      <c r="D5376" s="1"/>
      <c r="E5376" s="1"/>
      <c r="F5376" s="1" t="s">
        <v>5833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4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5834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4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5835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4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5836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4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5837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4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5838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4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5839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4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5840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4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5841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4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5842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4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5843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4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5844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4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5845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4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5846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4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5847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4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5848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4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5849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4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5850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4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5851</v>
      </c>
      <c r="D5394" s="1"/>
      <c r="E5394" s="1"/>
      <c r="F5394" s="1" t="s">
        <v>5852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4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5853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4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5854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4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5855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4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5856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4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5857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4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5858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4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5859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4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5860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4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5861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4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5862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4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5863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4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5864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4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5865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4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5866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4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5867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4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5854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4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5868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4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5869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4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5870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4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5871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4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5872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4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5873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4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5874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4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5875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4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5876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4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5877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4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5878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4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5879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4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5880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4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5881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4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5882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4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5883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4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5884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4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5885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4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5886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4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5887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4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5888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4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5889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4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5890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4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5891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4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5892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4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5893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4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5894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4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5789</v>
      </c>
      <c r="D5438" s="1"/>
      <c r="E5438" s="1"/>
      <c r="F5438" s="1" t="s">
        <v>5895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4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5789</v>
      </c>
      <c r="D5439" s="1"/>
      <c r="E5439" s="1"/>
      <c r="F5439" s="1" t="s">
        <v>5896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4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5789</v>
      </c>
      <c r="D5440" s="1"/>
      <c r="E5440" s="1"/>
      <c r="F5440" s="1" t="s">
        <v>5897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4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5789</v>
      </c>
      <c r="D5441" s="1"/>
      <c r="E5441" s="1"/>
      <c r="F5441" s="1" t="s">
        <v>5898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4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5789</v>
      </c>
      <c r="D5442" s="1"/>
      <c r="E5442" s="1"/>
      <c r="F5442" s="1" t="s">
        <v>5899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4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5900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4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5901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4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5789</v>
      </c>
      <c r="D5445" s="1"/>
      <c r="E5445" s="1"/>
      <c r="F5445" s="1" t="s">
        <v>5902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4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5903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4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5904</v>
      </c>
      <c r="D5447" s="1"/>
      <c r="E5447" s="1"/>
      <c r="F5447" s="1" t="s">
        <v>5905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4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5904</v>
      </c>
      <c r="D5448" s="1"/>
      <c r="E5448" s="1"/>
      <c r="F5448" s="1" t="s">
        <v>5906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4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5907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4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5908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4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5909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4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5910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4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5911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4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5912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4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5913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4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5914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4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5915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4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5916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4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5917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4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5918</v>
      </c>
      <c r="D5460" s="1"/>
      <c r="E5460" s="1"/>
      <c r="F5460" s="1" t="s">
        <v>5919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4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5918</v>
      </c>
      <c r="D5461" s="1"/>
      <c r="E5461" s="1"/>
      <c r="F5461" s="1" t="s">
        <v>5920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4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5918</v>
      </c>
      <c r="D5462" s="1"/>
      <c r="E5462" s="1"/>
      <c r="F5462" s="1" t="s">
        <v>5921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4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5918</v>
      </c>
      <c r="D5463" s="1"/>
      <c r="E5463" s="1"/>
      <c r="F5463" s="1" t="s">
        <v>5922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4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5918</v>
      </c>
      <c r="D5464" s="1"/>
      <c r="E5464" s="1"/>
      <c r="F5464" s="1" t="s">
        <v>5923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4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5918</v>
      </c>
      <c r="D5465" s="1"/>
      <c r="E5465" s="1"/>
      <c r="F5465" s="1" t="s">
        <v>5924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4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5925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4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5050</v>
      </c>
      <c r="D5467" s="1" t="s">
        <v>5051</v>
      </c>
      <c r="E5467" s="1" t="s">
        <v>2</v>
      </c>
      <c r="F5467" s="1" t="s">
        <v>5052</v>
      </c>
      <c r="G5467" s="1">
        <v>1</v>
      </c>
      <c r="H5467" s="1" t="s">
        <v>5926</v>
      </c>
      <c r="I5467" s="1" t="s">
        <v>3140</v>
      </c>
      <c r="J5467" s="1">
        <v>368.4</v>
      </c>
      <c r="K5467" s="1">
        <v>368.4</v>
      </c>
      <c r="L5467" s="42">
        <v>8</v>
      </c>
      <c r="M5467" s="234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5050</v>
      </c>
      <c r="D5468" s="1" t="s">
        <v>5051</v>
      </c>
      <c r="E5468" s="1" t="s">
        <v>43</v>
      </c>
      <c r="F5468" s="1" t="s">
        <v>5053</v>
      </c>
      <c r="G5468" s="1">
        <v>1</v>
      </c>
      <c r="H5468" s="1" t="s">
        <v>5926</v>
      </c>
      <c r="I5468" s="1" t="s">
        <v>3140</v>
      </c>
      <c r="J5468" s="1">
        <v>368.7</v>
      </c>
      <c r="K5468" s="1">
        <v>368.7</v>
      </c>
      <c r="L5468" s="42">
        <v>8</v>
      </c>
      <c r="M5468" s="234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5047</v>
      </c>
      <c r="D5469" s="1" t="s">
        <v>5048</v>
      </c>
      <c r="E5469" s="1" t="s">
        <v>2</v>
      </c>
      <c r="F5469" s="1" t="s">
        <v>5049</v>
      </c>
      <c r="G5469" s="1">
        <v>1</v>
      </c>
      <c r="H5469" s="1" t="s">
        <v>5926</v>
      </c>
      <c r="I5469" s="1" t="s">
        <v>3140</v>
      </c>
      <c r="J5469" s="1">
        <v>643.4</v>
      </c>
      <c r="K5469" s="1">
        <v>643.4</v>
      </c>
      <c r="L5469" s="42">
        <v>8</v>
      </c>
      <c r="M5469" s="234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5044</v>
      </c>
      <c r="D5470" s="1" t="s">
        <v>5045</v>
      </c>
      <c r="E5470" s="1" t="s">
        <v>2</v>
      </c>
      <c r="F5470" s="1" t="s">
        <v>5046</v>
      </c>
      <c r="G5470" s="1">
        <v>1</v>
      </c>
      <c r="H5470" s="1" t="s">
        <v>5926</v>
      </c>
      <c r="I5470" s="1" t="s">
        <v>3140</v>
      </c>
      <c r="J5470" s="1">
        <v>886.6</v>
      </c>
      <c r="K5470" s="1">
        <v>886.6</v>
      </c>
      <c r="L5470" s="42">
        <v>8</v>
      </c>
      <c r="M5470" s="234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5040</v>
      </c>
      <c r="D5471" s="1" t="s">
        <v>5041</v>
      </c>
      <c r="E5471" s="1" t="s">
        <v>2</v>
      </c>
      <c r="F5471" s="1" t="s">
        <v>5042</v>
      </c>
      <c r="G5471" s="1">
        <v>1</v>
      </c>
      <c r="H5471" s="1" t="s">
        <v>5926</v>
      </c>
      <c r="I5471" s="1" t="s">
        <v>3140</v>
      </c>
      <c r="J5471" s="1">
        <v>297.8</v>
      </c>
      <c r="K5471" s="1">
        <v>297.8</v>
      </c>
      <c r="L5471" s="42">
        <v>8</v>
      </c>
      <c r="M5471" s="234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5040</v>
      </c>
      <c r="D5472" s="1" t="s">
        <v>5041</v>
      </c>
      <c r="E5472" s="1" t="s">
        <v>43</v>
      </c>
      <c r="F5472" s="1" t="s">
        <v>5043</v>
      </c>
      <c r="G5472" s="1">
        <v>1</v>
      </c>
      <c r="H5472" s="1" t="s">
        <v>5926</v>
      </c>
      <c r="I5472" s="1" t="s">
        <v>3140</v>
      </c>
      <c r="J5472" s="1">
        <v>297.8</v>
      </c>
      <c r="K5472" s="1">
        <v>297.8</v>
      </c>
      <c r="L5472" s="42">
        <v>8</v>
      </c>
      <c r="M5472" s="234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5413</v>
      </c>
      <c r="D5473" s="1" t="s">
        <v>5228</v>
      </c>
      <c r="E5473" s="1" t="s">
        <v>2</v>
      </c>
      <c r="F5473" s="1" t="s">
        <v>5229</v>
      </c>
      <c r="G5473" s="1">
        <v>1</v>
      </c>
      <c r="H5473" s="1" t="s">
        <v>5926</v>
      </c>
      <c r="I5473" s="1" t="s">
        <v>3045</v>
      </c>
      <c r="J5473" s="1">
        <v>408.6</v>
      </c>
      <c r="K5473" s="1">
        <v>408.6</v>
      </c>
      <c r="L5473" s="42">
        <v>8</v>
      </c>
      <c r="M5473" s="234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5279</v>
      </c>
      <c r="D5474" s="1" t="s">
        <v>5237</v>
      </c>
      <c r="E5474" s="1" t="s">
        <v>2</v>
      </c>
      <c r="F5474" s="1" t="s">
        <v>5238</v>
      </c>
      <c r="G5474" s="1">
        <v>1</v>
      </c>
      <c r="H5474" s="1" t="s">
        <v>5926</v>
      </c>
      <c r="I5474" s="1" t="s">
        <v>3045</v>
      </c>
      <c r="J5474" s="1">
        <v>204.2</v>
      </c>
      <c r="K5474" s="1">
        <v>204.2</v>
      </c>
      <c r="L5474" s="42">
        <v>8</v>
      </c>
      <c r="M5474" s="234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5279</v>
      </c>
      <c r="D5475" s="1" t="s">
        <v>5237</v>
      </c>
      <c r="E5475" s="1" t="s">
        <v>43</v>
      </c>
      <c r="F5475" s="1" t="s">
        <v>5239</v>
      </c>
      <c r="G5475" s="1">
        <v>1</v>
      </c>
      <c r="H5475" s="1" t="s">
        <v>5926</v>
      </c>
      <c r="I5475" s="1" t="s">
        <v>3045</v>
      </c>
      <c r="J5475" s="1">
        <v>168.6</v>
      </c>
      <c r="K5475" s="1">
        <v>168.6</v>
      </c>
      <c r="L5475" s="42">
        <v>8</v>
      </c>
      <c r="M5475" s="234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5279</v>
      </c>
      <c r="D5476" s="1" t="s">
        <v>5237</v>
      </c>
      <c r="E5476" s="1" t="s">
        <v>746</v>
      </c>
      <c r="F5476" s="1" t="s">
        <v>5414</v>
      </c>
      <c r="G5476" s="1">
        <v>1</v>
      </c>
      <c r="H5476" s="1" t="s">
        <v>5926</v>
      </c>
      <c r="I5476" s="1" t="s">
        <v>3045</v>
      </c>
      <c r="J5476" s="1">
        <v>36.4</v>
      </c>
      <c r="K5476" s="1">
        <v>36.4</v>
      </c>
      <c r="L5476" s="42">
        <v>8</v>
      </c>
      <c r="M5476" s="234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5219</v>
      </c>
      <c r="D5477" s="1" t="s">
        <v>5220</v>
      </c>
      <c r="E5477" s="1" t="s">
        <v>2</v>
      </c>
      <c r="F5477" s="1" t="s">
        <v>5221</v>
      </c>
      <c r="G5477" s="1">
        <v>1</v>
      </c>
      <c r="H5477" s="1" t="s">
        <v>5926</v>
      </c>
      <c r="I5477" s="1" t="s">
        <v>3045</v>
      </c>
      <c r="J5477" s="1">
        <v>372</v>
      </c>
      <c r="K5477" s="1">
        <v>372</v>
      </c>
      <c r="L5477" s="42">
        <v>8</v>
      </c>
      <c r="M5477" s="234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5219</v>
      </c>
      <c r="D5478" s="1" t="s">
        <v>5220</v>
      </c>
      <c r="E5478" s="1" t="s">
        <v>746</v>
      </c>
      <c r="F5478" s="1" t="s">
        <v>5223</v>
      </c>
      <c r="G5478" s="1">
        <v>8</v>
      </c>
      <c r="H5478" s="1" t="s">
        <v>5926</v>
      </c>
      <c r="I5478" s="1" t="s">
        <v>3045</v>
      </c>
      <c r="J5478" s="1">
        <v>2.1</v>
      </c>
      <c r="K5478" s="1">
        <v>16.8</v>
      </c>
      <c r="L5478" s="42">
        <v>8</v>
      </c>
      <c r="M5478" s="234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5219</v>
      </c>
      <c r="D5479" s="1" t="s">
        <v>5220</v>
      </c>
      <c r="E5479" s="1" t="s">
        <v>1101</v>
      </c>
      <c r="F5479" s="1" t="s">
        <v>5224</v>
      </c>
      <c r="G5479" s="1">
        <v>2</v>
      </c>
      <c r="H5479" s="1" t="s">
        <v>5926</v>
      </c>
      <c r="I5479" s="1" t="s">
        <v>3045</v>
      </c>
      <c r="J5479" s="1">
        <v>3.2</v>
      </c>
      <c r="K5479" s="1">
        <v>3.2</v>
      </c>
      <c r="L5479" s="42">
        <v>8</v>
      </c>
      <c r="M5479" s="234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5219</v>
      </c>
      <c r="D5480" s="1" t="s">
        <v>5220</v>
      </c>
      <c r="E5480" s="1" t="s">
        <v>100</v>
      </c>
      <c r="F5480" s="1" t="s">
        <v>5225</v>
      </c>
      <c r="G5480" s="1">
        <v>4</v>
      </c>
      <c r="H5480" s="1" t="s">
        <v>5926</v>
      </c>
      <c r="I5480" s="1" t="s">
        <v>3045</v>
      </c>
      <c r="J5480" s="1">
        <v>0.3</v>
      </c>
      <c r="K5480" s="1">
        <v>1.2</v>
      </c>
      <c r="L5480" s="42">
        <v>8</v>
      </c>
      <c r="M5480" s="234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5219</v>
      </c>
      <c r="D5481" s="1" t="s">
        <v>5220</v>
      </c>
      <c r="E5481" s="1" t="s">
        <v>173</v>
      </c>
      <c r="F5481" s="1" t="s">
        <v>5226</v>
      </c>
      <c r="G5481" s="1">
        <v>2</v>
      </c>
      <c r="H5481" s="1" t="s">
        <v>5926</v>
      </c>
      <c r="I5481" s="1" t="s">
        <v>3045</v>
      </c>
      <c r="J5481" s="1">
        <v>14.4</v>
      </c>
      <c r="K5481" s="1">
        <v>28.8</v>
      </c>
      <c r="L5481" s="42">
        <v>8</v>
      </c>
      <c r="M5481" s="234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5022</v>
      </c>
      <c r="D5482" s="1"/>
      <c r="E5482" s="1"/>
      <c r="F5482" s="1" t="s">
        <v>5023</v>
      </c>
      <c r="G5482" s="1">
        <v>6</v>
      </c>
      <c r="H5482" s="1" t="s">
        <v>19</v>
      </c>
      <c r="I5482" s="1" t="s">
        <v>5936</v>
      </c>
      <c r="J5482" s="1">
        <v>15</v>
      </c>
      <c r="K5482" s="1">
        <v>90</v>
      </c>
      <c r="L5482" s="42">
        <v>1</v>
      </c>
      <c r="M5482" s="234">
        <v>46268</v>
      </c>
      <c r="N5482" s="1" t="s">
        <v>5025</v>
      </c>
    </row>
    <row r="5483" spans="1:14" ht="20.25" x14ac:dyDescent="0.25">
      <c r="A5483" s="1">
        <v>2</v>
      </c>
      <c r="B5483" s="159">
        <v>4523</v>
      </c>
      <c r="C5483" s="1" t="s">
        <v>5026</v>
      </c>
      <c r="D5483" s="1"/>
      <c r="E5483" s="1"/>
      <c r="F5483" s="1" t="s">
        <v>5027</v>
      </c>
      <c r="G5483" s="1">
        <v>10</v>
      </c>
      <c r="H5483" s="1" t="s">
        <v>19</v>
      </c>
      <c r="I5483" s="1" t="s">
        <v>5936</v>
      </c>
      <c r="J5483" s="1">
        <v>10.5</v>
      </c>
      <c r="K5483" s="1">
        <v>105</v>
      </c>
      <c r="L5483" s="42">
        <v>1</v>
      </c>
      <c r="M5483" s="234">
        <v>46268</v>
      </c>
      <c r="N5483" s="1" t="s">
        <v>5025</v>
      </c>
    </row>
    <row r="5484" spans="1:14" ht="20.25" x14ac:dyDescent="0.25">
      <c r="A5484" s="1">
        <v>3</v>
      </c>
      <c r="B5484" s="159">
        <v>4524</v>
      </c>
      <c r="C5484" s="1" t="s">
        <v>5028</v>
      </c>
      <c r="D5484" s="1"/>
      <c r="E5484" s="1"/>
      <c r="F5484" s="1" t="s">
        <v>5029</v>
      </c>
      <c r="G5484" s="1">
        <v>5</v>
      </c>
      <c r="H5484" s="1" t="s">
        <v>19</v>
      </c>
      <c r="I5484" s="1" t="s">
        <v>5936</v>
      </c>
      <c r="J5484" s="1">
        <v>35</v>
      </c>
      <c r="K5484" s="1">
        <v>175</v>
      </c>
      <c r="L5484" s="42">
        <v>1</v>
      </c>
      <c r="M5484" s="234">
        <v>46268</v>
      </c>
      <c r="N5484" s="1" t="s">
        <v>5025</v>
      </c>
    </row>
    <row r="5485" spans="1:14" ht="20.25" x14ac:dyDescent="0.25">
      <c r="A5485" s="1">
        <v>1</v>
      </c>
      <c r="B5485" s="159">
        <v>4555</v>
      </c>
      <c r="C5485" s="1" t="s">
        <v>5105</v>
      </c>
      <c r="D5485" s="1" t="s">
        <v>5106</v>
      </c>
      <c r="E5485" s="1" t="s">
        <v>2</v>
      </c>
      <c r="F5485" s="1" t="s">
        <v>5107</v>
      </c>
      <c r="G5485" s="1">
        <v>1</v>
      </c>
      <c r="H5485" s="1" t="s">
        <v>5926</v>
      </c>
      <c r="I5485" s="1" t="s">
        <v>3045</v>
      </c>
      <c r="J5485" s="1">
        <v>84.46</v>
      </c>
      <c r="K5485" s="1">
        <v>84.46</v>
      </c>
      <c r="L5485" s="42">
        <v>9</v>
      </c>
      <c r="M5485" s="234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5105</v>
      </c>
      <c r="D5486" s="1" t="s">
        <v>5106</v>
      </c>
      <c r="E5486" s="1" t="s">
        <v>43</v>
      </c>
      <c r="F5486" s="1" t="s">
        <v>5108</v>
      </c>
      <c r="G5486" s="1">
        <v>2</v>
      </c>
      <c r="H5486" s="1" t="s">
        <v>5926</v>
      </c>
      <c r="I5486" s="1" t="s">
        <v>3045</v>
      </c>
      <c r="J5486" s="1">
        <v>69.61</v>
      </c>
      <c r="K5486" s="1">
        <v>139.22</v>
      </c>
      <c r="L5486" s="42">
        <v>9</v>
      </c>
      <c r="M5486" s="234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5105</v>
      </c>
      <c r="D5487" s="1" t="s">
        <v>5106</v>
      </c>
      <c r="E5487" s="1" t="s">
        <v>1101</v>
      </c>
      <c r="F5487" s="1" t="s">
        <v>5110</v>
      </c>
      <c r="G5487" s="1">
        <v>6</v>
      </c>
      <c r="H5487" s="1" t="s">
        <v>5926</v>
      </c>
      <c r="I5487" s="1" t="s">
        <v>3045</v>
      </c>
      <c r="J5487" s="1">
        <v>6.07</v>
      </c>
      <c r="K5487" s="1">
        <v>36.42</v>
      </c>
      <c r="L5487" s="42">
        <v>9</v>
      </c>
      <c r="M5487" s="234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5105</v>
      </c>
      <c r="D5488" s="1" t="s">
        <v>5106</v>
      </c>
      <c r="E5488" s="1" t="s">
        <v>461</v>
      </c>
      <c r="F5488" s="1" t="s">
        <v>5113</v>
      </c>
      <c r="G5488" s="1">
        <v>1</v>
      </c>
      <c r="H5488" s="1" t="s">
        <v>5926</v>
      </c>
      <c r="I5488" s="1" t="s">
        <v>3045</v>
      </c>
      <c r="J5488" s="1">
        <v>20.48</v>
      </c>
      <c r="K5488" s="1">
        <v>20.48</v>
      </c>
      <c r="L5488" s="42">
        <v>9</v>
      </c>
      <c r="M5488" s="234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5105</v>
      </c>
      <c r="D5489" s="1" t="s">
        <v>5106</v>
      </c>
      <c r="E5489" s="1" t="s">
        <v>464</v>
      </c>
      <c r="F5489" s="1" t="s">
        <v>5114</v>
      </c>
      <c r="G5489" s="1">
        <v>2</v>
      </c>
      <c r="H5489" s="1" t="s">
        <v>5926</v>
      </c>
      <c r="I5489" s="1" t="s">
        <v>3045</v>
      </c>
      <c r="J5489" s="1">
        <v>18.54</v>
      </c>
      <c r="K5489" s="1">
        <v>37.08</v>
      </c>
      <c r="L5489" s="42">
        <v>9</v>
      </c>
      <c r="M5489" s="234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5115</v>
      </c>
      <c r="D5490" s="1" t="s">
        <v>5116</v>
      </c>
      <c r="E5490" s="1" t="s">
        <v>2</v>
      </c>
      <c r="F5490" s="1" t="s">
        <v>5117</v>
      </c>
      <c r="G5490" s="1">
        <v>1</v>
      </c>
      <c r="H5490" s="1" t="s">
        <v>5926</v>
      </c>
      <c r="I5490" s="1" t="s">
        <v>3045</v>
      </c>
      <c r="J5490" s="1">
        <v>82.5</v>
      </c>
      <c r="K5490" s="1">
        <v>82.5</v>
      </c>
      <c r="L5490" s="42">
        <v>9</v>
      </c>
      <c r="M5490" s="234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5115</v>
      </c>
      <c r="D5491" s="1" t="s">
        <v>5116</v>
      </c>
      <c r="E5491" s="1" t="s">
        <v>43</v>
      </c>
      <c r="F5491" s="1" t="s">
        <v>5118</v>
      </c>
      <c r="G5491" s="1">
        <v>1</v>
      </c>
      <c r="H5491" s="1" t="s">
        <v>5926</v>
      </c>
      <c r="I5491" s="1" t="s">
        <v>3045</v>
      </c>
      <c r="J5491" s="1">
        <v>81.86</v>
      </c>
      <c r="K5491" s="1">
        <v>81.86</v>
      </c>
      <c r="L5491" s="42">
        <v>9</v>
      </c>
      <c r="M5491" s="234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5119</v>
      </c>
      <c r="D5492" s="1" t="s">
        <v>5120</v>
      </c>
      <c r="E5492" s="1" t="s">
        <v>2</v>
      </c>
      <c r="F5492" s="1" t="s">
        <v>5121</v>
      </c>
      <c r="G5492" s="1">
        <v>3</v>
      </c>
      <c r="H5492" s="1" t="s">
        <v>5926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4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5119</v>
      </c>
      <c r="D5493" s="1" t="s">
        <v>5120</v>
      </c>
      <c r="E5493" s="1" t="s">
        <v>43</v>
      </c>
      <c r="F5493" s="1" t="s">
        <v>5122</v>
      </c>
      <c r="G5493" s="1">
        <v>2</v>
      </c>
      <c r="H5493" s="1" t="s">
        <v>5926</v>
      </c>
      <c r="I5493" s="1" t="s">
        <v>3045</v>
      </c>
      <c r="J5493" s="1">
        <v>85.1</v>
      </c>
      <c r="K5493" s="1">
        <v>170.2</v>
      </c>
      <c r="L5493" s="42">
        <v>9</v>
      </c>
      <c r="M5493" s="234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5123</v>
      </c>
      <c r="D5494" s="1" t="s">
        <v>5124</v>
      </c>
      <c r="E5494" s="1" t="s">
        <v>2</v>
      </c>
      <c r="F5494" s="1" t="s">
        <v>5125</v>
      </c>
      <c r="G5494" s="1">
        <v>1</v>
      </c>
      <c r="H5494" s="1" t="s">
        <v>5926</v>
      </c>
      <c r="I5494" s="1" t="s">
        <v>3045</v>
      </c>
      <c r="J5494" s="1">
        <v>86.97</v>
      </c>
      <c r="K5494" s="1">
        <v>86.97</v>
      </c>
      <c r="L5494" s="42">
        <v>9</v>
      </c>
      <c r="M5494" s="234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5123</v>
      </c>
      <c r="D5495" s="1" t="s">
        <v>5124</v>
      </c>
      <c r="E5495" s="1" t="s">
        <v>43</v>
      </c>
      <c r="F5495" s="1" t="s">
        <v>5126</v>
      </c>
      <c r="G5495" s="1">
        <v>1</v>
      </c>
      <c r="H5495" s="1" t="s">
        <v>5926</v>
      </c>
      <c r="I5495" s="1" t="s">
        <v>3045</v>
      </c>
      <c r="J5495" s="1">
        <v>87.61</v>
      </c>
      <c r="K5495" s="1">
        <v>87.61</v>
      </c>
      <c r="L5495" s="42">
        <v>9</v>
      </c>
      <c r="M5495" s="234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5127</v>
      </c>
      <c r="D5496" s="1" t="s">
        <v>5128</v>
      </c>
      <c r="E5496" s="1" t="s">
        <v>2</v>
      </c>
      <c r="F5496" s="1" t="s">
        <v>5129</v>
      </c>
      <c r="G5496" s="1">
        <v>4</v>
      </c>
      <c r="H5496" s="1" t="s">
        <v>5926</v>
      </c>
      <c r="I5496" s="1" t="s">
        <v>3045</v>
      </c>
      <c r="J5496" s="1">
        <v>26.26</v>
      </c>
      <c r="K5496" s="1">
        <v>105.04</v>
      </c>
      <c r="L5496" s="42">
        <v>9</v>
      </c>
      <c r="M5496" s="234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5127</v>
      </c>
      <c r="D5497" s="1" t="s">
        <v>5128</v>
      </c>
      <c r="E5497" s="1" t="s">
        <v>43</v>
      </c>
      <c r="F5497" s="1" t="s">
        <v>5130</v>
      </c>
      <c r="G5497" s="1">
        <v>4</v>
      </c>
      <c r="H5497" s="1" t="s">
        <v>5926</v>
      </c>
      <c r="I5497" s="1" t="s">
        <v>3045</v>
      </c>
      <c r="J5497" s="1">
        <v>31.82</v>
      </c>
      <c r="K5497" s="1">
        <v>127.28</v>
      </c>
      <c r="L5497" s="42">
        <v>9</v>
      </c>
      <c r="M5497" s="234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5127</v>
      </c>
      <c r="D5498" s="1" t="s">
        <v>5128</v>
      </c>
      <c r="E5498" s="1" t="s">
        <v>746</v>
      </c>
      <c r="F5498" s="1" t="s">
        <v>5131</v>
      </c>
      <c r="G5498" s="1">
        <v>4</v>
      </c>
      <c r="H5498" s="1" t="s">
        <v>5926</v>
      </c>
      <c r="I5498" s="1" t="s">
        <v>3045</v>
      </c>
      <c r="J5498" s="1">
        <v>30.1</v>
      </c>
      <c r="K5498" s="1">
        <v>120.4</v>
      </c>
      <c r="L5498" s="42">
        <v>9</v>
      </c>
      <c r="M5498" s="234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5127</v>
      </c>
      <c r="D5499" s="1" t="s">
        <v>5128</v>
      </c>
      <c r="E5499" s="1" t="s">
        <v>1101</v>
      </c>
      <c r="F5499" s="1" t="s">
        <v>5132</v>
      </c>
      <c r="G5499" s="1">
        <v>4</v>
      </c>
      <c r="H5499" s="1" t="s">
        <v>5926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4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5127</v>
      </c>
      <c r="D5500" s="1" t="s">
        <v>5128</v>
      </c>
      <c r="E5500" s="1" t="s">
        <v>100</v>
      </c>
      <c r="F5500" s="1" t="s">
        <v>5133</v>
      </c>
      <c r="G5500" s="1">
        <v>2</v>
      </c>
      <c r="H5500" s="1" t="s">
        <v>5926</v>
      </c>
      <c r="I5500" s="1" t="s">
        <v>3045</v>
      </c>
      <c r="J5500" s="1">
        <v>29.36</v>
      </c>
      <c r="K5500" s="1">
        <v>58.72</v>
      </c>
      <c r="L5500" s="42">
        <v>9</v>
      </c>
      <c r="M5500" s="234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5127</v>
      </c>
      <c r="D5501" s="1" t="s">
        <v>5128</v>
      </c>
      <c r="E5501" s="1" t="s">
        <v>173</v>
      </c>
      <c r="F5501" s="1" t="s">
        <v>5134</v>
      </c>
      <c r="G5501" s="1">
        <v>2</v>
      </c>
      <c r="H5501" s="1" t="s">
        <v>5926</v>
      </c>
      <c r="I5501" s="1" t="s">
        <v>3045</v>
      </c>
      <c r="J5501" s="1">
        <v>27.46</v>
      </c>
      <c r="K5501" s="1">
        <v>54.92</v>
      </c>
      <c r="L5501" s="42">
        <v>9</v>
      </c>
      <c r="M5501" s="234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5127</v>
      </c>
      <c r="D5502" s="1" t="s">
        <v>5128</v>
      </c>
      <c r="E5502" s="1" t="s">
        <v>461</v>
      </c>
      <c r="F5502" s="1" t="s">
        <v>5136</v>
      </c>
      <c r="G5502" s="1">
        <v>2</v>
      </c>
      <c r="H5502" s="1" t="s">
        <v>5926</v>
      </c>
      <c r="I5502" s="1" t="s">
        <v>3045</v>
      </c>
      <c r="J5502" s="1">
        <v>71.62</v>
      </c>
      <c r="K5502" s="1">
        <v>143.24</v>
      </c>
      <c r="L5502" s="42">
        <v>9</v>
      </c>
      <c r="M5502" s="234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5127</v>
      </c>
      <c r="D5503" s="1" t="s">
        <v>5128</v>
      </c>
      <c r="E5503" s="1" t="s">
        <v>464</v>
      </c>
      <c r="F5503" s="1" t="s">
        <v>5135</v>
      </c>
      <c r="G5503" s="1">
        <v>2</v>
      </c>
      <c r="H5503" s="1" t="s">
        <v>5926</v>
      </c>
      <c r="I5503" s="1" t="s">
        <v>3045</v>
      </c>
      <c r="J5503" s="1">
        <v>82.73</v>
      </c>
      <c r="K5503" s="1">
        <v>165.46</v>
      </c>
      <c r="L5503" s="42">
        <v>9</v>
      </c>
      <c r="M5503" s="234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5137</v>
      </c>
      <c r="D5504" s="1" t="s">
        <v>5138</v>
      </c>
      <c r="E5504" s="1" t="s">
        <v>2</v>
      </c>
      <c r="F5504" s="1" t="s">
        <v>5139</v>
      </c>
      <c r="G5504" s="1">
        <v>1</v>
      </c>
      <c r="H5504" s="1" t="s">
        <v>5926</v>
      </c>
      <c r="I5504" s="1" t="s">
        <v>3045</v>
      </c>
      <c r="J5504" s="1">
        <v>92.27</v>
      </c>
      <c r="K5504" s="1">
        <v>92.27</v>
      </c>
      <c r="L5504" s="42">
        <v>9</v>
      </c>
      <c r="M5504" s="234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5137</v>
      </c>
      <c r="D5505" s="1" t="s">
        <v>5138</v>
      </c>
      <c r="E5505" s="1" t="s">
        <v>43</v>
      </c>
      <c r="F5505" s="1" t="s">
        <v>5140</v>
      </c>
      <c r="G5505" s="1">
        <v>1</v>
      </c>
      <c r="H5505" s="1" t="s">
        <v>5926</v>
      </c>
      <c r="I5505" s="1" t="s">
        <v>3045</v>
      </c>
      <c r="J5505" s="1">
        <v>93.32</v>
      </c>
      <c r="K5505" s="1">
        <v>93.32</v>
      </c>
      <c r="L5505" s="42">
        <v>9</v>
      </c>
      <c r="M5505" s="234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5137</v>
      </c>
      <c r="D5506" s="1" t="s">
        <v>5138</v>
      </c>
      <c r="E5506" s="1" t="s">
        <v>746</v>
      </c>
      <c r="F5506" s="1" t="s">
        <v>5141</v>
      </c>
      <c r="G5506" s="1">
        <v>1</v>
      </c>
      <c r="H5506" s="1" t="s">
        <v>5926</v>
      </c>
      <c r="I5506" s="1" t="s">
        <v>3045</v>
      </c>
      <c r="J5506" s="1">
        <v>60.64</v>
      </c>
      <c r="K5506" s="1">
        <v>60.64</v>
      </c>
      <c r="L5506" s="42">
        <v>9</v>
      </c>
      <c r="M5506" s="234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5137</v>
      </c>
      <c r="D5507" s="1" t="s">
        <v>5138</v>
      </c>
      <c r="E5507" s="1" t="s">
        <v>1101</v>
      </c>
      <c r="F5507" s="1" t="s">
        <v>5142</v>
      </c>
      <c r="G5507" s="1">
        <v>2</v>
      </c>
      <c r="H5507" s="1" t="s">
        <v>5926</v>
      </c>
      <c r="I5507" s="1" t="s">
        <v>3045</v>
      </c>
      <c r="J5507" s="1">
        <v>91.98</v>
      </c>
      <c r="K5507" s="1">
        <v>183.96</v>
      </c>
      <c r="L5507" s="42">
        <v>9</v>
      </c>
      <c r="M5507" s="234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5137</v>
      </c>
      <c r="D5508" s="1" t="s">
        <v>5138</v>
      </c>
      <c r="E5508" s="1" t="s">
        <v>100</v>
      </c>
      <c r="F5508" s="1" t="s">
        <v>5143</v>
      </c>
      <c r="G5508" s="1">
        <v>1</v>
      </c>
      <c r="H5508" s="1" t="s">
        <v>5926</v>
      </c>
      <c r="I5508" s="1" t="s">
        <v>3045</v>
      </c>
      <c r="J5508" s="1">
        <v>26.04</v>
      </c>
      <c r="K5508" s="1">
        <v>26.04</v>
      </c>
      <c r="L5508" s="42">
        <v>9</v>
      </c>
      <c r="M5508" s="234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5137</v>
      </c>
      <c r="D5509" s="1" t="s">
        <v>5138</v>
      </c>
      <c r="E5509" s="1" t="s">
        <v>173</v>
      </c>
      <c r="F5509" s="1" t="s">
        <v>5144</v>
      </c>
      <c r="G5509" s="1">
        <v>1</v>
      </c>
      <c r="H5509" s="1" t="s">
        <v>5926</v>
      </c>
      <c r="I5509" s="1" t="s">
        <v>3045</v>
      </c>
      <c r="J5509" s="1">
        <v>26.04</v>
      </c>
      <c r="K5509" s="1">
        <v>26.04</v>
      </c>
      <c r="L5509" s="42">
        <v>9</v>
      </c>
      <c r="M5509" s="234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5137</v>
      </c>
      <c r="D5510" s="1" t="s">
        <v>5138</v>
      </c>
      <c r="E5510" s="1" t="s">
        <v>461</v>
      </c>
      <c r="F5510" s="1" t="s">
        <v>5145</v>
      </c>
      <c r="G5510" s="1">
        <v>1</v>
      </c>
      <c r="H5510" s="1" t="s">
        <v>5926</v>
      </c>
      <c r="I5510" s="1" t="s">
        <v>3045</v>
      </c>
      <c r="J5510" s="1">
        <v>177.93</v>
      </c>
      <c r="K5510" s="1">
        <v>177.93</v>
      </c>
      <c r="L5510" s="42">
        <v>9</v>
      </c>
      <c r="M5510" s="234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5137</v>
      </c>
      <c r="D5511" s="1" t="s">
        <v>5138</v>
      </c>
      <c r="E5511" s="1" t="s">
        <v>464</v>
      </c>
      <c r="F5511" s="1" t="s">
        <v>5146</v>
      </c>
      <c r="G5511" s="1">
        <v>1</v>
      </c>
      <c r="H5511" s="1" t="s">
        <v>5926</v>
      </c>
      <c r="I5511" s="1" t="s">
        <v>3045</v>
      </c>
      <c r="J5511" s="1">
        <v>177.93</v>
      </c>
      <c r="K5511" s="1">
        <v>177.93</v>
      </c>
      <c r="L5511" s="42">
        <v>9</v>
      </c>
      <c r="M5511" s="234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5160</v>
      </c>
      <c r="D5512" s="1" t="s">
        <v>5161</v>
      </c>
      <c r="E5512" s="1" t="s">
        <v>2</v>
      </c>
      <c r="F5512" s="1" t="s">
        <v>5162</v>
      </c>
      <c r="G5512" s="1">
        <v>2</v>
      </c>
      <c r="H5512" s="1" t="s">
        <v>5926</v>
      </c>
      <c r="I5512" s="1" t="s">
        <v>3045</v>
      </c>
      <c r="J5512" s="1">
        <v>96.54</v>
      </c>
      <c r="K5512" s="1">
        <v>193.08</v>
      </c>
      <c r="L5512" s="42">
        <v>9</v>
      </c>
      <c r="M5512" s="234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5160</v>
      </c>
      <c r="D5513" s="1" t="s">
        <v>5161</v>
      </c>
      <c r="E5513" s="1" t="s">
        <v>43</v>
      </c>
      <c r="F5513" s="1" t="s">
        <v>5163</v>
      </c>
      <c r="G5513" s="1">
        <v>2</v>
      </c>
      <c r="H5513" s="1" t="s">
        <v>5926</v>
      </c>
      <c r="I5513" s="1" t="s">
        <v>3045</v>
      </c>
      <c r="J5513" s="1">
        <v>112.63</v>
      </c>
      <c r="K5513" s="1">
        <v>225.26</v>
      </c>
      <c r="L5513" s="42">
        <v>9</v>
      </c>
      <c r="M5513" s="234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5160</v>
      </c>
      <c r="D5514" s="1" t="s">
        <v>5161</v>
      </c>
      <c r="E5514" s="1" t="s">
        <v>746</v>
      </c>
      <c r="F5514" s="1" t="s">
        <v>5164</v>
      </c>
      <c r="G5514" s="1">
        <v>1</v>
      </c>
      <c r="H5514" s="1" t="s">
        <v>5926</v>
      </c>
      <c r="I5514" s="1" t="s">
        <v>3045</v>
      </c>
      <c r="J5514" s="1">
        <v>89.11</v>
      </c>
      <c r="K5514" s="1">
        <v>89.11</v>
      </c>
      <c r="L5514" s="42">
        <v>9</v>
      </c>
      <c r="M5514" s="234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5160</v>
      </c>
      <c r="D5515" s="1" t="s">
        <v>5161</v>
      </c>
      <c r="E5515" s="1" t="s">
        <v>1101</v>
      </c>
      <c r="F5515" s="1" t="s">
        <v>5165</v>
      </c>
      <c r="G5515" s="1">
        <v>1</v>
      </c>
      <c r="H5515" s="1" t="s">
        <v>5926</v>
      </c>
      <c r="I5515" s="1" t="s">
        <v>3045</v>
      </c>
      <c r="J5515" s="1">
        <v>88.34</v>
      </c>
      <c r="K5515" s="1">
        <v>88.34</v>
      </c>
      <c r="L5515" s="42">
        <v>9</v>
      </c>
      <c r="M5515" s="234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5160</v>
      </c>
      <c r="D5516" s="1" t="s">
        <v>5161</v>
      </c>
      <c r="E5516" s="1" t="s">
        <v>100</v>
      </c>
      <c r="F5516" s="1" t="s">
        <v>5166</v>
      </c>
      <c r="G5516" s="1">
        <v>1</v>
      </c>
      <c r="H5516" s="1" t="s">
        <v>5926</v>
      </c>
      <c r="I5516" s="1" t="s">
        <v>3045</v>
      </c>
      <c r="J5516" s="1">
        <v>83.44</v>
      </c>
      <c r="K5516" s="1">
        <v>83.44</v>
      </c>
      <c r="L5516" s="42">
        <v>9</v>
      </c>
      <c r="M5516" s="234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5160</v>
      </c>
      <c r="D5517" s="1" t="s">
        <v>5161</v>
      </c>
      <c r="E5517" s="1" t="s">
        <v>173</v>
      </c>
      <c r="F5517" s="1" t="s">
        <v>5167</v>
      </c>
      <c r="G5517" s="1">
        <v>1</v>
      </c>
      <c r="H5517" s="1" t="s">
        <v>5926</v>
      </c>
      <c r="I5517" s="1" t="s">
        <v>3045</v>
      </c>
      <c r="J5517" s="1">
        <v>105.14</v>
      </c>
      <c r="K5517" s="1">
        <v>105.14</v>
      </c>
      <c r="L5517" s="42">
        <v>9</v>
      </c>
      <c r="M5517" s="234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5160</v>
      </c>
      <c r="D5518" s="1" t="s">
        <v>5161</v>
      </c>
      <c r="E5518" s="1" t="s">
        <v>461</v>
      </c>
      <c r="F5518" s="1" t="s">
        <v>5168</v>
      </c>
      <c r="G5518" s="1">
        <v>1</v>
      </c>
      <c r="H5518" s="1" t="s">
        <v>5926</v>
      </c>
      <c r="I5518" s="1" t="s">
        <v>3045</v>
      </c>
      <c r="J5518" s="1">
        <v>105.14</v>
      </c>
      <c r="K5518" s="1">
        <v>105.14</v>
      </c>
      <c r="L5518" s="42">
        <v>9</v>
      </c>
      <c r="M5518" s="234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5160</v>
      </c>
      <c r="D5519" s="1" t="s">
        <v>5161</v>
      </c>
      <c r="E5519" s="1" t="s">
        <v>464</v>
      </c>
      <c r="F5519" s="1" t="s">
        <v>5169</v>
      </c>
      <c r="G5519" s="1">
        <v>1</v>
      </c>
      <c r="H5519" s="1" t="s">
        <v>5926</v>
      </c>
      <c r="I5519" s="1" t="s">
        <v>3045</v>
      </c>
      <c r="J5519" s="1">
        <v>107.64</v>
      </c>
      <c r="K5519" s="1">
        <v>107.64</v>
      </c>
      <c r="L5519" s="42">
        <v>9</v>
      </c>
      <c r="M5519" s="234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5172</v>
      </c>
      <c r="D5520" s="1" t="s">
        <v>5170</v>
      </c>
      <c r="E5520" s="1" t="s">
        <v>2</v>
      </c>
      <c r="F5520" s="1" t="s">
        <v>5171</v>
      </c>
      <c r="G5520" s="1">
        <v>1</v>
      </c>
      <c r="H5520" s="1" t="s">
        <v>5926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4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5173</v>
      </c>
      <c r="D5521" s="1" t="s">
        <v>5174</v>
      </c>
      <c r="E5521" s="1" t="s">
        <v>2</v>
      </c>
      <c r="F5521" s="1" t="s">
        <v>5175</v>
      </c>
      <c r="G5521" s="1">
        <v>1</v>
      </c>
      <c r="H5521" s="1" t="s">
        <v>5926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4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5176</v>
      </c>
      <c r="D5522" s="1" t="s">
        <v>5177</v>
      </c>
      <c r="E5522" s="1" t="s">
        <v>2</v>
      </c>
      <c r="F5522" s="1" t="s">
        <v>5178</v>
      </c>
      <c r="G5522" s="1">
        <v>1</v>
      </c>
      <c r="H5522" s="1" t="s">
        <v>5926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4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5179</v>
      </c>
      <c r="D5523" s="1" t="s">
        <v>5180</v>
      </c>
      <c r="E5523" s="1" t="s">
        <v>2</v>
      </c>
      <c r="F5523" s="1" t="s">
        <v>5181</v>
      </c>
      <c r="G5523" s="1">
        <v>1</v>
      </c>
      <c r="H5523" s="1" t="s">
        <v>5926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4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5631</v>
      </c>
      <c r="D5524" s="1" t="s">
        <v>5632</v>
      </c>
      <c r="E5524" s="1" t="s">
        <v>2</v>
      </c>
      <c r="F5524" s="1" t="s">
        <v>5633</v>
      </c>
      <c r="G5524" s="1">
        <v>1</v>
      </c>
      <c r="H5524" s="1" t="s">
        <v>5926</v>
      </c>
      <c r="I5524" s="1" t="s">
        <v>3140</v>
      </c>
      <c r="J5524" s="1">
        <v>106.3</v>
      </c>
      <c r="K5524" s="1">
        <v>106.3</v>
      </c>
      <c r="L5524" s="42">
        <v>9</v>
      </c>
      <c r="M5524" s="234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5400</v>
      </c>
      <c r="D5525" s="1" t="s">
        <v>5401</v>
      </c>
      <c r="E5525" s="1" t="s">
        <v>2</v>
      </c>
      <c r="F5525" s="1" t="s">
        <v>5402</v>
      </c>
      <c r="G5525" s="1">
        <v>1</v>
      </c>
      <c r="H5525" s="1" t="s">
        <v>5926</v>
      </c>
      <c r="I5525" s="1" t="s">
        <v>3093</v>
      </c>
      <c r="J5525" s="1">
        <v>35.1</v>
      </c>
      <c r="K5525" s="1">
        <v>35.1</v>
      </c>
      <c r="L5525" s="42">
        <v>9</v>
      </c>
      <c r="M5525" s="234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5400</v>
      </c>
      <c r="D5526" s="1" t="s">
        <v>5401</v>
      </c>
      <c r="E5526" s="1" t="s">
        <v>43</v>
      </c>
      <c r="F5526" s="1" t="s">
        <v>5403</v>
      </c>
      <c r="G5526" s="1">
        <v>1</v>
      </c>
      <c r="H5526" s="1" t="s">
        <v>5926</v>
      </c>
      <c r="I5526" s="1" t="s">
        <v>3093</v>
      </c>
      <c r="J5526" s="1">
        <v>36.6</v>
      </c>
      <c r="K5526" s="1">
        <v>36.6</v>
      </c>
      <c r="L5526" s="42">
        <v>9</v>
      </c>
      <c r="M5526" s="234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5400</v>
      </c>
      <c r="D5527" s="1" t="s">
        <v>5401</v>
      </c>
      <c r="E5527" s="1" t="s">
        <v>746</v>
      </c>
      <c r="F5527" s="1" t="s">
        <v>5404</v>
      </c>
      <c r="G5527" s="1">
        <v>1</v>
      </c>
      <c r="H5527" s="1" t="s">
        <v>5926</v>
      </c>
      <c r="I5527" s="1" t="s">
        <v>3093</v>
      </c>
      <c r="J5527" s="1">
        <v>54.3</v>
      </c>
      <c r="K5527" s="1">
        <v>54.3</v>
      </c>
      <c r="L5527" s="42">
        <v>9</v>
      </c>
      <c r="M5527" s="234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5400</v>
      </c>
      <c r="D5528" s="1" t="s">
        <v>5401</v>
      </c>
      <c r="E5528" s="1" t="s">
        <v>1101</v>
      </c>
      <c r="F5528" s="1" t="s">
        <v>5405</v>
      </c>
      <c r="G5528" s="1">
        <v>1</v>
      </c>
      <c r="H5528" s="1" t="s">
        <v>5926</v>
      </c>
      <c r="I5528" s="1" t="s">
        <v>3093</v>
      </c>
      <c r="J5528" s="1">
        <v>36.6</v>
      </c>
      <c r="K5528" s="1">
        <v>36.6</v>
      </c>
      <c r="L5528" s="42">
        <v>9</v>
      </c>
      <c r="M5528" s="234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5400</v>
      </c>
      <c r="D5529" s="1" t="s">
        <v>5401</v>
      </c>
      <c r="E5529" s="1" t="s">
        <v>100</v>
      </c>
      <c r="F5529" s="1" t="s">
        <v>5406</v>
      </c>
      <c r="G5529" s="1">
        <v>1</v>
      </c>
      <c r="H5529" s="1" t="s">
        <v>5926</v>
      </c>
      <c r="I5529" s="1" t="s">
        <v>3093</v>
      </c>
      <c r="J5529" s="1">
        <v>54.3</v>
      </c>
      <c r="K5529" s="1">
        <v>54.3</v>
      </c>
      <c r="L5529" s="42">
        <v>9</v>
      </c>
      <c r="M5529" s="234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5400</v>
      </c>
      <c r="D5530" s="1" t="s">
        <v>5401</v>
      </c>
      <c r="E5530" s="1" t="s">
        <v>173</v>
      </c>
      <c r="F5530" s="1" t="s">
        <v>5609</v>
      </c>
      <c r="G5530" s="1">
        <v>1</v>
      </c>
      <c r="H5530" s="1" t="s">
        <v>5926</v>
      </c>
      <c r="I5530" s="1" t="s">
        <v>3093</v>
      </c>
      <c r="J5530" s="1">
        <v>36.6</v>
      </c>
      <c r="K5530" s="1">
        <v>36.6</v>
      </c>
      <c r="L5530" s="42">
        <v>9</v>
      </c>
      <c r="M5530" s="234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5400</v>
      </c>
      <c r="D5531" s="1" t="s">
        <v>5401</v>
      </c>
      <c r="E5531" s="1" t="s">
        <v>464</v>
      </c>
      <c r="F5531" s="1" t="s">
        <v>5611</v>
      </c>
      <c r="G5531" s="1">
        <v>1</v>
      </c>
      <c r="H5531" s="1" t="s">
        <v>5926</v>
      </c>
      <c r="I5531" s="1" t="s">
        <v>3093</v>
      </c>
      <c r="J5531" s="1">
        <v>54.3</v>
      </c>
      <c r="K5531" s="1">
        <v>54.3</v>
      </c>
      <c r="L5531" s="42">
        <v>9</v>
      </c>
      <c r="M5531" s="234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5400</v>
      </c>
      <c r="D5532" s="1" t="s">
        <v>5401</v>
      </c>
      <c r="E5532" s="1" t="s">
        <v>1103</v>
      </c>
      <c r="F5532" s="1" t="s">
        <v>5613</v>
      </c>
      <c r="G5532" s="1">
        <v>1</v>
      </c>
      <c r="H5532" s="1" t="s">
        <v>5926</v>
      </c>
      <c r="I5532" s="1" t="s">
        <v>3093</v>
      </c>
      <c r="J5532" s="1">
        <v>43.9</v>
      </c>
      <c r="K5532" s="1">
        <v>43.9</v>
      </c>
      <c r="L5532" s="42">
        <v>9</v>
      </c>
      <c r="M5532" s="234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5400</v>
      </c>
      <c r="D5533" s="1" t="s">
        <v>5401</v>
      </c>
      <c r="E5533" s="1" t="s">
        <v>1104</v>
      </c>
      <c r="F5533" s="1" t="s">
        <v>5614</v>
      </c>
      <c r="G5533" s="1">
        <v>1</v>
      </c>
      <c r="H5533" s="1" t="s">
        <v>5926</v>
      </c>
      <c r="I5533" s="1" t="s">
        <v>3093</v>
      </c>
      <c r="J5533" s="1">
        <v>43.4</v>
      </c>
      <c r="K5533" s="1">
        <v>43.4</v>
      </c>
      <c r="L5533" s="42">
        <v>9</v>
      </c>
      <c r="M5533" s="234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5400</v>
      </c>
      <c r="D5534" s="1" t="s">
        <v>5401</v>
      </c>
      <c r="E5534" s="1" t="s">
        <v>1105</v>
      </c>
      <c r="F5534" s="1" t="s">
        <v>5615</v>
      </c>
      <c r="G5534" s="1">
        <v>1</v>
      </c>
      <c r="H5534" s="1" t="s">
        <v>5926</v>
      </c>
      <c r="I5534" s="1" t="s">
        <v>3093</v>
      </c>
      <c r="J5534" s="1">
        <v>43.4</v>
      </c>
      <c r="K5534" s="1">
        <v>43.4</v>
      </c>
      <c r="L5534" s="42">
        <v>9</v>
      </c>
      <c r="M5534" s="234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5400</v>
      </c>
      <c r="D5535" s="1" t="s">
        <v>5401</v>
      </c>
      <c r="E5535" s="1" t="s">
        <v>1106</v>
      </c>
      <c r="F5535" s="1" t="s">
        <v>5616</v>
      </c>
      <c r="G5535" s="1">
        <v>1</v>
      </c>
      <c r="H5535" s="1" t="s">
        <v>5926</v>
      </c>
      <c r="I5535" s="1" t="s">
        <v>3093</v>
      </c>
      <c r="J5535" s="1">
        <v>44.1</v>
      </c>
      <c r="K5535" s="1">
        <v>44.1</v>
      </c>
      <c r="L5535" s="42">
        <v>9</v>
      </c>
      <c r="M5535" s="234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5661</v>
      </c>
      <c r="J5536" s="1">
        <v>12.5</v>
      </c>
      <c r="K5536" s="1">
        <v>75</v>
      </c>
      <c r="L5536" s="42">
        <v>1</v>
      </c>
      <c r="M5536" s="234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5661</v>
      </c>
      <c r="J5537" s="1">
        <v>10</v>
      </c>
      <c r="K5537" s="1">
        <v>60</v>
      </c>
      <c r="L5537" s="42">
        <v>1</v>
      </c>
      <c r="M5537" s="234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6076</v>
      </c>
      <c r="D5538" s="1" t="s">
        <v>6077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6078</v>
      </c>
      <c r="J5538" s="1">
        <v>29.9</v>
      </c>
      <c r="K5538" s="1">
        <v>119.6</v>
      </c>
      <c r="L5538" s="42">
        <v>1</v>
      </c>
      <c r="M5538" s="234">
        <v>46287</v>
      </c>
      <c r="N5538" s="1" t="s">
        <v>4306</v>
      </c>
    </row>
    <row r="5539" spans="1:14" ht="20.25" x14ac:dyDescent="0.25">
      <c r="A5539" s="1"/>
      <c r="B5539" s="159"/>
      <c r="C5539" s="1"/>
      <c r="D5539" s="1"/>
      <c r="E5539" s="1"/>
      <c r="F5539" s="1"/>
      <c r="G5539" s="1"/>
      <c r="H5539" s="1"/>
      <c r="I5539" s="1"/>
      <c r="J5539" s="1"/>
      <c r="K5539" s="1"/>
      <c r="L5539" s="42"/>
      <c r="M5539" s="234"/>
      <c r="N5539" s="1"/>
    </row>
    <row r="5540" spans="1:14" ht="20.25" x14ac:dyDescent="0.25">
      <c r="A5540" s="1"/>
      <c r="B5540" s="159"/>
      <c r="C5540" s="1"/>
      <c r="D5540" s="1"/>
      <c r="E5540" s="1"/>
      <c r="F5540" s="1"/>
      <c r="G5540" s="1"/>
      <c r="H5540" s="1"/>
      <c r="I5540" s="1"/>
      <c r="J5540" s="1"/>
      <c r="K5540" s="1"/>
      <c r="L5540" s="42"/>
      <c r="M5540" s="234"/>
      <c r="N5540" s="1"/>
    </row>
    <row r="5541" spans="1:14" ht="20.25" x14ac:dyDescent="0.25">
      <c r="A5541" s="1"/>
      <c r="B5541" s="159"/>
      <c r="C5541" s="1"/>
      <c r="D5541" s="1"/>
      <c r="E5541" s="1"/>
      <c r="F5541" s="1"/>
      <c r="G5541" s="1"/>
      <c r="H5541" s="1"/>
      <c r="I5541" s="1"/>
      <c r="J5541" s="1"/>
      <c r="K5541" s="1"/>
      <c r="L5541" s="42"/>
      <c r="M5541" s="234"/>
      <c r="N5541" s="1"/>
    </row>
    <row r="5542" spans="1:14" ht="20.25" x14ac:dyDescent="0.25">
      <c r="A5542" s="1"/>
      <c r="B5542" s="159"/>
      <c r="C5542" s="1"/>
      <c r="D5542" s="1"/>
      <c r="E5542" s="1"/>
      <c r="F5542" s="1"/>
      <c r="G5542" s="1"/>
      <c r="H5542" s="1"/>
      <c r="I5542" s="1"/>
      <c r="J5542" s="1"/>
      <c r="K5542" s="1"/>
      <c r="L5542" s="42"/>
      <c r="M5542" s="234"/>
      <c r="N5542" s="1"/>
    </row>
    <row r="5543" spans="1:14" ht="20.25" x14ac:dyDescent="0.25">
      <c r="A5543" s="1"/>
      <c r="B5543" s="159"/>
      <c r="C5543" s="1"/>
      <c r="D5543" s="1"/>
      <c r="E5543" s="1"/>
      <c r="F5543" s="1"/>
      <c r="G5543" s="1"/>
      <c r="H5543" s="1"/>
      <c r="I5543" s="1"/>
      <c r="J5543" s="1"/>
      <c r="K5543" s="1"/>
      <c r="L5543" s="42"/>
      <c r="M5543" s="234"/>
      <c r="N5543" s="1"/>
    </row>
    <row r="5544" spans="1:14" ht="20.25" x14ac:dyDescent="0.25">
      <c r="A5544" s="1"/>
      <c r="B5544" s="159"/>
      <c r="C5544" s="1"/>
      <c r="D5544" s="1"/>
      <c r="E5544" s="1"/>
      <c r="F5544" s="1"/>
      <c r="G5544" s="1"/>
      <c r="H5544" s="1"/>
      <c r="I5544" s="1"/>
      <c r="J5544" s="1"/>
      <c r="K5544" s="1"/>
      <c r="L5544" s="42"/>
      <c r="M5544" s="234"/>
      <c r="N5544" s="1"/>
    </row>
    <row r="5545" spans="1:14" ht="20.25" x14ac:dyDescent="0.25">
      <c r="A5545" s="1"/>
      <c r="B5545" s="159"/>
      <c r="C5545" s="1"/>
      <c r="D5545" s="1"/>
      <c r="E5545" s="1"/>
      <c r="F5545" s="1"/>
      <c r="G5545" s="1"/>
      <c r="H5545" s="1"/>
      <c r="I5545" s="1"/>
      <c r="J5545" s="1"/>
      <c r="K5545" s="1"/>
      <c r="L5545" s="42"/>
      <c r="M5545" s="234"/>
      <c r="N5545" s="1"/>
    </row>
    <row r="5546" spans="1:14" ht="20.25" x14ac:dyDescent="0.25">
      <c r="A5546" s="1"/>
      <c r="B5546" s="159"/>
      <c r="C5546" s="1"/>
      <c r="D5546" s="1"/>
      <c r="E5546" s="1"/>
      <c r="F5546" s="1"/>
      <c r="G5546" s="1"/>
      <c r="H5546" s="1"/>
      <c r="I5546" s="1"/>
      <c r="J5546" s="1"/>
      <c r="K5546" s="1"/>
      <c r="L5546" s="42"/>
      <c r="M5546" s="234"/>
      <c r="N5546" s="1"/>
    </row>
    <row r="5547" spans="1:14" ht="20.25" x14ac:dyDescent="0.25">
      <c r="A5547" s="1"/>
      <c r="B5547" s="159"/>
      <c r="C5547" s="1"/>
      <c r="D5547" s="1"/>
      <c r="E5547" s="1"/>
      <c r="F5547" s="1"/>
      <c r="G5547" s="1"/>
      <c r="H5547" s="1"/>
      <c r="I5547" s="1"/>
      <c r="J5547" s="1"/>
      <c r="K5547" s="1"/>
      <c r="L5547" s="42"/>
      <c r="M5547" s="234"/>
      <c r="N5547" s="1"/>
    </row>
    <row r="5548" spans="1:14" ht="20.25" x14ac:dyDescent="0.25">
      <c r="A5548" s="1"/>
      <c r="B5548" s="159"/>
      <c r="C5548" s="1"/>
      <c r="D5548" s="1"/>
      <c r="E5548" s="1"/>
      <c r="F5548" s="1"/>
      <c r="G5548" s="1"/>
      <c r="H5548" s="1"/>
      <c r="I5548" s="1"/>
      <c r="J5548" s="1"/>
      <c r="K5548" s="1"/>
      <c r="L5548" s="42"/>
      <c r="M5548" s="234"/>
      <c r="N5548" s="1"/>
    </row>
  </sheetData>
  <autoFilter ref="A1:O5481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548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2026-09-01T14:26:19Z</cp:lastPrinted>
  <dcterms:created xsi:type="dcterms:W3CDTF">2022-04-15T01:30:45Z</dcterms:created>
  <dcterms:modified xsi:type="dcterms:W3CDTF">2026-10-05T13:11:54Z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