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9592" documentId="8_{FDD42E6F-94E1-48F3-8613-54A91AB43A68}" xr6:coauthVersionLast="47" xr6:coauthVersionMax="47" xr10:uidLastSave="{E2DA5579-FC04-4FF5-8FA5-7E2D87F76F3A}"/>
  <bookViews>
    <workbookView xWindow="-120" yWindow="-120" windowWidth="24240" windowHeight="13020" firstSheet="1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EMBARQUE'!$A$1:$O$5481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77" i="6" l="1"/>
  <c r="N5578" i="6"/>
  <c r="N5579" i="6"/>
  <c r="N5580" i="6"/>
  <c r="N5581" i="6"/>
  <c r="N5582" i="6"/>
  <c r="N5583" i="6"/>
  <c r="N5584" i="6"/>
  <c r="N5585" i="6"/>
  <c r="N5586" i="6"/>
  <c r="N5587" i="6"/>
  <c r="N5588" i="6"/>
  <c r="N5589" i="6"/>
  <c r="N5590" i="6"/>
  <c r="N5591" i="6"/>
  <c r="N5592" i="6"/>
  <c r="N5593" i="6"/>
  <c r="N5594" i="6"/>
  <c r="N5595" i="6"/>
  <c r="N5596" i="6"/>
  <c r="N5597" i="6"/>
  <c r="N5598" i="6"/>
  <c r="N5599" i="6"/>
  <c r="N5600" i="6"/>
  <c r="N5601" i="6"/>
  <c r="N5602" i="6"/>
  <c r="N5603" i="6"/>
  <c r="N5604" i="6"/>
  <c r="N5605" i="6"/>
  <c r="N5606" i="6"/>
  <c r="N5607" i="6"/>
  <c r="N5608" i="6"/>
  <c r="N5609" i="6"/>
  <c r="N5610" i="6"/>
  <c r="N5611" i="6"/>
  <c r="N5612" i="6"/>
  <c r="N5613" i="6"/>
  <c r="N5614" i="6"/>
  <c r="N5615" i="6"/>
  <c r="N5616" i="6"/>
  <c r="N5617" i="6"/>
  <c r="N5618" i="6"/>
  <c r="N5619" i="6"/>
  <c r="N5620" i="6"/>
  <c r="N5621" i="6"/>
  <c r="N5622" i="6"/>
  <c r="N5623" i="6"/>
  <c r="N5624" i="6"/>
  <c r="N5625" i="6"/>
  <c r="N5626" i="6"/>
  <c r="N5627" i="6"/>
  <c r="N5628" i="6"/>
  <c r="N5629" i="6"/>
  <c r="N5630" i="6"/>
  <c r="N5631" i="6"/>
  <c r="N5632" i="6"/>
  <c r="N5633" i="6"/>
  <c r="N5634" i="6"/>
  <c r="N5635" i="6"/>
  <c r="N5636" i="6"/>
  <c r="N5637" i="6"/>
  <c r="N5638" i="6"/>
  <c r="N5639" i="6"/>
  <c r="N5640" i="6"/>
  <c r="N5641" i="6"/>
  <c r="N5642" i="6"/>
  <c r="N5643" i="6"/>
  <c r="N5644" i="6"/>
  <c r="N5645" i="6"/>
  <c r="N5646" i="6"/>
  <c r="N5647" i="6"/>
  <c r="N5648" i="6"/>
  <c r="N5649" i="6"/>
  <c r="N5650" i="6"/>
  <c r="N5651" i="6"/>
  <c r="N5652" i="6"/>
  <c r="N5653" i="6"/>
  <c r="N5654" i="6"/>
  <c r="N5655" i="6"/>
  <c r="N5656" i="6"/>
  <c r="N5657" i="6"/>
  <c r="N5658" i="6"/>
  <c r="N5659" i="6"/>
  <c r="N5660" i="6"/>
  <c r="N5661" i="6"/>
  <c r="N5662" i="6"/>
  <c r="N5663" i="6"/>
  <c r="N5664" i="6"/>
  <c r="N5576" i="6"/>
  <c r="N5575" i="6"/>
  <c r="N5574" i="6"/>
  <c r="K5574" i="6"/>
  <c r="N5541" i="6"/>
  <c r="N5542" i="6"/>
  <c r="N5543" i="6"/>
  <c r="N5544" i="6"/>
  <c r="N5545" i="6"/>
  <c r="N5546" i="6"/>
  <c r="N5547" i="6"/>
  <c r="N5548" i="6"/>
  <c r="N5549" i="6"/>
  <c r="N5550" i="6"/>
  <c r="N5551" i="6"/>
  <c r="N5552" i="6"/>
  <c r="N5553" i="6"/>
  <c r="N5554" i="6"/>
  <c r="N5555" i="6"/>
  <c r="N5556" i="6"/>
  <c r="N5557" i="6"/>
  <c r="N5558" i="6"/>
  <c r="N5559" i="6"/>
  <c r="N5560" i="6"/>
  <c r="N5561" i="6"/>
  <c r="N5562" i="6"/>
  <c r="N5563" i="6"/>
  <c r="N5564" i="6"/>
  <c r="N5565" i="6"/>
  <c r="N5566" i="6"/>
  <c r="N5567" i="6"/>
  <c r="N5568" i="6"/>
  <c r="N5569" i="6"/>
  <c r="N5570" i="6"/>
  <c r="N5571" i="6"/>
  <c r="N5572" i="6"/>
  <c r="N5573" i="6"/>
  <c r="N5540" i="6"/>
  <c r="N5539" i="6"/>
  <c r="Q1328" i="1"/>
  <c r="U1328" i="1"/>
  <c r="X1328" i="1" s="1"/>
  <c r="V1328" i="1"/>
  <c r="W1328" i="1"/>
  <c r="H1328" i="1"/>
  <c r="S1328" i="1" s="1"/>
  <c r="T1328" i="1" s="1"/>
  <c r="Q1327" i="1"/>
  <c r="U1327" i="1"/>
  <c r="Y1327" i="1" s="1"/>
  <c r="V1327" i="1"/>
  <c r="W1327" i="1"/>
  <c r="H1327" i="1"/>
  <c r="S1327" i="1" s="1"/>
  <c r="T1327" i="1" s="1"/>
  <c r="Q1326" i="1"/>
  <c r="U1326" i="1"/>
  <c r="Y1326" i="1" s="1"/>
  <c r="V1326" i="1"/>
  <c r="W1326" i="1"/>
  <c r="H1326" i="1"/>
  <c r="S1326" i="1" s="1"/>
  <c r="T1326" i="1" s="1"/>
  <c r="Q1325" i="1"/>
  <c r="U1325" i="1"/>
  <c r="Y1325" i="1" s="1"/>
  <c r="V1325" i="1"/>
  <c r="W1325" i="1"/>
  <c r="H1325" i="1"/>
  <c r="R1325" i="1" s="1"/>
  <c r="Q1324" i="1"/>
  <c r="U1324" i="1"/>
  <c r="Y1324" i="1" s="1"/>
  <c r="V1324" i="1"/>
  <c r="W1324" i="1"/>
  <c r="H1324" i="1"/>
  <c r="R1324" i="1" s="1"/>
  <c r="Q1323" i="1"/>
  <c r="U1323" i="1"/>
  <c r="X1323" i="1" s="1"/>
  <c r="V1323" i="1"/>
  <c r="W1323" i="1"/>
  <c r="H1323" i="1"/>
  <c r="S1323" i="1" s="1"/>
  <c r="T1323" i="1" s="1"/>
  <c r="W1322" i="1"/>
  <c r="V1322" i="1"/>
  <c r="U1322" i="1"/>
  <c r="Y1322" i="1" s="1"/>
  <c r="Q1322" i="1"/>
  <c r="H1322" i="1"/>
  <c r="W1321" i="1"/>
  <c r="V1321" i="1"/>
  <c r="U1321" i="1"/>
  <c r="Y1321" i="1" s="1"/>
  <c r="Q1321" i="1"/>
  <c r="H1321" i="1"/>
  <c r="S1321" i="1" s="1"/>
  <c r="T1321" i="1" s="1"/>
  <c r="Q1320" i="1"/>
  <c r="U1320" i="1"/>
  <c r="V1320" i="1"/>
  <c r="W1320" i="1"/>
  <c r="H1320" i="1"/>
  <c r="Q1319" i="1"/>
  <c r="U1319" i="1"/>
  <c r="V1319" i="1"/>
  <c r="W1319" i="1"/>
  <c r="H1319" i="1"/>
  <c r="Q1318" i="1"/>
  <c r="U1318" i="1"/>
  <c r="V1318" i="1"/>
  <c r="W1318" i="1"/>
  <c r="H1318" i="1"/>
  <c r="Q1317" i="1"/>
  <c r="U1317" i="1"/>
  <c r="V1317" i="1"/>
  <c r="W1317" i="1"/>
  <c r="H1317" i="1"/>
  <c r="W1316" i="1"/>
  <c r="V1316" i="1"/>
  <c r="U1316" i="1"/>
  <c r="Y1316" i="1" s="1"/>
  <c r="Q1316" i="1"/>
  <c r="H1316" i="1"/>
  <c r="W1315" i="1"/>
  <c r="V1315" i="1"/>
  <c r="U1315" i="1"/>
  <c r="Y1315" i="1" s="1"/>
  <c r="Q1315" i="1"/>
  <c r="H1315" i="1"/>
  <c r="S1315" i="1" s="1"/>
  <c r="T1315" i="1" s="1"/>
  <c r="W1314" i="1"/>
  <c r="V1314" i="1"/>
  <c r="U1314" i="1"/>
  <c r="Y1314" i="1" s="1"/>
  <c r="Q1314" i="1"/>
  <c r="H1314" i="1"/>
  <c r="S1314" i="1" s="1"/>
  <c r="T1314" i="1" s="1"/>
  <c r="W1313" i="1"/>
  <c r="V1313" i="1"/>
  <c r="U1313" i="1"/>
  <c r="Y1313" i="1" s="1"/>
  <c r="Q1313" i="1"/>
  <c r="H1313" i="1"/>
  <c r="W1312" i="1"/>
  <c r="V1312" i="1"/>
  <c r="U1312" i="1"/>
  <c r="Y1312" i="1" s="1"/>
  <c r="Q1312" i="1"/>
  <c r="H1312" i="1"/>
  <c r="S1312" i="1" s="1"/>
  <c r="T1312" i="1" s="1"/>
  <c r="W1311" i="1"/>
  <c r="V1311" i="1"/>
  <c r="U1311" i="1"/>
  <c r="Y1311" i="1" s="1"/>
  <c r="Q1311" i="1"/>
  <c r="H1311" i="1"/>
  <c r="W1310" i="1"/>
  <c r="V1310" i="1"/>
  <c r="U1310" i="1"/>
  <c r="Y1310" i="1" s="1"/>
  <c r="Q1310" i="1"/>
  <c r="H1310" i="1"/>
  <c r="W1309" i="1"/>
  <c r="V1309" i="1"/>
  <c r="U1309" i="1"/>
  <c r="Y1309" i="1" s="1"/>
  <c r="Q1309" i="1"/>
  <c r="H1309" i="1"/>
  <c r="Q1308" i="1"/>
  <c r="U1308" i="1"/>
  <c r="Y1308" i="1" s="1"/>
  <c r="V1308" i="1"/>
  <c r="W1308" i="1"/>
  <c r="H1308" i="1"/>
  <c r="S1308" i="1" s="1"/>
  <c r="T1308" i="1" s="1"/>
  <c r="Q1307" i="1"/>
  <c r="U1307" i="1"/>
  <c r="Y1307" i="1" s="1"/>
  <c r="V1307" i="1"/>
  <c r="W1307" i="1"/>
  <c r="H1307" i="1"/>
  <c r="S1307" i="1" s="1"/>
  <c r="T1307" i="1" s="1"/>
  <c r="Q1306" i="1"/>
  <c r="U1306" i="1"/>
  <c r="X1306" i="1" s="1"/>
  <c r="V1306" i="1"/>
  <c r="W1306" i="1"/>
  <c r="H1306" i="1"/>
  <c r="S1306" i="1" s="1"/>
  <c r="T1306" i="1" s="1"/>
  <c r="Q1305" i="1"/>
  <c r="U1305" i="1"/>
  <c r="X1305" i="1" s="1"/>
  <c r="V1305" i="1"/>
  <c r="W1305" i="1"/>
  <c r="H1305" i="1"/>
  <c r="S1305" i="1" s="1"/>
  <c r="T1305" i="1" s="1"/>
  <c r="Q1304" i="1"/>
  <c r="U1304" i="1"/>
  <c r="X1304" i="1" s="1"/>
  <c r="V1304" i="1"/>
  <c r="W1304" i="1"/>
  <c r="H1304" i="1"/>
  <c r="S1304" i="1" s="1"/>
  <c r="T1304" i="1" s="1"/>
  <c r="Q1303" i="1"/>
  <c r="U1303" i="1"/>
  <c r="X1303" i="1" s="1"/>
  <c r="V1303" i="1"/>
  <c r="W1303" i="1"/>
  <c r="H1303" i="1"/>
  <c r="S1303" i="1" s="1"/>
  <c r="T1303" i="1" s="1"/>
  <c r="Q1300" i="1"/>
  <c r="U1300" i="1"/>
  <c r="X1300" i="1" s="1"/>
  <c r="V1300" i="1"/>
  <c r="W1300" i="1"/>
  <c r="H1300" i="1"/>
  <c r="S1300" i="1" s="1"/>
  <c r="T1300" i="1" s="1"/>
  <c r="Q1297" i="1"/>
  <c r="U1297" i="1"/>
  <c r="Y1297" i="1" s="1"/>
  <c r="V1297" i="1"/>
  <c r="W1297" i="1"/>
  <c r="H1297" i="1"/>
  <c r="S1297" i="1" s="1"/>
  <c r="T1297" i="1" s="1"/>
  <c r="Q1294" i="1"/>
  <c r="U1294" i="1"/>
  <c r="X1294" i="1" s="1"/>
  <c r="V1294" i="1"/>
  <c r="W1294" i="1"/>
  <c r="H1294" i="1"/>
  <c r="S1294" i="1" s="1"/>
  <c r="T1294" i="1" s="1"/>
  <c r="Q1291" i="1"/>
  <c r="U1291" i="1"/>
  <c r="X1291" i="1" s="1"/>
  <c r="V1291" i="1"/>
  <c r="W1291" i="1"/>
  <c r="H1291" i="1"/>
  <c r="S1291" i="1" s="1"/>
  <c r="T1291" i="1" s="1"/>
  <c r="Q1302" i="1"/>
  <c r="U1302" i="1"/>
  <c r="Y1302" i="1" s="1"/>
  <c r="V1302" i="1"/>
  <c r="W1302" i="1"/>
  <c r="H1302" i="1"/>
  <c r="S1302" i="1" s="1"/>
  <c r="T1302" i="1" s="1"/>
  <c r="Q1301" i="1"/>
  <c r="U1301" i="1"/>
  <c r="Y1301" i="1" s="1"/>
  <c r="V1301" i="1"/>
  <c r="W1301" i="1"/>
  <c r="H1301" i="1"/>
  <c r="S1301" i="1" s="1"/>
  <c r="T1301" i="1" s="1"/>
  <c r="Q1299" i="1"/>
  <c r="U1299" i="1"/>
  <c r="Y1299" i="1" s="1"/>
  <c r="V1299" i="1"/>
  <c r="W1299" i="1"/>
  <c r="H1299" i="1"/>
  <c r="S1299" i="1" s="1"/>
  <c r="T1299" i="1" s="1"/>
  <c r="Q1298" i="1"/>
  <c r="U1298" i="1"/>
  <c r="Y1298" i="1" s="1"/>
  <c r="V1298" i="1"/>
  <c r="W1298" i="1"/>
  <c r="H1298" i="1"/>
  <c r="S1298" i="1" s="1"/>
  <c r="T1298" i="1" s="1"/>
  <c r="Q1296" i="1"/>
  <c r="U1296" i="1"/>
  <c r="X1296" i="1" s="1"/>
  <c r="V1296" i="1"/>
  <c r="W1296" i="1"/>
  <c r="H1296" i="1"/>
  <c r="S1296" i="1" s="1"/>
  <c r="T1296" i="1" s="1"/>
  <c r="Q1295" i="1"/>
  <c r="U1295" i="1"/>
  <c r="Y1295" i="1" s="1"/>
  <c r="V1295" i="1"/>
  <c r="W1295" i="1"/>
  <c r="H1295" i="1"/>
  <c r="S1295" i="1" s="1"/>
  <c r="T1295" i="1" s="1"/>
  <c r="Q1293" i="1"/>
  <c r="U1293" i="1"/>
  <c r="X1293" i="1" s="1"/>
  <c r="V1293" i="1"/>
  <c r="W1293" i="1"/>
  <c r="H1293" i="1"/>
  <c r="S1293" i="1" s="1"/>
  <c r="T1293" i="1" s="1"/>
  <c r="Q1292" i="1"/>
  <c r="U1292" i="1"/>
  <c r="Y1292" i="1" s="1"/>
  <c r="V1292" i="1"/>
  <c r="W1292" i="1"/>
  <c r="H1292" i="1"/>
  <c r="S1292" i="1" s="1"/>
  <c r="T1292" i="1" s="1"/>
  <c r="Q1290" i="1"/>
  <c r="U1290" i="1"/>
  <c r="Y1290" i="1" s="1"/>
  <c r="V1290" i="1"/>
  <c r="W1290" i="1"/>
  <c r="H1290" i="1"/>
  <c r="S1290" i="1" s="1"/>
  <c r="T1290" i="1" s="1"/>
  <c r="Q1289" i="1"/>
  <c r="U1289" i="1"/>
  <c r="Y1289" i="1" s="1"/>
  <c r="V1289" i="1"/>
  <c r="W1289" i="1"/>
  <c r="H1289" i="1"/>
  <c r="S1289" i="1" s="1"/>
  <c r="T1289" i="1" s="1"/>
  <c r="Q1288" i="1"/>
  <c r="U1288" i="1"/>
  <c r="Y1288" i="1" s="1"/>
  <c r="V1288" i="1"/>
  <c r="W1288" i="1"/>
  <c r="H1288" i="1"/>
  <c r="S1288" i="1" s="1"/>
  <c r="T1288" i="1" s="1"/>
  <c r="Q1287" i="1"/>
  <c r="U1287" i="1"/>
  <c r="X1287" i="1" s="1"/>
  <c r="V1287" i="1"/>
  <c r="W1287" i="1"/>
  <c r="H1287" i="1"/>
  <c r="Q1286" i="1"/>
  <c r="U1286" i="1"/>
  <c r="Y1286" i="1" s="1"/>
  <c r="V1286" i="1"/>
  <c r="W1286" i="1"/>
  <c r="H1286" i="1"/>
  <c r="S1286" i="1" s="1"/>
  <c r="T1286" i="1" s="1"/>
  <c r="Q1285" i="1"/>
  <c r="U1285" i="1"/>
  <c r="X1285" i="1" s="1"/>
  <c r="V1285" i="1"/>
  <c r="W1285" i="1"/>
  <c r="H1285" i="1"/>
  <c r="Q1284" i="1"/>
  <c r="U1284" i="1"/>
  <c r="Y1284" i="1" s="1"/>
  <c r="V1284" i="1"/>
  <c r="W1284" i="1"/>
  <c r="H1284" i="1"/>
  <c r="S1284" i="1" s="1"/>
  <c r="T1284" i="1" s="1"/>
  <c r="Q1283" i="1"/>
  <c r="U1283" i="1"/>
  <c r="X1283" i="1" s="1"/>
  <c r="V1283" i="1"/>
  <c r="W1283" i="1"/>
  <c r="H1283" i="1"/>
  <c r="Q1282" i="1"/>
  <c r="U1282" i="1"/>
  <c r="Y1282" i="1" s="1"/>
  <c r="V1282" i="1"/>
  <c r="W1282" i="1"/>
  <c r="H1282" i="1"/>
  <c r="S1282" i="1" s="1"/>
  <c r="T1282" i="1" s="1"/>
  <c r="W1281" i="1"/>
  <c r="V1281" i="1"/>
  <c r="U1281" i="1"/>
  <c r="Y1281" i="1" s="1"/>
  <c r="Q1281" i="1"/>
  <c r="H1281" i="1"/>
  <c r="Z1328" i="1" l="1"/>
  <c r="Z1323" i="1"/>
  <c r="R1326" i="1"/>
  <c r="Y1328" i="1"/>
  <c r="X1327" i="1"/>
  <c r="Z1327" i="1" s="1"/>
  <c r="X1326" i="1"/>
  <c r="Z1326" i="1" s="1"/>
  <c r="S1325" i="1"/>
  <c r="T1325" i="1" s="1"/>
  <c r="X1325" i="1"/>
  <c r="Z1325" i="1" s="1"/>
  <c r="S1324" i="1"/>
  <c r="T1324" i="1" s="1"/>
  <c r="X1324" i="1"/>
  <c r="Z1324" i="1" s="1"/>
  <c r="Y1323" i="1"/>
  <c r="S1322" i="1"/>
  <c r="T1322" i="1" s="1"/>
  <c r="X1322" i="1"/>
  <c r="Z1322" i="1" s="1"/>
  <c r="X1321" i="1"/>
  <c r="Z1321" i="1" s="1"/>
  <c r="X1320" i="1"/>
  <c r="Z1320" i="1" s="1"/>
  <c r="Y1320" i="1"/>
  <c r="S1320" i="1"/>
  <c r="T1320" i="1" s="1"/>
  <c r="X1319" i="1"/>
  <c r="Z1319" i="1" s="1"/>
  <c r="Y1319" i="1"/>
  <c r="S1319" i="1"/>
  <c r="T1319" i="1" s="1"/>
  <c r="X1318" i="1"/>
  <c r="Z1318" i="1" s="1"/>
  <c r="Y1318" i="1"/>
  <c r="S1318" i="1"/>
  <c r="T1318" i="1" s="1"/>
  <c r="X1317" i="1"/>
  <c r="Z1317" i="1" s="1"/>
  <c r="Y1317" i="1"/>
  <c r="S1317" i="1"/>
  <c r="T1317" i="1" s="1"/>
  <c r="S1316" i="1"/>
  <c r="T1316" i="1" s="1"/>
  <c r="X1316" i="1"/>
  <c r="Z1316" i="1" s="1"/>
  <c r="X1315" i="1"/>
  <c r="Z1315" i="1" s="1"/>
  <c r="X1314" i="1"/>
  <c r="Z1314" i="1" s="1"/>
  <c r="S1313" i="1"/>
  <c r="T1313" i="1" s="1"/>
  <c r="X1313" i="1"/>
  <c r="Z1313" i="1" s="1"/>
  <c r="X1312" i="1"/>
  <c r="Z1312" i="1" s="1"/>
  <c r="S1311" i="1"/>
  <c r="T1311" i="1" s="1"/>
  <c r="X1311" i="1"/>
  <c r="Z1311" i="1" s="1"/>
  <c r="S1310" i="1"/>
  <c r="T1310" i="1" s="1"/>
  <c r="X1310" i="1"/>
  <c r="Z1310" i="1" s="1"/>
  <c r="S1309" i="1"/>
  <c r="T1309" i="1" s="1"/>
  <c r="X1309" i="1"/>
  <c r="Z1309" i="1" s="1"/>
  <c r="Z1303" i="1"/>
  <c r="Z1305" i="1"/>
  <c r="X1308" i="1"/>
  <c r="Z1308" i="1" s="1"/>
  <c r="X1307" i="1"/>
  <c r="Z1307" i="1" s="1"/>
  <c r="Y1306" i="1"/>
  <c r="Z1306" i="1"/>
  <c r="Y1305" i="1"/>
  <c r="Z1304" i="1"/>
  <c r="Y1304" i="1"/>
  <c r="Y1303" i="1"/>
  <c r="Z1300" i="1"/>
  <c r="Y1300" i="1"/>
  <c r="X1297" i="1"/>
  <c r="Z1297" i="1" s="1"/>
  <c r="Z1296" i="1"/>
  <c r="Z1294" i="1"/>
  <c r="Y1294" i="1"/>
  <c r="Z1291" i="1"/>
  <c r="Y1291" i="1"/>
  <c r="X1302" i="1"/>
  <c r="Z1302" i="1" s="1"/>
  <c r="X1301" i="1"/>
  <c r="Z1301" i="1" s="1"/>
  <c r="X1299" i="1"/>
  <c r="Z1299" i="1" s="1"/>
  <c r="X1298" i="1"/>
  <c r="Z1298" i="1" s="1"/>
  <c r="Y1296" i="1"/>
  <c r="X1295" i="1"/>
  <c r="Z1295" i="1" s="1"/>
  <c r="Z1293" i="1"/>
  <c r="Y1293" i="1"/>
  <c r="X1292" i="1"/>
  <c r="Z1292" i="1" s="1"/>
  <c r="X1290" i="1"/>
  <c r="Z1290" i="1" s="1"/>
  <c r="X1289" i="1"/>
  <c r="Z1289" i="1" s="1"/>
  <c r="X1288" i="1"/>
  <c r="Z1288" i="1" s="1"/>
  <c r="Z1287" i="1"/>
  <c r="S1287" i="1"/>
  <c r="T1287" i="1" s="1"/>
  <c r="Y1287" i="1"/>
  <c r="X1286" i="1"/>
  <c r="Z1286" i="1" s="1"/>
  <c r="Z1285" i="1"/>
  <c r="S1285" i="1"/>
  <c r="T1285" i="1" s="1"/>
  <c r="Y1285" i="1"/>
  <c r="X1284" i="1"/>
  <c r="Z1284" i="1" s="1"/>
  <c r="Z1283" i="1"/>
  <c r="S1283" i="1"/>
  <c r="T1283" i="1" s="1"/>
  <c r="Y1283" i="1"/>
  <c r="X1282" i="1"/>
  <c r="Z1282" i="1" s="1"/>
  <c r="S1281" i="1"/>
  <c r="T1281" i="1" s="1"/>
  <c r="X1281" i="1"/>
  <c r="Z1281" i="1" s="1"/>
  <c r="W1280" i="1" l="1"/>
  <c r="V1280" i="1"/>
  <c r="U1280" i="1"/>
  <c r="Y1280" i="1" s="1"/>
  <c r="Q1280" i="1"/>
  <c r="H1280" i="1"/>
  <c r="W1279" i="1"/>
  <c r="V1279" i="1"/>
  <c r="U1279" i="1"/>
  <c r="Y1279" i="1" s="1"/>
  <c r="Q1279" i="1"/>
  <c r="H1279" i="1"/>
  <c r="S1279" i="1" s="1"/>
  <c r="T1279" i="1" s="1"/>
  <c r="W1278" i="1"/>
  <c r="V1278" i="1"/>
  <c r="U1278" i="1"/>
  <c r="Y1278" i="1" s="1"/>
  <c r="Q1278" i="1"/>
  <c r="H1278" i="1"/>
  <c r="W1277" i="1"/>
  <c r="V1277" i="1"/>
  <c r="U1277" i="1"/>
  <c r="Y1277" i="1" s="1"/>
  <c r="Q1277" i="1"/>
  <c r="H1277" i="1"/>
  <c r="S1277" i="1" s="1"/>
  <c r="T1277" i="1" s="1"/>
  <c r="W1276" i="1"/>
  <c r="V1276" i="1"/>
  <c r="U1276" i="1"/>
  <c r="Y1276" i="1" s="1"/>
  <c r="Q1276" i="1"/>
  <c r="H1276" i="1"/>
  <c r="W1275" i="1"/>
  <c r="V1275" i="1"/>
  <c r="U1275" i="1"/>
  <c r="Y1275" i="1" s="1"/>
  <c r="Q1275" i="1"/>
  <c r="H1275" i="1"/>
  <c r="W1274" i="1"/>
  <c r="V1274" i="1"/>
  <c r="U1274" i="1"/>
  <c r="Y1274" i="1" s="1"/>
  <c r="Q1274" i="1"/>
  <c r="H1274" i="1"/>
  <c r="S1274" i="1" s="1"/>
  <c r="T1274" i="1" s="1"/>
  <c r="W1273" i="1"/>
  <c r="V1273" i="1"/>
  <c r="U1273" i="1"/>
  <c r="Y1273" i="1" s="1"/>
  <c r="Q1273" i="1"/>
  <c r="H1273" i="1"/>
  <c r="S1273" i="1" s="1"/>
  <c r="T1273" i="1" s="1"/>
  <c r="W1272" i="1"/>
  <c r="V1272" i="1"/>
  <c r="U1272" i="1"/>
  <c r="Y1272" i="1" s="1"/>
  <c r="Q1272" i="1"/>
  <c r="H1272" i="1"/>
  <c r="W1271" i="1"/>
  <c r="V1271" i="1"/>
  <c r="U1271" i="1"/>
  <c r="Y1271" i="1" s="1"/>
  <c r="Q1271" i="1"/>
  <c r="H1271" i="1"/>
  <c r="S1271" i="1" s="1"/>
  <c r="T1271" i="1" s="1"/>
  <c r="W1270" i="1"/>
  <c r="V1270" i="1"/>
  <c r="U1270" i="1"/>
  <c r="Y1270" i="1" s="1"/>
  <c r="Q1270" i="1"/>
  <c r="H1270" i="1"/>
  <c r="W1269" i="1"/>
  <c r="V1269" i="1"/>
  <c r="U1269" i="1"/>
  <c r="Y1269" i="1" s="1"/>
  <c r="Q1269" i="1"/>
  <c r="H1269" i="1"/>
  <c r="S1269" i="1" s="1"/>
  <c r="T1269" i="1" s="1"/>
  <c r="W1268" i="1"/>
  <c r="V1268" i="1"/>
  <c r="U1268" i="1"/>
  <c r="Y1268" i="1" s="1"/>
  <c r="Q1268" i="1"/>
  <c r="H1268" i="1"/>
  <c r="S1268" i="1" s="1"/>
  <c r="T1268" i="1" s="1"/>
  <c r="W1267" i="1"/>
  <c r="V1267" i="1"/>
  <c r="U1267" i="1"/>
  <c r="Y1267" i="1" s="1"/>
  <c r="Q1267" i="1"/>
  <c r="H1267" i="1"/>
  <c r="S1267" i="1" s="1"/>
  <c r="T1267" i="1" s="1"/>
  <c r="W1266" i="1"/>
  <c r="V1266" i="1"/>
  <c r="U1266" i="1"/>
  <c r="Y1266" i="1" s="1"/>
  <c r="Q1266" i="1"/>
  <c r="H1266" i="1"/>
  <c r="W1265" i="1"/>
  <c r="V1265" i="1"/>
  <c r="U1265" i="1"/>
  <c r="Y1265" i="1" s="1"/>
  <c r="Q1265" i="1"/>
  <c r="H1265" i="1"/>
  <c r="W1264" i="1"/>
  <c r="V1264" i="1"/>
  <c r="U1264" i="1"/>
  <c r="Y1264" i="1" s="1"/>
  <c r="Q1264" i="1"/>
  <c r="H1264" i="1"/>
  <c r="S1264" i="1" s="1"/>
  <c r="T1264" i="1" s="1"/>
  <c r="W1263" i="1"/>
  <c r="V1263" i="1"/>
  <c r="U1263" i="1"/>
  <c r="Y1263" i="1" s="1"/>
  <c r="Q1263" i="1"/>
  <c r="H1263" i="1"/>
  <c r="W1262" i="1"/>
  <c r="V1262" i="1"/>
  <c r="U1262" i="1"/>
  <c r="Y1262" i="1" s="1"/>
  <c r="Q1262" i="1"/>
  <c r="H1262" i="1"/>
  <c r="S1262" i="1" s="1"/>
  <c r="T1262" i="1" s="1"/>
  <c r="W1261" i="1"/>
  <c r="V1261" i="1"/>
  <c r="U1261" i="1"/>
  <c r="Y1261" i="1" s="1"/>
  <c r="Q1261" i="1"/>
  <c r="H1261" i="1"/>
  <c r="W1260" i="1"/>
  <c r="V1260" i="1"/>
  <c r="U1260" i="1"/>
  <c r="Y1260" i="1" s="1"/>
  <c r="Q1260" i="1"/>
  <c r="H1260" i="1"/>
  <c r="S1260" i="1" s="1"/>
  <c r="T1260" i="1" s="1"/>
  <c r="W1259" i="1"/>
  <c r="V1259" i="1"/>
  <c r="U1259" i="1"/>
  <c r="X1259" i="1" s="1"/>
  <c r="Q1259" i="1"/>
  <c r="H1259" i="1"/>
  <c r="S1259" i="1" s="1"/>
  <c r="T1259" i="1" s="1"/>
  <c r="W1258" i="1"/>
  <c r="V1258" i="1"/>
  <c r="U1258" i="1"/>
  <c r="Y1258" i="1" s="1"/>
  <c r="Q1258" i="1"/>
  <c r="H1258" i="1"/>
  <c r="S1258" i="1" s="1"/>
  <c r="T1258" i="1" s="1"/>
  <c r="W1257" i="1"/>
  <c r="V1257" i="1"/>
  <c r="U1257" i="1"/>
  <c r="Y1257" i="1" s="1"/>
  <c r="Q1257" i="1"/>
  <c r="H1257" i="1"/>
  <c r="W1256" i="1"/>
  <c r="V1256" i="1"/>
  <c r="U1256" i="1"/>
  <c r="Y1256" i="1" s="1"/>
  <c r="Q1256" i="1"/>
  <c r="H1256" i="1"/>
  <c r="S1256" i="1" s="1"/>
  <c r="T1256" i="1" s="1"/>
  <c r="W1255" i="1"/>
  <c r="V1255" i="1"/>
  <c r="U1255" i="1"/>
  <c r="X1255" i="1" s="1"/>
  <c r="Q1255" i="1"/>
  <c r="H1255" i="1"/>
  <c r="W1254" i="1"/>
  <c r="V1254" i="1"/>
  <c r="U1254" i="1"/>
  <c r="Y1254" i="1" s="1"/>
  <c r="Q1254" i="1"/>
  <c r="H1254" i="1"/>
  <c r="W1253" i="1"/>
  <c r="V1253" i="1"/>
  <c r="U1253" i="1"/>
  <c r="Y1253" i="1" s="1"/>
  <c r="Q1253" i="1"/>
  <c r="H1253" i="1"/>
  <c r="S1253" i="1" s="1"/>
  <c r="T1253" i="1" s="1"/>
  <c r="W1252" i="1"/>
  <c r="V1252" i="1"/>
  <c r="U1252" i="1"/>
  <c r="X1252" i="1" s="1"/>
  <c r="Q1252" i="1"/>
  <c r="H1252" i="1"/>
  <c r="S1252" i="1" s="1"/>
  <c r="T1252" i="1" s="1"/>
  <c r="W1251" i="1"/>
  <c r="V1251" i="1"/>
  <c r="U1251" i="1"/>
  <c r="Y1251" i="1" s="1"/>
  <c r="Q1251" i="1"/>
  <c r="H1251" i="1"/>
  <c r="W1250" i="1"/>
  <c r="V1250" i="1"/>
  <c r="U1250" i="1"/>
  <c r="Y1250" i="1" s="1"/>
  <c r="Q1250" i="1"/>
  <c r="H1250" i="1"/>
  <c r="W1249" i="1"/>
  <c r="V1249" i="1"/>
  <c r="U1249" i="1"/>
  <c r="Y1249" i="1" s="1"/>
  <c r="Q1249" i="1"/>
  <c r="H1249" i="1"/>
  <c r="S1249" i="1" s="1"/>
  <c r="T1249" i="1" s="1"/>
  <c r="W1248" i="1"/>
  <c r="V1248" i="1"/>
  <c r="U1248" i="1"/>
  <c r="Y1248" i="1" s="1"/>
  <c r="Q1248" i="1"/>
  <c r="H1248" i="1"/>
  <c r="R1248" i="1" s="1"/>
  <c r="W1247" i="1"/>
  <c r="V1247" i="1"/>
  <c r="U1247" i="1"/>
  <c r="Y1247" i="1" s="1"/>
  <c r="Q1247" i="1"/>
  <c r="H1247" i="1"/>
  <c r="S1247" i="1" s="1"/>
  <c r="T1247" i="1" s="1"/>
  <c r="AO152" i="1"/>
  <c r="W152" i="1" s="1"/>
  <c r="AP152" i="1"/>
  <c r="AQ152" i="1"/>
  <c r="AR152" i="1"/>
  <c r="AK152" i="1"/>
  <c r="Q152" i="1"/>
  <c r="U152" i="1"/>
  <c r="X152" i="1" s="1"/>
  <c r="V152" i="1"/>
  <c r="H152" i="1"/>
  <c r="Q1246" i="1"/>
  <c r="U1246" i="1"/>
  <c r="X1246" i="1" s="1"/>
  <c r="V1246" i="1"/>
  <c r="W1246" i="1"/>
  <c r="H1246" i="1"/>
  <c r="R1246" i="1" s="1"/>
  <c r="Q1245" i="1"/>
  <c r="U1245" i="1"/>
  <c r="Y1245" i="1" s="1"/>
  <c r="V1245" i="1"/>
  <c r="W1245" i="1"/>
  <c r="H1245" i="1"/>
  <c r="S1245" i="1" s="1"/>
  <c r="T1245" i="1" s="1"/>
  <c r="Q1244" i="1"/>
  <c r="U1244" i="1"/>
  <c r="Y1244" i="1" s="1"/>
  <c r="V1244" i="1"/>
  <c r="W1244" i="1"/>
  <c r="H1244" i="1"/>
  <c r="S1244" i="1" s="1"/>
  <c r="T1244" i="1" s="1"/>
  <c r="Q1243" i="1"/>
  <c r="U1243" i="1"/>
  <c r="Y1243" i="1" s="1"/>
  <c r="V1243" i="1"/>
  <c r="W1243" i="1"/>
  <c r="H1243" i="1"/>
  <c r="R1243" i="1" s="1"/>
  <c r="Q1242" i="1"/>
  <c r="U1242" i="1"/>
  <c r="Y1242" i="1" s="1"/>
  <c r="V1242" i="1"/>
  <c r="W1242" i="1"/>
  <c r="H1242" i="1"/>
  <c r="R1242" i="1" s="1"/>
  <c r="S1278" i="1" l="1"/>
  <c r="T1278" i="1" s="1"/>
  <c r="S1280" i="1"/>
  <c r="T1280" i="1" s="1"/>
  <c r="X1280" i="1"/>
  <c r="Z1280" i="1" s="1"/>
  <c r="X1279" i="1"/>
  <c r="Z1279" i="1" s="1"/>
  <c r="S1276" i="1"/>
  <c r="T1276" i="1" s="1"/>
  <c r="X1278" i="1"/>
  <c r="Z1278" i="1" s="1"/>
  <c r="S1270" i="1"/>
  <c r="T1270" i="1" s="1"/>
  <c r="X1277" i="1"/>
  <c r="Z1277" i="1" s="1"/>
  <c r="X1276" i="1"/>
  <c r="Z1276" i="1" s="1"/>
  <c r="S1275" i="1"/>
  <c r="T1275" i="1" s="1"/>
  <c r="X1275" i="1"/>
  <c r="Z1275" i="1" s="1"/>
  <c r="X1274" i="1"/>
  <c r="Z1274" i="1" s="1"/>
  <c r="X1273" i="1"/>
  <c r="Z1273" i="1" s="1"/>
  <c r="S1272" i="1"/>
  <c r="T1272" i="1" s="1"/>
  <c r="X1272" i="1"/>
  <c r="Z1272" i="1" s="1"/>
  <c r="X1271" i="1"/>
  <c r="Z1271" i="1" s="1"/>
  <c r="X1270" i="1"/>
  <c r="Z1270" i="1" s="1"/>
  <c r="X1269" i="1"/>
  <c r="Z1269" i="1" s="1"/>
  <c r="X1268" i="1"/>
  <c r="Z1268" i="1" s="1"/>
  <c r="X1267" i="1"/>
  <c r="Z1267" i="1" s="1"/>
  <c r="S1266" i="1"/>
  <c r="T1266" i="1" s="1"/>
  <c r="X1266" i="1"/>
  <c r="Z1266" i="1" s="1"/>
  <c r="S1265" i="1"/>
  <c r="T1265" i="1" s="1"/>
  <c r="X1265" i="1"/>
  <c r="Z1265" i="1" s="1"/>
  <c r="X1264" i="1"/>
  <c r="Z1264" i="1" s="1"/>
  <c r="S1263" i="1"/>
  <c r="T1263" i="1" s="1"/>
  <c r="X1263" i="1"/>
  <c r="Z1263" i="1" s="1"/>
  <c r="X1262" i="1"/>
  <c r="Z1262" i="1" s="1"/>
  <c r="S1261" i="1"/>
  <c r="T1261" i="1" s="1"/>
  <c r="X1261" i="1"/>
  <c r="Z1261" i="1" s="1"/>
  <c r="X1260" i="1"/>
  <c r="Z1260" i="1" s="1"/>
  <c r="Z1259" i="1"/>
  <c r="Y1259" i="1"/>
  <c r="X1258" i="1"/>
  <c r="Z1258" i="1" s="1"/>
  <c r="Z1252" i="1"/>
  <c r="X1257" i="1"/>
  <c r="Z1257" i="1" s="1"/>
  <c r="S1257" i="1"/>
  <c r="T1257" i="1" s="1"/>
  <c r="X1256" i="1"/>
  <c r="Z1256" i="1" s="1"/>
  <c r="Z1255" i="1"/>
  <c r="Y1255" i="1"/>
  <c r="S1255" i="1"/>
  <c r="T1255" i="1" s="1"/>
  <c r="X1254" i="1"/>
  <c r="Z1254" i="1" s="1"/>
  <c r="S1254" i="1"/>
  <c r="T1254" i="1" s="1"/>
  <c r="X1253" i="1"/>
  <c r="Z1253" i="1" s="1"/>
  <c r="Y1252" i="1"/>
  <c r="S1251" i="1"/>
  <c r="T1251" i="1" s="1"/>
  <c r="X1251" i="1"/>
  <c r="Z1251" i="1" s="1"/>
  <c r="S1248" i="1"/>
  <c r="T1248" i="1" s="1"/>
  <c r="R1250" i="1"/>
  <c r="S1250" i="1"/>
  <c r="T1250" i="1" s="1"/>
  <c r="X1250" i="1"/>
  <c r="Z1250" i="1" s="1"/>
  <c r="R1249" i="1"/>
  <c r="X1249" i="1"/>
  <c r="Z1249" i="1" s="1"/>
  <c r="X1248" i="1"/>
  <c r="Z1248" i="1" s="1"/>
  <c r="R1247" i="1"/>
  <c r="X1247" i="1"/>
  <c r="Z1247" i="1" s="1"/>
  <c r="Z152" i="1"/>
  <c r="AI152" i="1" s="1"/>
  <c r="AV152" i="1"/>
  <c r="AS152" i="1" s="1"/>
  <c r="AU152" i="1"/>
  <c r="AT152" i="1" s="1"/>
  <c r="R152" i="1"/>
  <c r="S152" i="1"/>
  <c r="T152" i="1" s="1"/>
  <c r="Y152" i="1"/>
  <c r="Y1246" i="1"/>
  <c r="S1246" i="1"/>
  <c r="T1246" i="1" s="1"/>
  <c r="Z1246" i="1"/>
  <c r="R1245" i="1"/>
  <c r="X1245" i="1"/>
  <c r="Z1245" i="1" s="1"/>
  <c r="R1244" i="1"/>
  <c r="X1244" i="1"/>
  <c r="Z1244" i="1" s="1"/>
  <c r="X1243" i="1"/>
  <c r="Z1243" i="1" s="1"/>
  <c r="S1243" i="1"/>
  <c r="T1243" i="1" s="1"/>
  <c r="X1242" i="1"/>
  <c r="Z1242" i="1" s="1"/>
  <c r="S1242" i="1"/>
  <c r="T1242" i="1" s="1"/>
  <c r="Q1241" i="1"/>
  <c r="U1241" i="1"/>
  <c r="X1241" i="1" s="1"/>
  <c r="V1241" i="1"/>
  <c r="W1241" i="1"/>
  <c r="H1241" i="1"/>
  <c r="R1241" i="1" s="1"/>
  <c r="Q1240" i="1"/>
  <c r="U1240" i="1"/>
  <c r="X1240" i="1" s="1"/>
  <c r="Z1240" i="1" s="1"/>
  <c r="V1240" i="1"/>
  <c r="W1240" i="1"/>
  <c r="H1240" i="1"/>
  <c r="S1240" i="1" s="1"/>
  <c r="T1240" i="1" s="1"/>
  <c r="Y1241" i="1" l="1"/>
  <c r="S1241" i="1"/>
  <c r="T1241" i="1" s="1"/>
  <c r="Z1241" i="1"/>
  <c r="R1240" i="1"/>
  <c r="Y1240" i="1"/>
  <c r="Q1239" i="1"/>
  <c r="U1239" i="1"/>
  <c r="X1239" i="1" s="1"/>
  <c r="V1239" i="1"/>
  <c r="W1239" i="1"/>
  <c r="H1239" i="1"/>
  <c r="R1239" i="1" s="1"/>
  <c r="Q1238" i="1"/>
  <c r="U1238" i="1"/>
  <c r="Y1238" i="1" s="1"/>
  <c r="V1238" i="1"/>
  <c r="W1238" i="1"/>
  <c r="H1238" i="1"/>
  <c r="S1238" i="1" s="1"/>
  <c r="T1238" i="1" s="1"/>
  <c r="Q1237" i="1"/>
  <c r="U1237" i="1"/>
  <c r="Y1237" i="1" s="1"/>
  <c r="V1237" i="1"/>
  <c r="W1237" i="1"/>
  <c r="H1237" i="1"/>
  <c r="R1237" i="1" s="1"/>
  <c r="Y1239" i="1" l="1"/>
  <c r="S1239" i="1"/>
  <c r="T1239" i="1" s="1"/>
  <c r="Z1239" i="1"/>
  <c r="R1238" i="1"/>
  <c r="X1238" i="1"/>
  <c r="Z1238" i="1" s="1"/>
  <c r="S1237" i="1"/>
  <c r="T1237" i="1" s="1"/>
  <c r="X1237" i="1"/>
  <c r="Z1237" i="1" s="1"/>
  <c r="W1236" i="1"/>
  <c r="V1236" i="1"/>
  <c r="U1236" i="1"/>
  <c r="Y1236" i="1" s="1"/>
  <c r="Q1236" i="1"/>
  <c r="H1236" i="1"/>
  <c r="R1236" i="1" s="1"/>
  <c r="W1235" i="1"/>
  <c r="V1235" i="1"/>
  <c r="U1235" i="1"/>
  <c r="Y1235" i="1" s="1"/>
  <c r="Q1235" i="1"/>
  <c r="H1235" i="1"/>
  <c r="R1235" i="1" s="1"/>
  <c r="W1234" i="1"/>
  <c r="V1234" i="1"/>
  <c r="U1234" i="1"/>
  <c r="Y1234" i="1" s="1"/>
  <c r="Q1234" i="1"/>
  <c r="H1234" i="1"/>
  <c r="S1234" i="1" s="1"/>
  <c r="T1234" i="1" s="1"/>
  <c r="W1233" i="1"/>
  <c r="V1233" i="1"/>
  <c r="U1233" i="1"/>
  <c r="Y1233" i="1" s="1"/>
  <c r="Q1233" i="1"/>
  <c r="H1233" i="1"/>
  <c r="N5469" i="6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Q1084" i="1"/>
  <c r="U1084" i="1"/>
  <c r="Y1084" i="1" s="1"/>
  <c r="V1084" i="1"/>
  <c r="W1084" i="1"/>
  <c r="H1084" i="1"/>
  <c r="S1084" i="1" s="1"/>
  <c r="T1084" i="1" s="1"/>
  <c r="Q1083" i="1"/>
  <c r="U1083" i="1"/>
  <c r="Y1083" i="1" s="1"/>
  <c r="V1083" i="1"/>
  <c r="W1083" i="1"/>
  <c r="H1083" i="1"/>
  <c r="R1083" i="1" s="1"/>
  <c r="Q1232" i="1"/>
  <c r="U1232" i="1"/>
  <c r="Y1232" i="1" s="1"/>
  <c r="V1232" i="1"/>
  <c r="W1232" i="1"/>
  <c r="H1232" i="1"/>
  <c r="S1232" i="1" s="1"/>
  <c r="T1232" i="1" s="1"/>
  <c r="Q1231" i="1"/>
  <c r="U1231" i="1"/>
  <c r="Y1231" i="1" s="1"/>
  <c r="V1231" i="1"/>
  <c r="W1231" i="1"/>
  <c r="H1231" i="1"/>
  <c r="R1231" i="1" s="1"/>
  <c r="Q1230" i="1"/>
  <c r="U1230" i="1"/>
  <c r="Y1230" i="1" s="1"/>
  <c r="V1230" i="1"/>
  <c r="W1230" i="1"/>
  <c r="H1230" i="1"/>
  <c r="S1230" i="1" s="1"/>
  <c r="T1230" i="1" s="1"/>
  <c r="Q1229" i="1"/>
  <c r="U1229" i="1"/>
  <c r="Y1229" i="1" s="1"/>
  <c r="V1229" i="1"/>
  <c r="W1229" i="1"/>
  <c r="H1229" i="1"/>
  <c r="S1229" i="1" s="1"/>
  <c r="T1229" i="1" s="1"/>
  <c r="Q1228" i="1"/>
  <c r="U1228" i="1"/>
  <c r="Y1228" i="1" s="1"/>
  <c r="V1228" i="1"/>
  <c r="W1228" i="1"/>
  <c r="H1228" i="1"/>
  <c r="S1228" i="1" s="1"/>
  <c r="T1228" i="1" s="1"/>
  <c r="Q1227" i="1"/>
  <c r="U1227" i="1"/>
  <c r="Y1227" i="1" s="1"/>
  <c r="V1227" i="1"/>
  <c r="W1227" i="1"/>
  <c r="H1227" i="1"/>
  <c r="S1227" i="1" s="1"/>
  <c r="T1227" i="1" s="1"/>
  <c r="Q1226" i="1"/>
  <c r="U1226" i="1"/>
  <c r="X1226" i="1" s="1"/>
  <c r="V1226" i="1"/>
  <c r="W1226" i="1"/>
  <c r="H1226" i="1"/>
  <c r="S1226" i="1" s="1"/>
  <c r="T1226" i="1" s="1"/>
  <c r="Q1225" i="1"/>
  <c r="U1225" i="1"/>
  <c r="Y1225" i="1" s="1"/>
  <c r="V1225" i="1"/>
  <c r="W1225" i="1"/>
  <c r="H1225" i="1"/>
  <c r="R1225" i="1" s="1"/>
  <c r="Q1224" i="1"/>
  <c r="U1224" i="1"/>
  <c r="Y1224" i="1" s="1"/>
  <c r="V1224" i="1"/>
  <c r="W1224" i="1"/>
  <c r="H1224" i="1"/>
  <c r="R1224" i="1" s="1"/>
  <c r="Q1223" i="1"/>
  <c r="U1223" i="1"/>
  <c r="Y1223" i="1" s="1"/>
  <c r="V1223" i="1"/>
  <c r="W1223" i="1"/>
  <c r="H1223" i="1"/>
  <c r="R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S1236" i="1" l="1"/>
  <c r="T1236" i="1" s="1"/>
  <c r="X1236" i="1"/>
  <c r="Z1236" i="1" s="1"/>
  <c r="S1235" i="1"/>
  <c r="T1235" i="1" s="1"/>
  <c r="X1235" i="1"/>
  <c r="Z1235" i="1" s="1"/>
  <c r="R1234" i="1"/>
  <c r="X1234" i="1"/>
  <c r="Z1234" i="1" s="1"/>
  <c r="R1233" i="1"/>
  <c r="S1233" i="1"/>
  <c r="T1233" i="1" s="1"/>
  <c r="X1233" i="1"/>
  <c r="Z1233" i="1" s="1"/>
  <c r="R1084" i="1"/>
  <c r="X1084" i="1"/>
  <c r="Z1084" i="1" s="1"/>
  <c r="X1083" i="1"/>
  <c r="Z1083" i="1" s="1"/>
  <c r="S1083" i="1"/>
  <c r="T1083" i="1" s="1"/>
  <c r="R1232" i="1"/>
  <c r="X1232" i="1"/>
  <c r="Z1232" i="1" s="1"/>
  <c r="X1231" i="1"/>
  <c r="Z1231" i="1" s="1"/>
  <c r="S1231" i="1"/>
  <c r="T1231" i="1" s="1"/>
  <c r="R1230" i="1"/>
  <c r="X1230" i="1"/>
  <c r="Z1230" i="1" s="1"/>
  <c r="R1228" i="1"/>
  <c r="R1229" i="1"/>
  <c r="X1229" i="1"/>
  <c r="Z1229" i="1" s="1"/>
  <c r="X1228" i="1"/>
  <c r="Z1228" i="1" s="1"/>
  <c r="R1227" i="1"/>
  <c r="X1227" i="1"/>
  <c r="Z1227" i="1" s="1"/>
  <c r="Z1226" i="1"/>
  <c r="R1226" i="1"/>
  <c r="Y1226" i="1"/>
  <c r="X1225" i="1"/>
  <c r="Z1225" i="1" s="1"/>
  <c r="S1225" i="1"/>
  <c r="T1225" i="1" s="1"/>
  <c r="S1224" i="1"/>
  <c r="T1224" i="1" s="1"/>
  <c r="X1224" i="1"/>
  <c r="Z1224" i="1" s="1"/>
  <c r="X1223" i="1"/>
  <c r="Z1223" i="1" s="1"/>
  <c r="S1223" i="1"/>
  <c r="T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X1162" i="1" s="1"/>
  <c r="W1161" i="1"/>
  <c r="V1161" i="1"/>
  <c r="U1161" i="1"/>
  <c r="X1161" i="1" s="1"/>
  <c r="W1160" i="1"/>
  <c r="V1160" i="1"/>
  <c r="U1160" i="1"/>
  <c r="X1160" i="1" s="1"/>
  <c r="W1159" i="1"/>
  <c r="V1159" i="1"/>
  <c r="U1159" i="1"/>
  <c r="X1159" i="1" s="1"/>
  <c r="W1158" i="1"/>
  <c r="V1158" i="1"/>
  <c r="U1158" i="1"/>
  <c r="X1158" i="1" s="1"/>
  <c r="W1157" i="1"/>
  <c r="V1157" i="1"/>
  <c r="U1157" i="1"/>
  <c r="X1157" i="1" s="1"/>
  <c r="W1156" i="1"/>
  <c r="V1156" i="1"/>
  <c r="U1156" i="1"/>
  <c r="Y1156" i="1" s="1"/>
  <c r="W1155" i="1"/>
  <c r="V1155" i="1"/>
  <c r="U1155" i="1"/>
  <c r="X1155" i="1" s="1"/>
  <c r="W1154" i="1"/>
  <c r="V1154" i="1"/>
  <c r="U1154" i="1"/>
  <c r="Y1154" i="1" s="1"/>
  <c r="W1153" i="1"/>
  <c r="V1153" i="1"/>
  <c r="U1153" i="1"/>
  <c r="X1153" i="1" s="1"/>
  <c r="W1152" i="1"/>
  <c r="V1152" i="1"/>
  <c r="U1152" i="1"/>
  <c r="X1152" i="1" s="1"/>
  <c r="W1151" i="1"/>
  <c r="V1151" i="1"/>
  <c r="U1151" i="1"/>
  <c r="X1151" i="1" s="1"/>
  <c r="W1150" i="1"/>
  <c r="V1150" i="1"/>
  <c r="U1150" i="1"/>
  <c r="Y1150" i="1" s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Y1112" i="1" s="1"/>
  <c r="W1111" i="1"/>
  <c r="V1111" i="1"/>
  <c r="U1111" i="1"/>
  <c r="Y1111" i="1" s="1"/>
  <c r="W1110" i="1"/>
  <c r="V1110" i="1"/>
  <c r="U1110" i="1"/>
  <c r="Y1110" i="1" s="1"/>
  <c r="W1109" i="1"/>
  <c r="V1109" i="1"/>
  <c r="U1109" i="1"/>
  <c r="X1109" i="1" s="1"/>
  <c r="W1108" i="1"/>
  <c r="V1108" i="1"/>
  <c r="U1108" i="1"/>
  <c r="X1108" i="1" s="1"/>
  <c r="W1107" i="1"/>
  <c r="V1107" i="1"/>
  <c r="U1107" i="1"/>
  <c r="Y1107" i="1" s="1"/>
  <c r="W1106" i="1"/>
  <c r="V1106" i="1"/>
  <c r="U1106" i="1"/>
  <c r="X1106" i="1" s="1"/>
  <c r="W1105" i="1"/>
  <c r="V1105" i="1"/>
  <c r="U1105" i="1"/>
  <c r="Y1105" i="1" s="1"/>
  <c r="W1104" i="1"/>
  <c r="V1104" i="1"/>
  <c r="U1104" i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U874" i="1"/>
  <c r="W873" i="1"/>
  <c r="V873" i="1"/>
  <c r="U873" i="1"/>
  <c r="W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W834" i="1"/>
  <c r="V834" i="1"/>
  <c r="U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4" i="1"/>
  <c r="U624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V605" i="1"/>
  <c r="U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V555" i="1"/>
  <c r="V554" i="1"/>
  <c r="V553" i="1"/>
  <c r="V552" i="1"/>
  <c r="V551" i="1"/>
  <c r="V550" i="1"/>
  <c r="U550" i="1"/>
  <c r="V549" i="1"/>
  <c r="V548" i="1"/>
  <c r="V547" i="1"/>
  <c r="V546" i="1"/>
  <c r="U546" i="1"/>
  <c r="V545" i="1"/>
  <c r="V544" i="1"/>
  <c r="V543" i="1"/>
  <c r="V542" i="1"/>
  <c r="V541" i="1"/>
  <c r="U541" i="1"/>
  <c r="V540" i="1"/>
  <c r="U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U528" i="1"/>
  <c r="V527" i="1"/>
  <c r="V526" i="1"/>
  <c r="V525" i="1"/>
  <c r="V524" i="1"/>
  <c r="V523" i="1"/>
  <c r="V522" i="1"/>
  <c r="V521" i="1"/>
  <c r="V520" i="1"/>
  <c r="V519" i="1"/>
  <c r="U519" i="1"/>
  <c r="V518" i="1"/>
  <c r="U518" i="1"/>
  <c r="V517" i="1"/>
  <c r="V516" i="1"/>
  <c r="U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V505" i="1"/>
  <c r="V504" i="1"/>
  <c r="V503" i="1"/>
  <c r="V502" i="1"/>
  <c r="U502" i="1"/>
  <c r="V501" i="1"/>
  <c r="U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U482" i="1"/>
  <c r="V481" i="1"/>
  <c r="U481" i="1"/>
  <c r="V480" i="1"/>
  <c r="U480" i="1"/>
  <c r="V479" i="1"/>
  <c r="U479" i="1"/>
  <c r="V478" i="1"/>
  <c r="U478" i="1"/>
  <c r="V477" i="1"/>
  <c r="U477" i="1"/>
  <c r="V476" i="1"/>
  <c r="V475" i="1"/>
  <c r="U475" i="1"/>
  <c r="V474" i="1"/>
  <c r="V473" i="1"/>
  <c r="V472" i="1"/>
  <c r="V471" i="1"/>
  <c r="U471" i="1"/>
  <c r="V470" i="1"/>
  <c r="U470" i="1"/>
  <c r="V469" i="1"/>
  <c r="U469" i="1"/>
  <c r="V468" i="1"/>
  <c r="U468" i="1"/>
  <c r="V467" i="1"/>
  <c r="U467" i="1"/>
  <c r="V466" i="1"/>
  <c r="U466" i="1"/>
  <c r="V465" i="1"/>
  <c r="V464" i="1"/>
  <c r="V463" i="1"/>
  <c r="V462" i="1"/>
  <c r="U462" i="1"/>
  <c r="V461" i="1"/>
  <c r="U461" i="1"/>
  <c r="V460" i="1"/>
  <c r="V459" i="1"/>
  <c r="U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V425" i="1"/>
  <c r="W424" i="1"/>
  <c r="V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V405" i="1"/>
  <c r="U405" i="1"/>
  <c r="W404" i="1"/>
  <c r="V404" i="1"/>
  <c r="U404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V337" i="1"/>
  <c r="V336" i="1"/>
  <c r="V335" i="1"/>
  <c r="V334" i="1"/>
  <c r="V333" i="1"/>
  <c r="V332" i="1"/>
  <c r="V331" i="1"/>
  <c r="V330" i="1"/>
  <c r="V329" i="1"/>
  <c r="V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V303" i="1"/>
  <c r="V302" i="1"/>
  <c r="W301" i="1"/>
  <c r="V301" i="1"/>
  <c r="V300" i="1"/>
  <c r="V299" i="1"/>
  <c r="V298" i="1"/>
  <c r="V297" i="1"/>
  <c r="V296" i="1"/>
  <c r="V295" i="1"/>
  <c r="V294" i="1"/>
  <c r="W293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W268" i="1"/>
  <c r="V265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V249" i="1"/>
  <c r="V247" i="1"/>
  <c r="V245" i="1"/>
  <c r="V244" i="1"/>
  <c r="V243" i="1"/>
  <c r="V242" i="1"/>
  <c r="V241" i="1"/>
  <c r="V240" i="1"/>
  <c r="V239" i="1"/>
  <c r="V238" i="1"/>
  <c r="V237" i="1"/>
  <c r="V228" i="1"/>
  <c r="V227" i="1"/>
  <c r="V226" i="1"/>
  <c r="V225" i="1"/>
  <c r="V224" i="1"/>
  <c r="W223" i="1"/>
  <c r="V223" i="1"/>
  <c r="V217" i="1"/>
  <c r="V216" i="1"/>
  <c r="V215" i="1"/>
  <c r="V214" i="1"/>
  <c r="V213" i="1"/>
  <c r="V212" i="1"/>
  <c r="V211" i="1"/>
  <c r="V210" i="1"/>
  <c r="V209" i="1"/>
  <c r="V208" i="1"/>
  <c r="V207" i="1"/>
  <c r="W206" i="1"/>
  <c r="V206" i="1"/>
  <c r="V205" i="1"/>
  <c r="V204" i="1"/>
  <c r="V203" i="1"/>
  <c r="V202" i="1"/>
  <c r="V201" i="1"/>
  <c r="V200" i="1"/>
  <c r="V199" i="1"/>
  <c r="V198" i="1"/>
  <c r="W197" i="1"/>
  <c r="V197" i="1"/>
  <c r="V196" i="1"/>
  <c r="V195" i="1"/>
  <c r="V194" i="1"/>
  <c r="V193" i="1"/>
  <c r="V192" i="1"/>
  <c r="V191" i="1"/>
  <c r="V190" i="1"/>
  <c r="V189" i="1"/>
  <c r="V188" i="1"/>
  <c r="W187" i="1"/>
  <c r="V187" i="1"/>
  <c r="W186" i="1"/>
  <c r="V186" i="1"/>
  <c r="W185" i="1"/>
  <c r="V185" i="1"/>
  <c r="W184" i="1"/>
  <c r="V184" i="1"/>
  <c r="W183" i="1"/>
  <c r="W182" i="1"/>
  <c r="W181" i="1"/>
  <c r="W180" i="1"/>
  <c r="W179" i="1"/>
  <c r="W178" i="1"/>
  <c r="V177" i="1"/>
  <c r="V176" i="1"/>
  <c r="V175" i="1"/>
  <c r="V174" i="1"/>
  <c r="V173" i="1"/>
  <c r="U173" i="1"/>
  <c r="V172" i="1"/>
  <c r="U172" i="1"/>
  <c r="V168" i="1"/>
  <c r="W167" i="1"/>
  <c r="V167" i="1"/>
  <c r="W166" i="1"/>
  <c r="V166" i="1"/>
  <c r="V165" i="1"/>
  <c r="V164" i="1"/>
  <c r="V163" i="1"/>
  <c r="W162" i="1"/>
  <c r="V162" i="1"/>
  <c r="W161" i="1"/>
  <c r="V161" i="1"/>
  <c r="V160" i="1"/>
  <c r="V159" i="1"/>
  <c r="V158" i="1"/>
  <c r="V157" i="1"/>
  <c r="V156" i="1"/>
  <c r="V155" i="1"/>
  <c r="V154" i="1"/>
  <c r="V153" i="1"/>
  <c r="U153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2" i="1"/>
  <c r="H1112" i="1"/>
  <c r="S1112" i="1" s="1"/>
  <c r="T1112" i="1" s="1"/>
  <c r="Q1111" i="1"/>
  <c r="H1111" i="1"/>
  <c r="R1111" i="1" s="1"/>
  <c r="Q1110" i="1"/>
  <c r="H1110" i="1"/>
  <c r="R1110" i="1" s="1"/>
  <c r="Q1109" i="1"/>
  <c r="H1109" i="1"/>
  <c r="S1109" i="1" s="1"/>
  <c r="T1109" i="1" s="1"/>
  <c r="Q1108" i="1"/>
  <c r="H1108" i="1"/>
  <c r="R1108" i="1" s="1"/>
  <c r="Q1107" i="1"/>
  <c r="H1107" i="1"/>
  <c r="S1107" i="1" s="1"/>
  <c r="T1107" i="1" s="1"/>
  <c r="Q1106" i="1"/>
  <c r="H1106" i="1"/>
  <c r="R1106" i="1" s="1"/>
  <c r="Q1105" i="1"/>
  <c r="H1105" i="1"/>
  <c r="R1105" i="1" s="1"/>
  <c r="Q928" i="1"/>
  <c r="H928" i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1114" i="1"/>
  <c r="H1114" i="1"/>
  <c r="Q1162" i="1"/>
  <c r="H1162" i="1"/>
  <c r="S1162" i="1" s="1"/>
  <c r="T1162" i="1" s="1"/>
  <c r="Q1161" i="1"/>
  <c r="H1161" i="1"/>
  <c r="S1161" i="1" s="1"/>
  <c r="T1161" i="1" s="1"/>
  <c r="Q1160" i="1"/>
  <c r="H1160" i="1"/>
  <c r="R1160" i="1" s="1"/>
  <c r="Q1159" i="1"/>
  <c r="H1159" i="1"/>
  <c r="S1159" i="1" s="1"/>
  <c r="T1159" i="1" s="1"/>
  <c r="Q1158" i="1"/>
  <c r="H1158" i="1"/>
  <c r="S1158" i="1" s="1"/>
  <c r="T1158" i="1" s="1"/>
  <c r="Q1157" i="1"/>
  <c r="H1157" i="1"/>
  <c r="R1157" i="1" s="1"/>
  <c r="Q1156" i="1"/>
  <c r="H1156" i="1"/>
  <c r="R1156" i="1" s="1"/>
  <c r="Q1155" i="1"/>
  <c r="H1155" i="1"/>
  <c r="S1155" i="1" s="1"/>
  <c r="T1155" i="1" s="1"/>
  <c r="Q1154" i="1"/>
  <c r="H1154" i="1"/>
  <c r="S1154" i="1" s="1"/>
  <c r="T1154" i="1" s="1"/>
  <c r="Q1153" i="1"/>
  <c r="H1153" i="1"/>
  <c r="R1153" i="1" s="1"/>
  <c r="Q1152" i="1"/>
  <c r="H1152" i="1"/>
  <c r="S1152" i="1" s="1"/>
  <c r="T1152" i="1" s="1"/>
  <c r="Q1151" i="1"/>
  <c r="H1151" i="1"/>
  <c r="R1151" i="1" s="1"/>
  <c r="Q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8" i="1"/>
  <c r="R1112" i="1"/>
  <c r="X1112" i="1"/>
  <c r="Z1112" i="1" s="1"/>
  <c r="X1111" i="1"/>
  <c r="Z1111" i="1" s="1"/>
  <c r="Z1109" i="1"/>
  <c r="S1111" i="1"/>
  <c r="T1111" i="1" s="1"/>
  <c r="S1110" i="1"/>
  <c r="T1110" i="1" s="1"/>
  <c r="X1110" i="1"/>
  <c r="Z1110" i="1" s="1"/>
  <c r="R1109" i="1"/>
  <c r="Y1109" i="1"/>
  <c r="S1108" i="1"/>
  <c r="T1108" i="1" s="1"/>
  <c r="Y1108" i="1"/>
  <c r="R1107" i="1"/>
  <c r="X1107" i="1"/>
  <c r="Z1107" i="1" s="1"/>
  <c r="Y1106" i="1"/>
  <c r="S1106" i="1"/>
  <c r="T1106" i="1" s="1"/>
  <c r="Z1106" i="1"/>
  <c r="X1105" i="1"/>
  <c r="Z1105" i="1" s="1"/>
  <c r="S1105" i="1"/>
  <c r="T1105" i="1" s="1"/>
  <c r="Z1162" i="1"/>
  <c r="X928" i="1"/>
  <c r="Z928" i="1" s="1"/>
  <c r="Y928" i="1"/>
  <c r="R928" i="1"/>
  <c r="S928" i="1"/>
  <c r="T928" i="1" s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Y922" i="1"/>
  <c r="X922" i="1"/>
  <c r="Z922" i="1" s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X919" i="1"/>
  <c r="Z919" i="1" s="1"/>
  <c r="Y919" i="1"/>
  <c r="R919" i="1"/>
  <c r="S919" i="1"/>
  <c r="T919" i="1" s="1"/>
  <c r="X918" i="1"/>
  <c r="Z918" i="1" s="1"/>
  <c r="Y918" i="1"/>
  <c r="R918" i="1"/>
  <c r="S918" i="1"/>
  <c r="T918" i="1" s="1"/>
  <c r="Y917" i="1"/>
  <c r="X917" i="1"/>
  <c r="Z917" i="1" s="1"/>
  <c r="R917" i="1"/>
  <c r="S917" i="1"/>
  <c r="T917" i="1" s="1"/>
  <c r="Y916" i="1"/>
  <c r="X916" i="1"/>
  <c r="Z916" i="1" s="1"/>
  <c r="R916" i="1"/>
  <c r="S916" i="1"/>
  <c r="T916" i="1" s="1"/>
  <c r="X915" i="1"/>
  <c r="Z915" i="1" s="1"/>
  <c r="Y915" i="1"/>
  <c r="R915" i="1"/>
  <c r="S915" i="1"/>
  <c r="T915" i="1" s="1"/>
  <c r="Y914" i="1"/>
  <c r="X914" i="1"/>
  <c r="Z914" i="1" s="1"/>
  <c r="R914" i="1"/>
  <c r="S914" i="1"/>
  <c r="T914" i="1" s="1"/>
  <c r="X913" i="1"/>
  <c r="Z913" i="1" s="1"/>
  <c r="Y913" i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Y909" i="1"/>
  <c r="X909" i="1"/>
  <c r="Z909" i="1" s="1"/>
  <c r="R909" i="1"/>
  <c r="S909" i="1"/>
  <c r="T909" i="1" s="1"/>
  <c r="X908" i="1"/>
  <c r="Z908" i="1" s="1"/>
  <c r="Y908" i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Y905" i="1"/>
  <c r="X905" i="1"/>
  <c r="Z905" i="1" s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X1114" i="1"/>
  <c r="Z1114" i="1" s="1"/>
  <c r="Y1114" i="1"/>
  <c r="R1114" i="1"/>
  <c r="S1114" i="1"/>
  <c r="T1114" i="1" s="1"/>
  <c r="Z1161" i="1"/>
  <c r="R1161" i="1"/>
  <c r="R1162" i="1"/>
  <c r="Y1162" i="1"/>
  <c r="Y1161" i="1"/>
  <c r="Y1160" i="1"/>
  <c r="S1160" i="1"/>
  <c r="T1160" i="1" s="1"/>
  <c r="Z1160" i="1"/>
  <c r="Z1159" i="1"/>
  <c r="Z1152" i="1"/>
  <c r="R1158" i="1"/>
  <c r="R1159" i="1"/>
  <c r="Y1159" i="1"/>
  <c r="Y1158" i="1"/>
  <c r="Y1157" i="1"/>
  <c r="S1157" i="1"/>
  <c r="T1157" i="1" s="1"/>
  <c r="X1156" i="1"/>
  <c r="Z1156" i="1" s="1"/>
  <c r="S1156" i="1"/>
  <c r="T1156" i="1" s="1"/>
  <c r="R1155" i="1"/>
  <c r="Y1155" i="1"/>
  <c r="R1154" i="1"/>
  <c r="X1154" i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R1139" i="1" s="1"/>
  <c r="Q1138" i="1"/>
  <c r="Y1138" i="1"/>
  <c r="H1138" i="1"/>
  <c r="S1138" i="1" s="1"/>
  <c r="T1138" i="1" s="1"/>
  <c r="Q1137" i="1"/>
  <c r="Y1137" i="1"/>
  <c r="H1137" i="1"/>
  <c r="R1137" i="1" s="1"/>
  <c r="Q1136" i="1"/>
  <c r="Y1136" i="1"/>
  <c r="H1136" i="1"/>
  <c r="S1136" i="1" s="1"/>
  <c r="T1136" i="1" s="1"/>
  <c r="Q1135" i="1"/>
  <c r="Y1135" i="1"/>
  <c r="H1135" i="1"/>
  <c r="R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S1132" i="1" s="1"/>
  <c r="T1132" i="1" s="1"/>
  <c r="Q1131" i="1"/>
  <c r="Y1131" i="1"/>
  <c r="H1131" i="1"/>
  <c r="R1131" i="1" s="1"/>
  <c r="Q1130" i="1"/>
  <c r="Y1130" i="1"/>
  <c r="H1130" i="1"/>
  <c r="R1130" i="1" s="1"/>
  <c r="Q1129" i="1"/>
  <c r="Y1129" i="1"/>
  <c r="H1129" i="1"/>
  <c r="S1129" i="1" s="1"/>
  <c r="T1129" i="1" s="1"/>
  <c r="Q1128" i="1"/>
  <c r="Y1128" i="1"/>
  <c r="H1128" i="1"/>
  <c r="S1128" i="1" s="1"/>
  <c r="T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R1122" i="1" s="1"/>
  <c r="Q1121" i="1"/>
  <c r="Y1121" i="1"/>
  <c r="H1121" i="1"/>
  <c r="S1121" i="1" s="1"/>
  <c r="T1121" i="1" s="1"/>
  <c r="Q1120" i="1"/>
  <c r="Y1120" i="1"/>
  <c r="H1120" i="1"/>
  <c r="R1120" i="1" s="1"/>
  <c r="Q1119" i="1"/>
  <c r="Y1119" i="1"/>
  <c r="H1119" i="1"/>
  <c r="S1119" i="1" s="1"/>
  <c r="T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3" i="1"/>
  <c r="Y1113" i="1"/>
  <c r="H1113" i="1"/>
  <c r="R1113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6" i="1"/>
  <c r="Q1016" i="1"/>
  <c r="H1016" i="1"/>
  <c r="Q847" i="1"/>
  <c r="X847" i="1"/>
  <c r="H847" i="1"/>
  <c r="R847" i="1" s="1"/>
  <c r="Q845" i="1"/>
  <c r="X845" i="1"/>
  <c r="H845" i="1"/>
  <c r="S845" i="1" s="1"/>
  <c r="T845" i="1" s="1"/>
  <c r="Y1104" i="1"/>
  <c r="Q1104" i="1"/>
  <c r="H1104" i="1"/>
  <c r="Y1103" i="1"/>
  <c r="Q1103" i="1"/>
  <c r="H1103" i="1"/>
  <c r="Y1102" i="1"/>
  <c r="Q1102" i="1"/>
  <c r="H1102" i="1"/>
  <c r="R1102" i="1" s="1"/>
  <c r="Y1101" i="1"/>
  <c r="Q1101" i="1"/>
  <c r="H1101" i="1"/>
  <c r="Y1100" i="1"/>
  <c r="Q1100" i="1"/>
  <c r="H1100" i="1"/>
  <c r="R1100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38" i="1"/>
  <c r="R1141" i="1"/>
  <c r="X1141" i="1"/>
  <c r="Z1141" i="1" s="1"/>
  <c r="R1140" i="1"/>
  <c r="X1140" i="1"/>
  <c r="Z1140" i="1" s="1"/>
  <c r="X1138" i="1"/>
  <c r="X1139" i="1"/>
  <c r="Z1139" i="1" s="1"/>
  <c r="S1139" i="1"/>
  <c r="T1139" i="1" s="1"/>
  <c r="X1137" i="1"/>
  <c r="S1137" i="1"/>
  <c r="T1137" i="1" s="1"/>
  <c r="R1136" i="1"/>
  <c r="X1136" i="1"/>
  <c r="Z1136" i="1" s="1"/>
  <c r="X1135" i="1"/>
  <c r="Z1135" i="1" s="1"/>
  <c r="S1135" i="1"/>
  <c r="T1135" i="1" s="1"/>
  <c r="X1134" i="1"/>
  <c r="Z1134" i="1" s="1"/>
  <c r="S1134" i="1"/>
  <c r="T1134" i="1" s="1"/>
  <c r="R1133" i="1"/>
  <c r="X1133" i="1"/>
  <c r="Z1133" i="1" s="1"/>
  <c r="R1132" i="1"/>
  <c r="X1132" i="1"/>
  <c r="Z1132" i="1" s="1"/>
  <c r="X1131" i="1"/>
  <c r="Z1131" i="1" s="1"/>
  <c r="S1131" i="1"/>
  <c r="T1131" i="1" s="1"/>
  <c r="X1130" i="1"/>
  <c r="Z1130" i="1" s="1"/>
  <c r="S1130" i="1"/>
  <c r="T1130" i="1" s="1"/>
  <c r="R1129" i="1"/>
  <c r="X1129" i="1"/>
  <c r="Z1129" i="1" s="1"/>
  <c r="R1128" i="1"/>
  <c r="X1128" i="1"/>
  <c r="Z1128" i="1" s="1"/>
  <c r="X1127" i="1"/>
  <c r="Z1127" i="1" s="1"/>
  <c r="S1127" i="1"/>
  <c r="T1127" i="1" s="1"/>
  <c r="R1126" i="1"/>
  <c r="X1126" i="1"/>
  <c r="Z1126" i="1" s="1"/>
  <c r="X1125" i="1"/>
  <c r="Z1125" i="1" s="1"/>
  <c r="R1125" i="1"/>
  <c r="R1124" i="1"/>
  <c r="X1124" i="1"/>
  <c r="Z1124" i="1" s="1"/>
  <c r="R1123" i="1"/>
  <c r="X1123" i="1"/>
  <c r="Z1123" i="1" s="1"/>
  <c r="X1122" i="1"/>
  <c r="Z1122" i="1" s="1"/>
  <c r="S1122" i="1"/>
  <c r="T1122" i="1" s="1"/>
  <c r="R1121" i="1"/>
  <c r="X1121" i="1"/>
  <c r="Z1121" i="1" s="1"/>
  <c r="X1120" i="1"/>
  <c r="Z1120" i="1" s="1"/>
  <c r="S1120" i="1"/>
  <c r="T1120" i="1" s="1"/>
  <c r="R1119" i="1"/>
  <c r="X1119" i="1"/>
  <c r="Z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X1113" i="1"/>
  <c r="Z1113" i="1" s="1"/>
  <c r="S1113" i="1"/>
  <c r="T1113" i="1" s="1"/>
  <c r="R1016" i="1"/>
  <c r="S1016" i="1"/>
  <c r="T1016" i="1" s="1"/>
  <c r="X1016" i="1"/>
  <c r="Z1016" i="1" s="1"/>
  <c r="R845" i="1"/>
  <c r="Z845" i="1"/>
  <c r="Y847" i="1"/>
  <c r="Y845" i="1"/>
  <c r="S847" i="1"/>
  <c r="T847" i="1" s="1"/>
  <c r="Z847" i="1"/>
  <c r="R1104" i="1"/>
  <c r="S1104" i="1"/>
  <c r="T1104" i="1" s="1"/>
  <c r="X1104" i="1"/>
  <c r="Z1104" i="1" s="1"/>
  <c r="R1103" i="1"/>
  <c r="S1103" i="1"/>
  <c r="T1103" i="1" s="1"/>
  <c r="X1103" i="1"/>
  <c r="Z1103" i="1" s="1"/>
  <c r="S1102" i="1"/>
  <c r="T1102" i="1" s="1"/>
  <c r="X1102" i="1"/>
  <c r="Z1102" i="1" s="1"/>
  <c r="R1101" i="1"/>
  <c r="S1101" i="1"/>
  <c r="T1101" i="1" s="1"/>
  <c r="X1101" i="1"/>
  <c r="Z1101" i="1" s="1"/>
  <c r="S1100" i="1"/>
  <c r="T1100" i="1" s="1"/>
  <c r="X1100" i="1"/>
  <c r="Z1100" i="1" s="1"/>
  <c r="Q1099" i="1"/>
  <c r="H1099" i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Y1068" i="1"/>
  <c r="Q1068" i="1"/>
  <c r="H1068" i="1"/>
  <c r="S1068" i="1" s="1"/>
  <c r="T1068" i="1" s="1"/>
  <c r="Y1067" i="1"/>
  <c r="Q1067" i="1"/>
  <c r="H1067" i="1"/>
  <c r="S1067" i="1" s="1"/>
  <c r="T1067" i="1" s="1"/>
  <c r="Y1066" i="1"/>
  <c r="Q1066" i="1"/>
  <c r="H1066" i="1"/>
  <c r="Y1065" i="1"/>
  <c r="Q1065" i="1"/>
  <c r="H1065" i="1"/>
  <c r="Y1064" i="1"/>
  <c r="Q1064" i="1"/>
  <c r="H1064" i="1"/>
  <c r="Y1063" i="1"/>
  <c r="Q1063" i="1"/>
  <c r="H1063" i="1"/>
  <c r="S1063" i="1" s="1"/>
  <c r="T1063" i="1" s="1"/>
  <c r="Y1062" i="1"/>
  <c r="Q1062" i="1"/>
  <c r="H1062" i="1"/>
  <c r="Y1061" i="1"/>
  <c r="Q1061" i="1"/>
  <c r="H1061" i="1"/>
  <c r="S1061" i="1" s="1"/>
  <c r="T1061" i="1" s="1"/>
  <c r="Y1060" i="1"/>
  <c r="Q1060" i="1"/>
  <c r="H1060" i="1"/>
  <c r="X1059" i="1"/>
  <c r="Q1059" i="1"/>
  <c r="H1059" i="1"/>
  <c r="S1059" i="1" s="1"/>
  <c r="T1059" i="1" s="1"/>
  <c r="Y1058" i="1"/>
  <c r="Q1058" i="1"/>
  <c r="H1058" i="1"/>
  <c r="R1058" i="1" s="1"/>
  <c r="X1057" i="1"/>
  <c r="Q1057" i="1"/>
  <c r="H1057" i="1"/>
  <c r="S1057" i="1" s="1"/>
  <c r="T1057" i="1" s="1"/>
  <c r="Y1056" i="1"/>
  <c r="Q1056" i="1"/>
  <c r="H1056" i="1"/>
  <c r="S1056" i="1" s="1"/>
  <c r="T1056" i="1" s="1"/>
  <c r="Y1055" i="1"/>
  <c r="Q1055" i="1"/>
  <c r="H1055" i="1"/>
  <c r="Y1054" i="1"/>
  <c r="Q1054" i="1"/>
  <c r="H1054" i="1"/>
  <c r="S1054" i="1" s="1"/>
  <c r="T1054" i="1" s="1"/>
  <c r="Y1053" i="1"/>
  <c r="Q1053" i="1"/>
  <c r="H1053" i="1"/>
  <c r="S1053" i="1" s="1"/>
  <c r="T1053" i="1" s="1"/>
  <c r="Y1052" i="1"/>
  <c r="Q1052" i="1"/>
  <c r="H1052" i="1"/>
  <c r="Y1051" i="1"/>
  <c r="Q1051" i="1"/>
  <c r="H1051" i="1"/>
  <c r="S1051" i="1" s="1"/>
  <c r="T1051" i="1" s="1"/>
  <c r="X1050" i="1"/>
  <c r="Q1050" i="1"/>
  <c r="H1050" i="1"/>
  <c r="R1050" i="1" s="1"/>
  <c r="X1049" i="1"/>
  <c r="Q1049" i="1"/>
  <c r="H1049" i="1"/>
  <c r="R1049" i="1" s="1"/>
  <c r="Y1048" i="1"/>
  <c r="Q1048" i="1"/>
  <c r="H1048" i="1"/>
  <c r="S1048" i="1" s="1"/>
  <c r="T1048" i="1" s="1"/>
  <c r="Y1047" i="1"/>
  <c r="Q1047" i="1"/>
  <c r="H1047" i="1"/>
  <c r="S1047" i="1" s="1"/>
  <c r="T1047" i="1" s="1"/>
  <c r="Z1059" i="1" l="1"/>
  <c r="Y1099" i="1"/>
  <c r="X1099" i="1"/>
  <c r="Z1099" i="1" s="1"/>
  <c r="R1099" i="1"/>
  <c r="S1099" i="1"/>
  <c r="T1099" i="1" s="1"/>
  <c r="Y1098" i="1"/>
  <c r="X1098" i="1"/>
  <c r="Z1098" i="1" s="1"/>
  <c r="R1098" i="1"/>
  <c r="S1098" i="1"/>
  <c r="T1098" i="1" s="1"/>
  <c r="X1097" i="1"/>
  <c r="Z1097" i="1" s="1"/>
  <c r="Y1097" i="1"/>
  <c r="R1097" i="1"/>
  <c r="S1097" i="1"/>
  <c r="T1097" i="1" s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X1093" i="1"/>
  <c r="Z1093" i="1" s="1"/>
  <c r="Y1093" i="1"/>
  <c r="R1093" i="1"/>
  <c r="S1093" i="1"/>
  <c r="T1093" i="1" s="1"/>
  <c r="Y1092" i="1"/>
  <c r="X1092" i="1"/>
  <c r="Z1092" i="1" s="1"/>
  <c r="R1092" i="1"/>
  <c r="S1092" i="1"/>
  <c r="T1092" i="1" s="1"/>
  <c r="Y1091" i="1"/>
  <c r="X1091" i="1"/>
  <c r="Z1091" i="1" s="1"/>
  <c r="R1091" i="1"/>
  <c r="S1091" i="1"/>
  <c r="T1091" i="1" s="1"/>
  <c r="X1090" i="1"/>
  <c r="Z1090" i="1" s="1"/>
  <c r="Y1090" i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Y1087" i="1"/>
  <c r="X1087" i="1"/>
  <c r="Z1087" i="1" s="1"/>
  <c r="R1087" i="1"/>
  <c r="S1087" i="1"/>
  <c r="T1087" i="1" s="1"/>
  <c r="Y1086" i="1"/>
  <c r="X1086" i="1"/>
  <c r="Z1086" i="1" s="1"/>
  <c r="R1086" i="1"/>
  <c r="S1086" i="1"/>
  <c r="T1086" i="1" s="1"/>
  <c r="X1085" i="1"/>
  <c r="Z1085" i="1" s="1"/>
  <c r="Y1085" i="1"/>
  <c r="R1085" i="1"/>
  <c r="S1085" i="1"/>
  <c r="T1085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Y1075" i="1"/>
  <c r="X1075" i="1"/>
  <c r="Z1075" i="1" s="1"/>
  <c r="R1075" i="1"/>
  <c r="S1075" i="1"/>
  <c r="T1075" i="1" s="1"/>
  <c r="X1074" i="1"/>
  <c r="Z1074" i="1" s="1"/>
  <c r="Y1074" i="1"/>
  <c r="S1074" i="1"/>
  <c r="T1074" i="1" s="1"/>
  <c r="R1074" i="1"/>
  <c r="X1073" i="1"/>
  <c r="Z1073" i="1" s="1"/>
  <c r="Y1073" i="1"/>
  <c r="R1073" i="1"/>
  <c r="S1073" i="1"/>
  <c r="T1073" i="1" s="1"/>
  <c r="Y1072" i="1"/>
  <c r="X1072" i="1"/>
  <c r="Z1072" i="1" s="1"/>
  <c r="R1072" i="1"/>
  <c r="S1072" i="1"/>
  <c r="T1072" i="1" s="1"/>
  <c r="X1071" i="1"/>
  <c r="Z1071" i="1" s="1"/>
  <c r="Y1071" i="1"/>
  <c r="R1071" i="1"/>
  <c r="S1071" i="1"/>
  <c r="T1071" i="1" s="1"/>
  <c r="X1070" i="1"/>
  <c r="Z1070" i="1" s="1"/>
  <c r="Y1070" i="1"/>
  <c r="R1070" i="1"/>
  <c r="S1070" i="1"/>
  <c r="T1070" i="1" s="1"/>
  <c r="Y1069" i="1"/>
  <c r="X1069" i="1"/>
  <c r="Z1069" i="1" s="1"/>
  <c r="R1069" i="1"/>
  <c r="S1069" i="1"/>
  <c r="T1069" i="1" s="1"/>
  <c r="R1068" i="1"/>
  <c r="X1068" i="1"/>
  <c r="Z1068" i="1" s="1"/>
  <c r="R1067" i="1"/>
  <c r="X1067" i="1"/>
  <c r="Z1067" i="1" s="1"/>
  <c r="R1066" i="1"/>
  <c r="S1066" i="1"/>
  <c r="T1066" i="1" s="1"/>
  <c r="X1066" i="1"/>
  <c r="Z1066" i="1" s="1"/>
  <c r="R1065" i="1"/>
  <c r="S1065" i="1"/>
  <c r="T1065" i="1" s="1"/>
  <c r="X1065" i="1"/>
  <c r="Z1065" i="1" s="1"/>
  <c r="S1064" i="1"/>
  <c r="T1064" i="1" s="1"/>
  <c r="X1064" i="1"/>
  <c r="Z1064" i="1" s="1"/>
  <c r="R1064" i="1"/>
  <c r="R1063" i="1"/>
  <c r="X1063" i="1"/>
  <c r="Z1063" i="1" s="1"/>
  <c r="R1062" i="1"/>
  <c r="S1062" i="1"/>
  <c r="T1062" i="1" s="1"/>
  <c r="X1062" i="1"/>
  <c r="Z1062" i="1" s="1"/>
  <c r="Z1057" i="1"/>
  <c r="Z1050" i="1"/>
  <c r="S1050" i="1"/>
  <c r="T1050" i="1" s="1"/>
  <c r="R1061" i="1"/>
  <c r="X1061" i="1"/>
  <c r="Z1061" i="1" s="1"/>
  <c r="R1060" i="1"/>
  <c r="S1060" i="1"/>
  <c r="T1060" i="1" s="1"/>
  <c r="X1060" i="1"/>
  <c r="Z1060" i="1" s="1"/>
  <c r="S1058" i="1"/>
  <c r="T1058" i="1" s="1"/>
  <c r="Y1059" i="1"/>
  <c r="R1059" i="1"/>
  <c r="X1058" i="1"/>
  <c r="Z1058" i="1" s="1"/>
  <c r="R1057" i="1"/>
  <c r="Y1057" i="1"/>
  <c r="R1056" i="1"/>
  <c r="X1056" i="1"/>
  <c r="Z1056" i="1" s="1"/>
  <c r="R1055" i="1"/>
  <c r="S1055" i="1"/>
  <c r="T1055" i="1" s="1"/>
  <c r="X1055" i="1"/>
  <c r="Z1055" i="1" s="1"/>
  <c r="X1054" i="1"/>
  <c r="Z1054" i="1" s="1"/>
  <c r="R1054" i="1"/>
  <c r="X1053" i="1"/>
  <c r="Z1053" i="1" s="1"/>
  <c r="R1053" i="1"/>
  <c r="R1052" i="1"/>
  <c r="S1052" i="1"/>
  <c r="T1052" i="1" s="1"/>
  <c r="Y1050" i="1"/>
  <c r="R1051" i="1"/>
  <c r="X1052" i="1"/>
  <c r="Z1052" i="1" s="1"/>
  <c r="X1051" i="1"/>
  <c r="Z1051" i="1" s="1"/>
  <c r="S1049" i="1"/>
  <c r="T1049" i="1" s="1"/>
  <c r="Y1049" i="1"/>
  <c r="Z1049" i="1"/>
  <c r="R1048" i="1"/>
  <c r="X1048" i="1"/>
  <c r="Z1048" i="1" s="1"/>
  <c r="X1047" i="1"/>
  <c r="Z1047" i="1" s="1"/>
  <c r="R1047" i="1"/>
  <c r="Y1046" i="1"/>
  <c r="Q1046" i="1"/>
  <c r="H1046" i="1"/>
  <c r="Y1045" i="1"/>
  <c r="Q1045" i="1"/>
  <c r="H1045" i="1"/>
  <c r="S1045" i="1" s="1"/>
  <c r="T1045" i="1" s="1"/>
  <c r="Y1044" i="1"/>
  <c r="Q1044" i="1"/>
  <c r="H1044" i="1"/>
  <c r="Y1043" i="1"/>
  <c r="Q1043" i="1"/>
  <c r="H1043" i="1"/>
  <c r="S1043" i="1" s="1"/>
  <c r="T1043" i="1" s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Y1039" i="1"/>
  <c r="Q1039" i="1"/>
  <c r="H1039" i="1"/>
  <c r="Y1038" i="1"/>
  <c r="Q1038" i="1"/>
  <c r="H1038" i="1"/>
  <c r="H1037" i="1"/>
  <c r="R1037" i="1" s="1"/>
  <c r="Y1037" i="1"/>
  <c r="Q1037" i="1"/>
  <c r="Y1036" i="1"/>
  <c r="Q1036" i="1"/>
  <c r="H1036" i="1"/>
  <c r="R1036" i="1" s="1"/>
  <c r="H1015" i="1"/>
  <c r="R1015" i="1" s="1"/>
  <c r="Q1015" i="1"/>
  <c r="X1015" i="1"/>
  <c r="Y1035" i="1"/>
  <c r="Q1035" i="1"/>
  <c r="H1035" i="1"/>
  <c r="S1035" i="1" s="1"/>
  <c r="T1035" i="1" s="1"/>
  <c r="Q1034" i="1"/>
  <c r="Y1034" i="1"/>
  <c r="H1034" i="1"/>
  <c r="S1034" i="1" s="1"/>
  <c r="T1034" i="1" s="1"/>
  <c r="Q1033" i="1"/>
  <c r="Y1033" i="1"/>
  <c r="H1033" i="1"/>
  <c r="R1033" i="1" s="1"/>
  <c r="Q1032" i="1"/>
  <c r="Y1032" i="1"/>
  <c r="H1032" i="1"/>
  <c r="S1032" i="1" s="1"/>
  <c r="T1032" i="1" s="1"/>
  <c r="Q1031" i="1"/>
  <c r="Y1031" i="1"/>
  <c r="H1031" i="1"/>
  <c r="S1031" i="1" s="1"/>
  <c r="T1031" i="1" s="1"/>
  <c r="Q1030" i="1"/>
  <c r="Y1030" i="1"/>
  <c r="H1030" i="1"/>
  <c r="R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S1027" i="1" s="1"/>
  <c r="T1027" i="1" s="1"/>
  <c r="Q1026" i="1"/>
  <c r="Y1026" i="1"/>
  <c r="H1026" i="1"/>
  <c r="R1026" i="1" s="1"/>
  <c r="Q1025" i="1"/>
  <c r="Y1025" i="1"/>
  <c r="H1025" i="1"/>
  <c r="S1025" i="1" s="1"/>
  <c r="T1025" i="1" s="1"/>
  <c r="Q1024" i="1"/>
  <c r="Y1024" i="1"/>
  <c r="H1024" i="1"/>
  <c r="R1024" i="1" s="1"/>
  <c r="Q1023" i="1"/>
  <c r="Y1023" i="1"/>
  <c r="H1023" i="1"/>
  <c r="S1023" i="1" s="1"/>
  <c r="T1023" i="1" s="1"/>
  <c r="Q1022" i="1"/>
  <c r="Y1022" i="1"/>
  <c r="H1022" i="1"/>
  <c r="S1022" i="1" s="1"/>
  <c r="T1022" i="1" s="1"/>
  <c r="Q1021" i="1"/>
  <c r="Y1021" i="1"/>
  <c r="H1021" i="1"/>
  <c r="R1021" i="1" s="1"/>
  <c r="Q1020" i="1"/>
  <c r="Y1020" i="1"/>
  <c r="H1020" i="1"/>
  <c r="R1020" i="1" s="1"/>
  <c r="Q1019" i="1"/>
  <c r="Y1019" i="1"/>
  <c r="H1019" i="1"/>
  <c r="S1019" i="1" s="1"/>
  <c r="T1019" i="1" s="1"/>
  <c r="Q1018" i="1"/>
  <c r="Y1018" i="1"/>
  <c r="H1018" i="1"/>
  <c r="S1018" i="1" s="1"/>
  <c r="T1018" i="1" s="1"/>
  <c r="Q1017" i="1"/>
  <c r="Y1017" i="1"/>
  <c r="H1017" i="1"/>
  <c r="R1017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3" i="1"/>
  <c r="R153" i="1" s="1"/>
  <c r="Q153" i="1"/>
  <c r="X153" i="1"/>
  <c r="H443" i="1"/>
  <c r="S443" i="1" s="1"/>
  <c r="T443" i="1" s="1"/>
  <c r="Q443" i="1"/>
  <c r="H444" i="1"/>
  <c r="Q444" i="1"/>
  <c r="X444" i="1"/>
  <c r="H445" i="1"/>
  <c r="Q445" i="1"/>
  <c r="X445" i="1"/>
  <c r="H446" i="1"/>
  <c r="Q446" i="1"/>
  <c r="Y446" i="1"/>
  <c r="H447" i="1"/>
  <c r="Q447" i="1"/>
  <c r="H448" i="1"/>
  <c r="R448" i="1" s="1"/>
  <c r="Q448" i="1"/>
  <c r="H449" i="1"/>
  <c r="S449" i="1" s="1"/>
  <c r="T449" i="1" s="1"/>
  <c r="Q449" i="1"/>
  <c r="X449" i="1"/>
  <c r="H450" i="1"/>
  <c r="Q450" i="1"/>
  <c r="H451" i="1"/>
  <c r="S451" i="1" s="1"/>
  <c r="T451" i="1" s="1"/>
  <c r="Q451" i="1"/>
  <c r="Y451" i="1"/>
  <c r="H452" i="1"/>
  <c r="Q452" i="1"/>
  <c r="H605" i="1"/>
  <c r="Q605" i="1"/>
  <c r="Y605" i="1"/>
  <c r="H607" i="1"/>
  <c r="R607" i="1" s="1"/>
  <c r="Q607" i="1"/>
  <c r="W607" i="1"/>
  <c r="H608" i="1"/>
  <c r="R608" i="1" s="1"/>
  <c r="Q608" i="1"/>
  <c r="X608" i="1"/>
  <c r="W608" i="1"/>
  <c r="H609" i="1"/>
  <c r="Q609" i="1"/>
  <c r="X609" i="1"/>
  <c r="W609" i="1"/>
  <c r="H610" i="1"/>
  <c r="S610" i="1" s="1"/>
  <c r="T610" i="1" s="1"/>
  <c r="Q610" i="1"/>
  <c r="X610" i="1"/>
  <c r="W610" i="1"/>
  <c r="H611" i="1"/>
  <c r="R611" i="1" s="1"/>
  <c r="Q611" i="1"/>
  <c r="Y611" i="1"/>
  <c r="W611" i="1"/>
  <c r="H612" i="1"/>
  <c r="Q612" i="1"/>
  <c r="Y612" i="1"/>
  <c r="W612" i="1"/>
  <c r="H613" i="1"/>
  <c r="Q613" i="1"/>
  <c r="Y613" i="1"/>
  <c r="W613" i="1"/>
  <c r="H614" i="1"/>
  <c r="S614" i="1" s="1"/>
  <c r="T614" i="1" s="1"/>
  <c r="Q614" i="1"/>
  <c r="W614" i="1"/>
  <c r="H615" i="1"/>
  <c r="Q615" i="1"/>
  <c r="W615" i="1"/>
  <c r="H616" i="1"/>
  <c r="Q616" i="1"/>
  <c r="Y616" i="1"/>
  <c r="W616" i="1"/>
  <c r="H617" i="1"/>
  <c r="Q617" i="1"/>
  <c r="X617" i="1"/>
  <c r="W617" i="1"/>
  <c r="H618" i="1"/>
  <c r="S618" i="1" s="1"/>
  <c r="T618" i="1" s="1"/>
  <c r="Q618" i="1"/>
  <c r="X618" i="1"/>
  <c r="W618" i="1"/>
  <c r="H619" i="1"/>
  <c r="S619" i="1" s="1"/>
  <c r="T619" i="1" s="1"/>
  <c r="Q619" i="1"/>
  <c r="Y619" i="1"/>
  <c r="W619" i="1"/>
  <c r="H620" i="1"/>
  <c r="S620" i="1" s="1"/>
  <c r="T620" i="1" s="1"/>
  <c r="Q620" i="1"/>
  <c r="W620" i="1"/>
  <c r="H621" i="1"/>
  <c r="R621" i="1" s="1"/>
  <c r="Q621" i="1"/>
  <c r="W621" i="1"/>
  <c r="H622" i="1"/>
  <c r="S622" i="1" s="1"/>
  <c r="T622" i="1" s="1"/>
  <c r="Q622" i="1"/>
  <c r="X622" i="1"/>
  <c r="W622" i="1"/>
  <c r="H623" i="1"/>
  <c r="Q623" i="1"/>
  <c r="W623" i="1"/>
  <c r="H624" i="1"/>
  <c r="R624" i="1" s="1"/>
  <c r="Q624" i="1"/>
  <c r="X624" i="1"/>
  <c r="W624" i="1"/>
  <c r="H776" i="1"/>
  <c r="Q776" i="1"/>
  <c r="X776" i="1"/>
  <c r="H777" i="1"/>
  <c r="S777" i="1" s="1"/>
  <c r="T777" i="1" s="1"/>
  <c r="Q777" i="1"/>
  <c r="X777" i="1"/>
  <c r="H778" i="1"/>
  <c r="R778" i="1" s="1"/>
  <c r="Q778" i="1"/>
  <c r="X778" i="1"/>
  <c r="H779" i="1"/>
  <c r="Q779" i="1"/>
  <c r="Y779" i="1"/>
  <c r="H780" i="1"/>
  <c r="Q780" i="1"/>
  <c r="Y780" i="1"/>
  <c r="H781" i="1"/>
  <c r="S781" i="1" s="1"/>
  <c r="T781" i="1" s="1"/>
  <c r="Q781" i="1"/>
  <c r="Y781" i="1"/>
  <c r="H782" i="1"/>
  <c r="S782" i="1" s="1"/>
  <c r="T782" i="1" s="1"/>
  <c r="Q782" i="1"/>
  <c r="H783" i="1"/>
  <c r="S783" i="1" s="1"/>
  <c r="T783" i="1" s="1"/>
  <c r="Q783" i="1"/>
  <c r="X783" i="1"/>
  <c r="H784" i="1"/>
  <c r="Q784" i="1"/>
  <c r="H785" i="1"/>
  <c r="Q785" i="1"/>
  <c r="H786" i="1"/>
  <c r="Q786" i="1"/>
  <c r="X786" i="1"/>
  <c r="H787" i="1"/>
  <c r="R787" i="1" s="1"/>
  <c r="Q787" i="1"/>
  <c r="Y787" i="1"/>
  <c r="H788" i="1"/>
  <c r="R788" i="1" s="1"/>
  <c r="Q788" i="1"/>
  <c r="X788" i="1"/>
  <c r="H789" i="1"/>
  <c r="S789" i="1" s="1"/>
  <c r="T789" i="1" s="1"/>
  <c r="Q789" i="1"/>
  <c r="Y789" i="1"/>
  <c r="H790" i="1"/>
  <c r="R790" i="1" s="1"/>
  <c r="Q790" i="1"/>
  <c r="H791" i="1"/>
  <c r="Q791" i="1"/>
  <c r="Y791" i="1"/>
  <c r="H792" i="1"/>
  <c r="Q792" i="1"/>
  <c r="X792" i="1"/>
  <c r="H793" i="1"/>
  <c r="S793" i="1" s="1"/>
  <c r="T793" i="1" s="1"/>
  <c r="Q793" i="1"/>
  <c r="Y793" i="1"/>
  <c r="H794" i="1"/>
  <c r="S794" i="1" s="1"/>
  <c r="T794" i="1" s="1"/>
  <c r="Q794" i="1"/>
  <c r="H795" i="1"/>
  <c r="R795" i="1" s="1"/>
  <c r="Q795" i="1"/>
  <c r="Y795" i="1"/>
  <c r="H796" i="1"/>
  <c r="S796" i="1" s="1"/>
  <c r="T796" i="1" s="1"/>
  <c r="Q796" i="1"/>
  <c r="H797" i="1"/>
  <c r="R797" i="1" s="1"/>
  <c r="Q797" i="1"/>
  <c r="X797" i="1"/>
  <c r="H798" i="1"/>
  <c r="R798" i="1" s="1"/>
  <c r="Q798" i="1"/>
  <c r="X798" i="1"/>
  <c r="H799" i="1"/>
  <c r="S799" i="1" s="1"/>
  <c r="T799" i="1" s="1"/>
  <c r="Q799" i="1"/>
  <c r="Y799" i="1"/>
  <c r="H800" i="1"/>
  <c r="S800" i="1" s="1"/>
  <c r="T800" i="1" s="1"/>
  <c r="Q800" i="1"/>
  <c r="H801" i="1"/>
  <c r="Q801" i="1"/>
  <c r="H802" i="1"/>
  <c r="R802" i="1" s="1"/>
  <c r="Q802" i="1"/>
  <c r="Y802" i="1"/>
  <c r="H803" i="1"/>
  <c r="Q803" i="1"/>
  <c r="Y803" i="1"/>
  <c r="H804" i="1"/>
  <c r="S804" i="1" s="1"/>
  <c r="T804" i="1" s="1"/>
  <c r="Q804" i="1"/>
  <c r="X804" i="1"/>
  <c r="H805" i="1"/>
  <c r="S805" i="1" s="1"/>
  <c r="T805" i="1" s="1"/>
  <c r="Q805" i="1"/>
  <c r="X805" i="1"/>
  <c r="H806" i="1"/>
  <c r="R806" i="1" s="1"/>
  <c r="Q806" i="1"/>
  <c r="X806" i="1"/>
  <c r="H807" i="1"/>
  <c r="S807" i="1" s="1"/>
  <c r="T807" i="1" s="1"/>
  <c r="Q807" i="1"/>
  <c r="Y807" i="1"/>
  <c r="H808" i="1"/>
  <c r="Q808" i="1"/>
  <c r="X808" i="1"/>
  <c r="H809" i="1"/>
  <c r="Q809" i="1"/>
  <c r="Y809" i="1"/>
  <c r="H810" i="1"/>
  <c r="Q810" i="1"/>
  <c r="X810" i="1"/>
  <c r="H811" i="1"/>
  <c r="S811" i="1" s="1"/>
  <c r="T811" i="1" s="1"/>
  <c r="Q811" i="1"/>
  <c r="Y811" i="1"/>
  <c r="H812" i="1"/>
  <c r="R812" i="1" s="1"/>
  <c r="Q812" i="1"/>
  <c r="H813" i="1"/>
  <c r="Q813" i="1"/>
  <c r="Y813" i="1"/>
  <c r="H814" i="1"/>
  <c r="R814" i="1" s="1"/>
  <c r="Q814" i="1"/>
  <c r="X814" i="1"/>
  <c r="H815" i="1"/>
  <c r="Q815" i="1"/>
  <c r="X815" i="1"/>
  <c r="H816" i="1"/>
  <c r="S816" i="1" s="1"/>
  <c r="T816" i="1" s="1"/>
  <c r="Q816" i="1"/>
  <c r="X816" i="1"/>
  <c r="H817" i="1"/>
  <c r="R817" i="1" s="1"/>
  <c r="Q817" i="1"/>
  <c r="H818" i="1"/>
  <c r="S818" i="1" s="1"/>
  <c r="T818" i="1" s="1"/>
  <c r="Q818" i="1"/>
  <c r="X818" i="1"/>
  <c r="H819" i="1"/>
  <c r="Q819" i="1"/>
  <c r="Y819" i="1"/>
  <c r="H820" i="1"/>
  <c r="R820" i="1" s="1"/>
  <c r="Q820" i="1"/>
  <c r="X820" i="1"/>
  <c r="H821" i="1"/>
  <c r="Q821" i="1"/>
  <c r="X821" i="1"/>
  <c r="H822" i="1"/>
  <c r="R822" i="1" s="1"/>
  <c r="Q822" i="1"/>
  <c r="H823" i="1"/>
  <c r="S823" i="1" s="1"/>
  <c r="T823" i="1" s="1"/>
  <c r="Q823" i="1"/>
  <c r="X823" i="1"/>
  <c r="H824" i="1"/>
  <c r="Q824" i="1"/>
  <c r="Y824" i="1"/>
  <c r="H825" i="1"/>
  <c r="Q825" i="1"/>
  <c r="Y825" i="1"/>
  <c r="H826" i="1"/>
  <c r="R826" i="1" s="1"/>
  <c r="Q826" i="1"/>
  <c r="X826" i="1"/>
  <c r="H827" i="1"/>
  <c r="S827" i="1" s="1"/>
  <c r="T827" i="1" s="1"/>
  <c r="Q827" i="1"/>
  <c r="H828" i="1"/>
  <c r="R828" i="1" s="1"/>
  <c r="Q828" i="1"/>
  <c r="X828" i="1"/>
  <c r="H829" i="1"/>
  <c r="S829" i="1" s="1"/>
  <c r="T829" i="1" s="1"/>
  <c r="Q829" i="1"/>
  <c r="X829" i="1"/>
  <c r="H830" i="1"/>
  <c r="R830" i="1" s="1"/>
  <c r="Q830" i="1"/>
  <c r="X830" i="1"/>
  <c r="H831" i="1"/>
  <c r="R831" i="1" s="1"/>
  <c r="Q831" i="1"/>
  <c r="X831" i="1"/>
  <c r="H832" i="1"/>
  <c r="Q832" i="1"/>
  <c r="H833" i="1"/>
  <c r="S833" i="1" s="1"/>
  <c r="T833" i="1" s="1"/>
  <c r="Q833" i="1"/>
  <c r="H834" i="1"/>
  <c r="S834" i="1" s="1"/>
  <c r="T834" i="1" s="1"/>
  <c r="Q834" i="1"/>
  <c r="H836" i="1"/>
  <c r="Q836" i="1"/>
  <c r="Y836" i="1"/>
  <c r="H837" i="1"/>
  <c r="S837" i="1" s="1"/>
  <c r="T837" i="1" s="1"/>
  <c r="Q837" i="1"/>
  <c r="H838" i="1"/>
  <c r="S838" i="1" s="1"/>
  <c r="T838" i="1" s="1"/>
  <c r="Q838" i="1"/>
  <c r="X838" i="1"/>
  <c r="H839" i="1"/>
  <c r="R839" i="1" s="1"/>
  <c r="Q839" i="1"/>
  <c r="X839" i="1"/>
  <c r="H840" i="1"/>
  <c r="Q840" i="1"/>
  <c r="Y840" i="1"/>
  <c r="H841" i="1"/>
  <c r="S841" i="1" s="1"/>
  <c r="T841" i="1" s="1"/>
  <c r="Q841" i="1"/>
  <c r="Y841" i="1"/>
  <c r="H842" i="1"/>
  <c r="R842" i="1" s="1"/>
  <c r="Q842" i="1"/>
  <c r="Y842" i="1"/>
  <c r="H856" i="1"/>
  <c r="R856" i="1" s="1"/>
  <c r="Q856" i="1"/>
  <c r="H857" i="1"/>
  <c r="Q857" i="1"/>
  <c r="Y857" i="1"/>
  <c r="H858" i="1"/>
  <c r="S858" i="1" s="1"/>
  <c r="T858" i="1" s="1"/>
  <c r="Q858" i="1"/>
  <c r="X858" i="1"/>
  <c r="H859" i="1"/>
  <c r="Q859" i="1"/>
  <c r="X859" i="1"/>
  <c r="H860" i="1"/>
  <c r="R860" i="1" s="1"/>
  <c r="Q860" i="1"/>
  <c r="H861" i="1"/>
  <c r="R861" i="1" s="1"/>
  <c r="Q861" i="1"/>
  <c r="X861" i="1"/>
  <c r="H862" i="1"/>
  <c r="Q862" i="1"/>
  <c r="X862" i="1"/>
  <c r="H864" i="1"/>
  <c r="R864" i="1" s="1"/>
  <c r="Q864" i="1"/>
  <c r="Y864" i="1"/>
  <c r="H865" i="1"/>
  <c r="R865" i="1" s="1"/>
  <c r="Q865" i="1"/>
  <c r="Y865" i="1"/>
  <c r="H866" i="1"/>
  <c r="S866" i="1" s="1"/>
  <c r="T866" i="1" s="1"/>
  <c r="Q866" i="1"/>
  <c r="H867" i="1"/>
  <c r="Q867" i="1"/>
  <c r="X867" i="1"/>
  <c r="H868" i="1"/>
  <c r="S868" i="1" s="1"/>
  <c r="T868" i="1" s="1"/>
  <c r="Q868" i="1"/>
  <c r="Y868" i="1"/>
  <c r="H869" i="1"/>
  <c r="R869" i="1" s="1"/>
  <c r="Q869" i="1"/>
  <c r="X869" i="1"/>
  <c r="H1014" i="1"/>
  <c r="S1014" i="1" s="1"/>
  <c r="T1014" i="1" s="1"/>
  <c r="Q1014" i="1"/>
  <c r="Y1014" i="1"/>
  <c r="H875" i="1"/>
  <c r="R875" i="1" s="1"/>
  <c r="Q875" i="1"/>
  <c r="Y875" i="1"/>
  <c r="H876" i="1"/>
  <c r="S876" i="1" s="1"/>
  <c r="T876" i="1" s="1"/>
  <c r="Q876" i="1"/>
  <c r="Y876" i="1"/>
  <c r="H877" i="1"/>
  <c r="Q877" i="1"/>
  <c r="Y877" i="1"/>
  <c r="H878" i="1"/>
  <c r="S878" i="1" s="1"/>
  <c r="T878" i="1" s="1"/>
  <c r="Q878" i="1"/>
  <c r="X878" i="1"/>
  <c r="H879" i="1"/>
  <c r="S879" i="1" s="1"/>
  <c r="T879" i="1" s="1"/>
  <c r="Q879" i="1"/>
  <c r="X879" i="1"/>
  <c r="H880" i="1"/>
  <c r="R880" i="1" s="1"/>
  <c r="Q880" i="1"/>
  <c r="X880" i="1"/>
  <c r="H881" i="1"/>
  <c r="Q881" i="1"/>
  <c r="X881" i="1"/>
  <c r="H882" i="1"/>
  <c r="S882" i="1" s="1"/>
  <c r="T882" i="1" s="1"/>
  <c r="Q882" i="1"/>
  <c r="X882" i="1"/>
  <c r="H883" i="1"/>
  <c r="R883" i="1" s="1"/>
  <c r="Q883" i="1"/>
  <c r="Y883" i="1"/>
  <c r="H884" i="1"/>
  <c r="R884" i="1" s="1"/>
  <c r="Q884" i="1"/>
  <c r="Y884" i="1"/>
  <c r="H885" i="1"/>
  <c r="Q885" i="1"/>
  <c r="Y885" i="1"/>
  <c r="H886" i="1"/>
  <c r="R886" i="1" s="1"/>
  <c r="Q886" i="1"/>
  <c r="X886" i="1"/>
  <c r="H887" i="1"/>
  <c r="Q887" i="1"/>
  <c r="X887" i="1"/>
  <c r="H888" i="1"/>
  <c r="R888" i="1" s="1"/>
  <c r="Q888" i="1"/>
  <c r="X888" i="1"/>
  <c r="H889" i="1"/>
  <c r="R889" i="1" s="1"/>
  <c r="Q889" i="1"/>
  <c r="X889" i="1"/>
  <c r="H890" i="1"/>
  <c r="S890" i="1" s="1"/>
  <c r="T890" i="1" s="1"/>
  <c r="Q890" i="1"/>
  <c r="X890" i="1"/>
  <c r="H891" i="1"/>
  <c r="S891" i="1" s="1"/>
  <c r="T891" i="1" s="1"/>
  <c r="Q891" i="1"/>
  <c r="Y891" i="1"/>
  <c r="H892" i="1"/>
  <c r="Q892" i="1"/>
  <c r="X892" i="1"/>
  <c r="H893" i="1"/>
  <c r="S893" i="1" s="1"/>
  <c r="T893" i="1" s="1"/>
  <c r="Q893" i="1"/>
  <c r="Y893" i="1"/>
  <c r="H894" i="1"/>
  <c r="R894" i="1" s="1"/>
  <c r="Q894" i="1"/>
  <c r="H895" i="1"/>
  <c r="Q895" i="1"/>
  <c r="X895" i="1"/>
  <c r="H896" i="1"/>
  <c r="R896" i="1" s="1"/>
  <c r="Q896" i="1"/>
  <c r="X896" i="1"/>
  <c r="H897" i="1"/>
  <c r="Q897" i="1"/>
  <c r="Y897" i="1"/>
  <c r="H898" i="1"/>
  <c r="S898" i="1" s="1"/>
  <c r="T898" i="1" s="1"/>
  <c r="Q898" i="1"/>
  <c r="X898" i="1"/>
  <c r="H899" i="1"/>
  <c r="R899" i="1" s="1"/>
  <c r="Q899" i="1"/>
  <c r="H900" i="1"/>
  <c r="S900" i="1" s="1"/>
  <c r="T900" i="1" s="1"/>
  <c r="Q900" i="1"/>
  <c r="X900" i="1"/>
  <c r="H901" i="1"/>
  <c r="S901" i="1" s="1"/>
  <c r="T901" i="1" s="1"/>
  <c r="Q901" i="1"/>
  <c r="Y901" i="1"/>
  <c r="H902" i="1"/>
  <c r="R902" i="1" s="1"/>
  <c r="Q902" i="1"/>
  <c r="X902" i="1"/>
  <c r="H929" i="1"/>
  <c r="S929" i="1" s="1"/>
  <c r="T929" i="1" s="1"/>
  <c r="Q929" i="1"/>
  <c r="H930" i="1"/>
  <c r="R930" i="1" s="1"/>
  <c r="Q930" i="1"/>
  <c r="X930" i="1"/>
  <c r="H931" i="1"/>
  <c r="Q931" i="1"/>
  <c r="Y931" i="1"/>
  <c r="H932" i="1"/>
  <c r="S932" i="1" s="1"/>
  <c r="T932" i="1" s="1"/>
  <c r="Q932" i="1"/>
  <c r="Y932" i="1"/>
  <c r="H933" i="1"/>
  <c r="R933" i="1" s="1"/>
  <c r="Q933" i="1"/>
  <c r="X933" i="1"/>
  <c r="H934" i="1"/>
  <c r="Q934" i="1"/>
  <c r="Y934" i="1"/>
  <c r="H935" i="1"/>
  <c r="S935" i="1" s="1"/>
  <c r="T935" i="1" s="1"/>
  <c r="Q935" i="1"/>
  <c r="Y935" i="1"/>
  <c r="H936" i="1"/>
  <c r="S936" i="1" s="1"/>
  <c r="T936" i="1" s="1"/>
  <c r="Q936" i="1"/>
  <c r="H937" i="1"/>
  <c r="S937" i="1" s="1"/>
  <c r="T937" i="1" s="1"/>
  <c r="Q937" i="1"/>
  <c r="X937" i="1"/>
  <c r="H938" i="1"/>
  <c r="R938" i="1" s="1"/>
  <c r="Q938" i="1"/>
  <c r="H939" i="1"/>
  <c r="S939" i="1" s="1"/>
  <c r="T939" i="1" s="1"/>
  <c r="Q939" i="1"/>
  <c r="X939" i="1"/>
  <c r="H940" i="1"/>
  <c r="Q940" i="1"/>
  <c r="X940" i="1"/>
  <c r="H941" i="1"/>
  <c r="S941" i="1" s="1"/>
  <c r="T941" i="1" s="1"/>
  <c r="Q941" i="1"/>
  <c r="H942" i="1"/>
  <c r="R942" i="1" s="1"/>
  <c r="Q942" i="1"/>
  <c r="Y942" i="1"/>
  <c r="H943" i="1"/>
  <c r="R943" i="1" s="1"/>
  <c r="Q943" i="1"/>
  <c r="H944" i="1"/>
  <c r="Q944" i="1"/>
  <c r="Y944" i="1"/>
  <c r="H945" i="1"/>
  <c r="Q945" i="1"/>
  <c r="Y945" i="1"/>
  <c r="H946" i="1"/>
  <c r="R946" i="1" s="1"/>
  <c r="Q946" i="1"/>
  <c r="X946" i="1"/>
  <c r="H947" i="1"/>
  <c r="S947" i="1" s="1"/>
  <c r="T947" i="1" s="1"/>
  <c r="Q947" i="1"/>
  <c r="Y947" i="1"/>
  <c r="H948" i="1"/>
  <c r="R948" i="1" s="1"/>
  <c r="Q948" i="1"/>
  <c r="X948" i="1"/>
  <c r="H949" i="1"/>
  <c r="S949" i="1" s="1"/>
  <c r="T949" i="1" s="1"/>
  <c r="Q949" i="1"/>
  <c r="Y949" i="1"/>
  <c r="H950" i="1"/>
  <c r="R950" i="1" s="1"/>
  <c r="Q950" i="1"/>
  <c r="X950" i="1"/>
  <c r="H951" i="1"/>
  <c r="R951" i="1" s="1"/>
  <c r="Q951" i="1"/>
  <c r="X951" i="1"/>
  <c r="H952" i="1"/>
  <c r="S952" i="1" s="1"/>
  <c r="T952" i="1" s="1"/>
  <c r="Q952" i="1"/>
  <c r="X952" i="1"/>
  <c r="H953" i="1"/>
  <c r="Q953" i="1"/>
  <c r="Y953" i="1"/>
  <c r="H954" i="1"/>
  <c r="R954" i="1" s="1"/>
  <c r="Q954" i="1"/>
  <c r="X954" i="1"/>
  <c r="H955" i="1"/>
  <c r="S955" i="1" s="1"/>
  <c r="T955" i="1" s="1"/>
  <c r="Q955" i="1"/>
  <c r="Y955" i="1"/>
  <c r="H956" i="1"/>
  <c r="R956" i="1" s="1"/>
  <c r="Q956" i="1"/>
  <c r="H957" i="1"/>
  <c r="S957" i="1" s="1"/>
  <c r="T957" i="1" s="1"/>
  <c r="Q957" i="1"/>
  <c r="X957" i="1"/>
  <c r="H958" i="1"/>
  <c r="R958" i="1" s="1"/>
  <c r="Q958" i="1"/>
  <c r="X958" i="1"/>
  <c r="H959" i="1"/>
  <c r="Q959" i="1"/>
  <c r="X959" i="1"/>
  <c r="H960" i="1"/>
  <c r="S960" i="1" s="1"/>
  <c r="T960" i="1" s="1"/>
  <c r="Q960" i="1"/>
  <c r="X960" i="1"/>
  <c r="H961" i="1"/>
  <c r="Q961" i="1"/>
  <c r="Y961" i="1"/>
  <c r="H962" i="1"/>
  <c r="R962" i="1" s="1"/>
  <c r="Q962" i="1"/>
  <c r="X962" i="1"/>
  <c r="H963" i="1"/>
  <c r="Q963" i="1"/>
  <c r="Y963" i="1"/>
  <c r="H964" i="1"/>
  <c r="R964" i="1" s="1"/>
  <c r="Q964" i="1"/>
  <c r="H965" i="1"/>
  <c r="S965" i="1" s="1"/>
  <c r="T965" i="1" s="1"/>
  <c r="Q965" i="1"/>
  <c r="Y965" i="1"/>
  <c r="H966" i="1"/>
  <c r="R966" i="1" s="1"/>
  <c r="Q966" i="1"/>
  <c r="X966" i="1"/>
  <c r="H967" i="1"/>
  <c r="R967" i="1" s="1"/>
  <c r="Q967" i="1"/>
  <c r="X967" i="1"/>
  <c r="H968" i="1"/>
  <c r="S968" i="1" s="1"/>
  <c r="T968" i="1" s="1"/>
  <c r="Q968" i="1"/>
  <c r="X968" i="1"/>
  <c r="H969" i="1"/>
  <c r="Q969" i="1"/>
  <c r="Y969" i="1"/>
  <c r="H970" i="1"/>
  <c r="R970" i="1" s="1"/>
  <c r="Q970" i="1"/>
  <c r="Y970" i="1"/>
  <c r="H971" i="1"/>
  <c r="S971" i="1" s="1"/>
  <c r="T971" i="1" s="1"/>
  <c r="Q971" i="1"/>
  <c r="Y971" i="1"/>
  <c r="H972" i="1"/>
  <c r="R972" i="1" s="1"/>
  <c r="Q972" i="1"/>
  <c r="X972" i="1"/>
  <c r="H973" i="1"/>
  <c r="S973" i="1" s="1"/>
  <c r="T973" i="1" s="1"/>
  <c r="Q973" i="1"/>
  <c r="X973" i="1"/>
  <c r="H974" i="1"/>
  <c r="S974" i="1" s="1"/>
  <c r="T974" i="1" s="1"/>
  <c r="Q974" i="1"/>
  <c r="X974" i="1"/>
  <c r="H975" i="1"/>
  <c r="Q975" i="1"/>
  <c r="X975" i="1"/>
  <c r="H976" i="1"/>
  <c r="S976" i="1" s="1"/>
  <c r="T976" i="1" s="1"/>
  <c r="Q976" i="1"/>
  <c r="Y976" i="1"/>
  <c r="H977" i="1"/>
  <c r="R977" i="1" s="1"/>
  <c r="Q977" i="1"/>
  <c r="X977" i="1"/>
  <c r="H978" i="1"/>
  <c r="R978" i="1" s="1"/>
  <c r="Q978" i="1"/>
  <c r="X978" i="1"/>
  <c r="H979" i="1"/>
  <c r="R979" i="1" s="1"/>
  <c r="Q979" i="1"/>
  <c r="Y979" i="1"/>
  <c r="H980" i="1"/>
  <c r="R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X982" i="1"/>
  <c r="H983" i="1"/>
  <c r="S983" i="1" s="1"/>
  <c r="T983" i="1" s="1"/>
  <c r="Q983" i="1"/>
  <c r="Y983" i="1"/>
  <c r="H984" i="1"/>
  <c r="R984" i="1" s="1"/>
  <c r="Q984" i="1"/>
  <c r="X984" i="1"/>
  <c r="H985" i="1"/>
  <c r="S985" i="1" s="1"/>
  <c r="T985" i="1" s="1"/>
  <c r="Q985" i="1"/>
  <c r="X985" i="1"/>
  <c r="H986" i="1"/>
  <c r="R986" i="1" s="1"/>
  <c r="Q986" i="1"/>
  <c r="X986" i="1"/>
  <c r="H987" i="1"/>
  <c r="R987" i="1" s="1"/>
  <c r="Q987" i="1"/>
  <c r="Y987" i="1"/>
  <c r="H988" i="1"/>
  <c r="R988" i="1" s="1"/>
  <c r="Q988" i="1"/>
  <c r="X988" i="1"/>
  <c r="H989" i="1"/>
  <c r="R989" i="1" s="1"/>
  <c r="Q989" i="1"/>
  <c r="X989" i="1"/>
  <c r="H990" i="1"/>
  <c r="R990" i="1" s="1"/>
  <c r="Q990" i="1"/>
  <c r="X990" i="1"/>
  <c r="H991" i="1"/>
  <c r="S991" i="1" s="1"/>
  <c r="T991" i="1" s="1"/>
  <c r="Q991" i="1"/>
  <c r="Y991" i="1"/>
  <c r="H992" i="1"/>
  <c r="R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X994" i="1"/>
  <c r="H995" i="1"/>
  <c r="S995" i="1" s="1"/>
  <c r="T995" i="1" s="1"/>
  <c r="Q995" i="1"/>
  <c r="Y995" i="1"/>
  <c r="H996" i="1"/>
  <c r="R996" i="1" s="1"/>
  <c r="Q996" i="1"/>
  <c r="X996" i="1"/>
  <c r="H997" i="1"/>
  <c r="R997" i="1" s="1"/>
  <c r="Q997" i="1"/>
  <c r="X997" i="1"/>
  <c r="H998" i="1"/>
  <c r="R998" i="1" s="1"/>
  <c r="Q998" i="1"/>
  <c r="X998" i="1"/>
  <c r="H999" i="1"/>
  <c r="S999" i="1" s="1"/>
  <c r="T999" i="1" s="1"/>
  <c r="Q999" i="1"/>
  <c r="Y999" i="1"/>
  <c r="H1000" i="1"/>
  <c r="R1000" i="1" s="1"/>
  <c r="Q1000" i="1"/>
  <c r="X1000" i="1"/>
  <c r="H1001" i="1"/>
  <c r="S1001" i="1" s="1"/>
  <c r="T1001" i="1" s="1"/>
  <c r="Q1001" i="1"/>
  <c r="X1001" i="1"/>
  <c r="H1002" i="1"/>
  <c r="R1002" i="1" s="1"/>
  <c r="Q1002" i="1"/>
  <c r="X1002" i="1"/>
  <c r="H1003" i="1"/>
  <c r="R1003" i="1" s="1"/>
  <c r="Q1003" i="1"/>
  <c r="Y1003" i="1"/>
  <c r="H1004" i="1"/>
  <c r="R1004" i="1" s="1"/>
  <c r="Q1004" i="1"/>
  <c r="Y1004" i="1"/>
  <c r="H1005" i="1"/>
  <c r="R1005" i="1" s="1"/>
  <c r="Q1005" i="1"/>
  <c r="X1005" i="1"/>
  <c r="H1006" i="1"/>
  <c r="S1006" i="1" s="1"/>
  <c r="T1006" i="1" s="1"/>
  <c r="Q1006" i="1"/>
  <c r="X1006" i="1"/>
  <c r="H1007" i="1"/>
  <c r="S1007" i="1" s="1"/>
  <c r="T1007" i="1" s="1"/>
  <c r="Q1007" i="1"/>
  <c r="Y1007" i="1"/>
  <c r="H1008" i="1"/>
  <c r="R1008" i="1" s="1"/>
  <c r="Q1008" i="1"/>
  <c r="X1008" i="1"/>
  <c r="H1009" i="1"/>
  <c r="S1009" i="1" s="1"/>
  <c r="T1009" i="1" s="1"/>
  <c r="Q1009" i="1"/>
  <c r="X1009" i="1"/>
  <c r="H1010" i="1"/>
  <c r="R1010" i="1" s="1"/>
  <c r="Q1010" i="1"/>
  <c r="X1010" i="1"/>
  <c r="H1011" i="1"/>
  <c r="R1011" i="1" s="1"/>
  <c r="Q1011" i="1"/>
  <c r="Y1011" i="1"/>
  <c r="H1012" i="1"/>
  <c r="R1012" i="1" s="1"/>
  <c r="Q1012" i="1"/>
  <c r="X1012" i="1"/>
  <c r="H1013" i="1"/>
  <c r="R1013" i="1" s="1"/>
  <c r="Q1013" i="1"/>
  <c r="X1013" i="1"/>
  <c r="N5137" i="6"/>
  <c r="N5138" i="6"/>
  <c r="N5136" i="6"/>
  <c r="Y874" i="1"/>
  <c r="Q874" i="1"/>
  <c r="H874" i="1"/>
  <c r="Y873" i="1"/>
  <c r="Q873" i="1"/>
  <c r="H873" i="1"/>
  <c r="Y872" i="1"/>
  <c r="Q872" i="1"/>
  <c r="H872" i="1"/>
  <c r="Y871" i="1"/>
  <c r="Q871" i="1"/>
  <c r="H871" i="1"/>
  <c r="S871" i="1" s="1"/>
  <c r="T871" i="1" s="1"/>
  <c r="Y870" i="1"/>
  <c r="Q870" i="1"/>
  <c r="H870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3" i="1"/>
  <c r="Q863" i="1"/>
  <c r="H863" i="1"/>
  <c r="Y855" i="1"/>
  <c r="Q855" i="1"/>
  <c r="H855" i="1"/>
  <c r="R855" i="1" s="1"/>
  <c r="Y854" i="1"/>
  <c r="Q854" i="1"/>
  <c r="H854" i="1"/>
  <c r="Y853" i="1"/>
  <c r="Q853" i="1"/>
  <c r="H853" i="1"/>
  <c r="S853" i="1" s="1"/>
  <c r="T853" i="1" s="1"/>
  <c r="Y852" i="1"/>
  <c r="Q852" i="1"/>
  <c r="H852" i="1"/>
  <c r="R852" i="1" s="1"/>
  <c r="Y851" i="1"/>
  <c r="Q851" i="1"/>
  <c r="H851" i="1"/>
  <c r="Y850" i="1"/>
  <c r="Q850" i="1"/>
  <c r="H850" i="1"/>
  <c r="S850" i="1" s="1"/>
  <c r="T850" i="1" s="1"/>
  <c r="Y849" i="1"/>
  <c r="Q849" i="1"/>
  <c r="H849" i="1"/>
  <c r="S849" i="1" s="1"/>
  <c r="T849" i="1" s="1"/>
  <c r="Y848" i="1"/>
  <c r="Q848" i="1"/>
  <c r="H848" i="1"/>
  <c r="Y846" i="1"/>
  <c r="Q846" i="1"/>
  <c r="H846" i="1"/>
  <c r="S846" i="1" s="1"/>
  <c r="T846" i="1" s="1"/>
  <c r="Y844" i="1"/>
  <c r="Q844" i="1"/>
  <c r="H844" i="1"/>
  <c r="Y843" i="1"/>
  <c r="Q843" i="1"/>
  <c r="H843" i="1"/>
  <c r="S843" i="1" s="1"/>
  <c r="T843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4" i="1" l="1"/>
  <c r="T934" i="1" s="1"/>
  <c r="R934" i="1"/>
  <c r="Z777" i="1"/>
  <c r="S623" i="1"/>
  <c r="T623" i="1" s="1"/>
  <c r="R623" i="1"/>
  <c r="R1046" i="1"/>
  <c r="S1046" i="1"/>
  <c r="T1046" i="1" s="1"/>
  <c r="X1046" i="1"/>
  <c r="Z1046" i="1" s="1"/>
  <c r="R1045" i="1"/>
  <c r="X1045" i="1"/>
  <c r="Z1045" i="1" s="1"/>
  <c r="R1044" i="1"/>
  <c r="S1044" i="1"/>
  <c r="T1044" i="1" s="1"/>
  <c r="X1044" i="1"/>
  <c r="Z1044" i="1" s="1"/>
  <c r="R1043" i="1"/>
  <c r="X1043" i="1"/>
  <c r="Z1043" i="1" s="1"/>
  <c r="R1042" i="1"/>
  <c r="X1042" i="1"/>
  <c r="Z1042" i="1" s="1"/>
  <c r="R1041" i="1"/>
  <c r="X1041" i="1"/>
  <c r="Z1041" i="1" s="1"/>
  <c r="R1040" i="1"/>
  <c r="S1040" i="1"/>
  <c r="T1040" i="1" s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S1037" i="1"/>
  <c r="T1037" i="1" s="1"/>
  <c r="X1037" i="1"/>
  <c r="Z1037" i="1" s="1"/>
  <c r="S1036" i="1"/>
  <c r="T1036" i="1" s="1"/>
  <c r="X1036" i="1"/>
  <c r="Z1036" i="1" s="1"/>
  <c r="S1015" i="1"/>
  <c r="T1015" i="1" s="1"/>
  <c r="Z1015" i="1"/>
  <c r="Y1015" i="1"/>
  <c r="R1035" i="1"/>
  <c r="X1035" i="1"/>
  <c r="Z1035" i="1" s="1"/>
  <c r="X1028" i="1"/>
  <c r="Z1028" i="1" s="1"/>
  <c r="X1029" i="1"/>
  <c r="Z1029" i="1" s="1"/>
  <c r="X1027" i="1"/>
  <c r="Z1027" i="1" s="1"/>
  <c r="X1031" i="1"/>
  <c r="Z1031" i="1" s="1"/>
  <c r="X1026" i="1"/>
  <c r="Z1026" i="1" s="1"/>
  <c r="X1034" i="1"/>
  <c r="Z1034" i="1" s="1"/>
  <c r="X1025" i="1"/>
  <c r="Z1025" i="1" s="1"/>
  <c r="R1027" i="1"/>
  <c r="X1033" i="1"/>
  <c r="Z1033" i="1" s="1"/>
  <c r="X1032" i="1"/>
  <c r="Z1032" i="1" s="1"/>
  <c r="R1034" i="1"/>
  <c r="S1033" i="1"/>
  <c r="T1033" i="1" s="1"/>
  <c r="R1032" i="1"/>
  <c r="R1031" i="1"/>
  <c r="X1030" i="1"/>
  <c r="Z1030" i="1" s="1"/>
  <c r="S1030" i="1"/>
  <c r="T1030" i="1" s="1"/>
  <c r="S1029" i="1"/>
  <c r="T1029" i="1" s="1"/>
  <c r="S1028" i="1"/>
  <c r="T1028" i="1" s="1"/>
  <c r="S1026" i="1"/>
  <c r="T1026" i="1" s="1"/>
  <c r="R1025" i="1"/>
  <c r="X1024" i="1"/>
  <c r="Z1024" i="1" s="1"/>
  <c r="S1024" i="1"/>
  <c r="T1024" i="1" s="1"/>
  <c r="R1022" i="1"/>
  <c r="X1020" i="1"/>
  <c r="Z1020" i="1" s="1"/>
  <c r="R59" i="1"/>
  <c r="X1023" i="1"/>
  <c r="Z1023" i="1" s="1"/>
  <c r="S82" i="1"/>
  <c r="T82" i="1" s="1"/>
  <c r="X1022" i="1"/>
  <c r="Z1022" i="1" s="1"/>
  <c r="R1023" i="1"/>
  <c r="X1021" i="1"/>
  <c r="Z1021" i="1" s="1"/>
  <c r="S1021" i="1"/>
  <c r="T1021" i="1" s="1"/>
  <c r="S1020" i="1"/>
  <c r="T1020" i="1" s="1"/>
  <c r="R83" i="1"/>
  <c r="Z47" i="1"/>
  <c r="AI47" i="1" s="1"/>
  <c r="Z41" i="1"/>
  <c r="AI41" i="1" s="1"/>
  <c r="R50" i="1"/>
  <c r="S788" i="1"/>
  <c r="T788" i="1" s="1"/>
  <c r="X949" i="1"/>
  <c r="Z949" i="1" s="1"/>
  <c r="X979" i="1"/>
  <c r="Z979" i="1" s="1"/>
  <c r="X840" i="1"/>
  <c r="Z840" i="1" s="1"/>
  <c r="R42" i="1"/>
  <c r="S93" i="1"/>
  <c r="T93" i="1" s="1"/>
  <c r="X1004" i="1"/>
  <c r="Z1004" i="1" s="1"/>
  <c r="Z888" i="1"/>
  <c r="R947" i="1"/>
  <c r="Z939" i="1"/>
  <c r="X868" i="1"/>
  <c r="Z868" i="1" s="1"/>
  <c r="S830" i="1"/>
  <c r="T830" i="1" s="1"/>
  <c r="Z806" i="1"/>
  <c r="R66" i="1"/>
  <c r="X612" i="1"/>
  <c r="Z612" i="1" s="1"/>
  <c r="R58" i="1"/>
  <c r="X1019" i="1"/>
  <c r="Z1019" i="1" s="1"/>
  <c r="R935" i="1"/>
  <c r="X1018" i="1"/>
  <c r="Z1018" i="1" s="1"/>
  <c r="Z859" i="1"/>
  <c r="Z788" i="1"/>
  <c r="X1017" i="1"/>
  <c r="Z1017" i="1" s="1"/>
  <c r="R123" i="1"/>
  <c r="S860" i="1"/>
  <c r="T860" i="1" s="1"/>
  <c r="Y798" i="1"/>
  <c r="S98" i="1"/>
  <c r="T98" i="1" s="1"/>
  <c r="R51" i="1"/>
  <c r="R1018" i="1"/>
  <c r="R1019" i="1"/>
  <c r="S1017" i="1"/>
  <c r="T1017" i="1" s="1"/>
  <c r="X991" i="1"/>
  <c r="Z991" i="1" s="1"/>
  <c r="Z990" i="1"/>
  <c r="R891" i="1"/>
  <c r="S888" i="1"/>
  <c r="T888" i="1" s="1"/>
  <c r="S842" i="1"/>
  <c r="T842" i="1" s="1"/>
  <c r="X146" i="1"/>
  <c r="Z146" i="1" s="1"/>
  <c r="AI146" i="1" s="1"/>
  <c r="Z69" i="1"/>
  <c r="AI69" i="1" s="1"/>
  <c r="Z975" i="1"/>
  <c r="Z954" i="1"/>
  <c r="Z948" i="1"/>
  <c r="Z839" i="1"/>
  <c r="Y449" i="1"/>
  <c r="S69" i="1"/>
  <c r="T69" i="1" s="1"/>
  <c r="Z108" i="1"/>
  <c r="AI108" i="1" s="1"/>
  <c r="S886" i="1"/>
  <c r="T886" i="1" s="1"/>
  <c r="Y778" i="1"/>
  <c r="R111" i="1"/>
  <c r="Z42" i="1"/>
  <c r="AI42" i="1" s="1"/>
  <c r="Z986" i="1"/>
  <c r="Z977" i="1"/>
  <c r="Y861" i="1"/>
  <c r="Y815" i="1"/>
  <c r="S90" i="1"/>
  <c r="T90" i="1" s="1"/>
  <c r="S986" i="1"/>
  <c r="T986" i="1" s="1"/>
  <c r="R983" i="1"/>
  <c r="S977" i="1"/>
  <c r="T977" i="1" s="1"/>
  <c r="R974" i="1"/>
  <c r="X616" i="1"/>
  <c r="Z616" i="1" s="1"/>
  <c r="R149" i="1"/>
  <c r="S136" i="1"/>
  <c r="T136" i="1" s="1"/>
  <c r="R119" i="1"/>
  <c r="S105" i="1"/>
  <c r="T105" i="1" s="1"/>
  <c r="Z68" i="1"/>
  <c r="AI68" i="1" s="1"/>
  <c r="Z38" i="1"/>
  <c r="AI38" i="1" s="1"/>
  <c r="S1003" i="1"/>
  <c r="T1003" i="1" s="1"/>
  <c r="Z826" i="1"/>
  <c r="X802" i="1"/>
  <c r="Z802" i="1" s="1"/>
  <c r="AI802" i="1" s="1"/>
  <c r="Z143" i="1"/>
  <c r="AI143" i="1" s="1"/>
  <c r="Y139" i="1"/>
  <c r="S130" i="1"/>
  <c r="T130" i="1" s="1"/>
  <c r="S114" i="1"/>
  <c r="T114" i="1" s="1"/>
  <c r="Z112" i="1"/>
  <c r="AI112" i="1" s="1"/>
  <c r="Y108" i="1"/>
  <c r="R619" i="1"/>
  <c r="R618" i="1"/>
  <c r="Y144" i="1"/>
  <c r="Z974" i="1"/>
  <c r="Z959" i="1"/>
  <c r="S948" i="1"/>
  <c r="T948" i="1" s="1"/>
  <c r="R939" i="1"/>
  <c r="R936" i="1"/>
  <c r="Z889" i="1"/>
  <c r="R829" i="1"/>
  <c r="S828" i="1"/>
  <c r="T828" i="1" s="1"/>
  <c r="Z821" i="1"/>
  <c r="X813" i="1"/>
  <c r="Z813" i="1" s="1"/>
  <c r="Y133" i="1"/>
  <c r="S100" i="1"/>
  <c r="T100" i="1" s="1"/>
  <c r="R78" i="1"/>
  <c r="Y823" i="1"/>
  <c r="Y783" i="1"/>
  <c r="R74" i="1"/>
  <c r="R67" i="1"/>
  <c r="Z45" i="1"/>
  <c r="AI45" i="1" s="1"/>
  <c r="S975" i="1"/>
  <c r="T975" i="1" s="1"/>
  <c r="Y967" i="1"/>
  <c r="Y792" i="1"/>
  <c r="X619" i="1"/>
  <c r="Z619" i="1" s="1"/>
  <c r="Y618" i="1"/>
  <c r="X611" i="1"/>
  <c r="Z611" i="1" s="1"/>
  <c r="Y444" i="1"/>
  <c r="Y92" i="1"/>
  <c r="R54" i="1"/>
  <c r="S1008" i="1"/>
  <c r="T1008" i="1" s="1"/>
  <c r="Z985" i="1"/>
  <c r="R975" i="1"/>
  <c r="X944" i="1"/>
  <c r="Z944" i="1" s="1"/>
  <c r="Z902" i="1"/>
  <c r="Y879" i="1"/>
  <c r="S869" i="1"/>
  <c r="T869" i="1" s="1"/>
  <c r="S831" i="1"/>
  <c r="T831" i="1" s="1"/>
  <c r="Z828" i="1"/>
  <c r="S826" i="1"/>
  <c r="T826" i="1" s="1"/>
  <c r="Z805" i="1"/>
  <c r="AI805" i="1" s="1"/>
  <c r="S778" i="1"/>
  <c r="T778" i="1" s="1"/>
  <c r="X127" i="1"/>
  <c r="Z127" i="1" s="1"/>
  <c r="AI127" i="1" s="1"/>
  <c r="S110" i="1"/>
  <c r="T110" i="1" s="1"/>
  <c r="R101" i="1"/>
  <c r="Z88" i="1"/>
  <c r="AI88" i="1" s="1"/>
  <c r="Z1009" i="1"/>
  <c r="R985" i="1"/>
  <c r="X932" i="1"/>
  <c r="Z932" i="1" s="1"/>
  <c r="S902" i="1"/>
  <c r="T902" i="1" s="1"/>
  <c r="X897" i="1"/>
  <c r="Z897" i="1" s="1"/>
  <c r="Z878" i="1"/>
  <c r="Y828" i="1"/>
  <c r="R805" i="1"/>
  <c r="Y797" i="1"/>
  <c r="S795" i="1"/>
  <c r="T795" i="1" s="1"/>
  <c r="Z786" i="1"/>
  <c r="R782" i="1"/>
  <c r="R145" i="1"/>
  <c r="S138" i="1"/>
  <c r="T138" i="1" s="1"/>
  <c r="S118" i="1"/>
  <c r="T118" i="1" s="1"/>
  <c r="Z116" i="1"/>
  <c r="AI116" i="1" s="1"/>
  <c r="Y71" i="1"/>
  <c r="Z46" i="1"/>
  <c r="AI46" i="1" s="1"/>
  <c r="R1009" i="1"/>
  <c r="R866" i="1"/>
  <c r="S817" i="1"/>
  <c r="T817" i="1" s="1"/>
  <c r="R106" i="1"/>
  <c r="S99" i="1"/>
  <c r="T99" i="1" s="1"/>
  <c r="S92" i="1"/>
  <c r="T92" i="1" s="1"/>
  <c r="R55" i="1"/>
  <c r="R46" i="1"/>
  <c r="Y993" i="1"/>
  <c r="Z449" i="1"/>
  <c r="AI449" i="1" s="1"/>
  <c r="Y88" i="1"/>
  <c r="Z966" i="1"/>
  <c r="S959" i="1"/>
  <c r="T959" i="1" s="1"/>
  <c r="R941" i="1"/>
  <c r="Z896" i="1"/>
  <c r="X137" i="1"/>
  <c r="Z137" i="1" s="1"/>
  <c r="AI137" i="1" s="1"/>
  <c r="X131" i="1"/>
  <c r="Z131" i="1" s="1"/>
  <c r="AI131" i="1" s="1"/>
  <c r="Y128" i="1"/>
  <c r="R112" i="1"/>
  <c r="R107" i="1"/>
  <c r="Z1010" i="1"/>
  <c r="Z998" i="1"/>
  <c r="X995" i="1"/>
  <c r="Z995" i="1" s="1"/>
  <c r="Z994" i="1"/>
  <c r="S987" i="1"/>
  <c r="T987" i="1" s="1"/>
  <c r="Y980" i="1"/>
  <c r="S978" i="1"/>
  <c r="T978" i="1" s="1"/>
  <c r="Z973" i="1"/>
  <c r="S970" i="1"/>
  <c r="T970" i="1" s="1"/>
  <c r="S966" i="1"/>
  <c r="T966" i="1" s="1"/>
  <c r="R965" i="1"/>
  <c r="Z957" i="1"/>
  <c r="Z950" i="1"/>
  <c r="R937" i="1"/>
  <c r="S896" i="1"/>
  <c r="T896" i="1" s="1"/>
  <c r="X884" i="1"/>
  <c r="Z884" i="1" s="1"/>
  <c r="Y880" i="1"/>
  <c r="R878" i="1"/>
  <c r="Z867" i="1"/>
  <c r="Z829" i="1"/>
  <c r="Z814" i="1"/>
  <c r="Y808" i="1"/>
  <c r="S802" i="1"/>
  <c r="T802" i="1" s="1"/>
  <c r="Z798" i="1"/>
  <c r="Z92" i="1"/>
  <c r="AI92" i="1" s="1"/>
  <c r="S84" i="1"/>
  <c r="T84" i="1" s="1"/>
  <c r="Z71" i="1"/>
  <c r="AI71" i="1" s="1"/>
  <c r="S38" i="1"/>
  <c r="T38" i="1" s="1"/>
  <c r="S1010" i="1"/>
  <c r="T1010" i="1" s="1"/>
  <c r="X1007" i="1"/>
  <c r="Z1007" i="1" s="1"/>
  <c r="S998" i="1"/>
  <c r="T998" i="1" s="1"/>
  <c r="R994" i="1"/>
  <c r="Y968" i="1"/>
  <c r="Y957" i="1"/>
  <c r="S946" i="1"/>
  <c r="T946" i="1" s="1"/>
  <c r="S942" i="1"/>
  <c r="T942" i="1" s="1"/>
  <c r="S938" i="1"/>
  <c r="T938" i="1" s="1"/>
  <c r="X931" i="1"/>
  <c r="Z931" i="1" s="1"/>
  <c r="Z930" i="1"/>
  <c r="X824" i="1"/>
  <c r="Z824" i="1" s="1"/>
  <c r="S814" i="1"/>
  <c r="T814" i="1" s="1"/>
  <c r="S798" i="1"/>
  <c r="T798" i="1" s="1"/>
  <c r="X791" i="1"/>
  <c r="Z791" i="1" s="1"/>
  <c r="X613" i="1"/>
  <c r="Z613" i="1" s="1"/>
  <c r="R451" i="1"/>
  <c r="S448" i="1"/>
  <c r="T448" i="1" s="1"/>
  <c r="X446" i="1"/>
  <c r="Z446" i="1" s="1"/>
  <c r="AI446" i="1" s="1"/>
  <c r="Y143" i="1"/>
  <c r="S134" i="1"/>
  <c r="T134" i="1" s="1"/>
  <c r="Y126" i="1"/>
  <c r="Z93" i="1"/>
  <c r="AI93" i="1" s="1"/>
  <c r="Z81" i="1"/>
  <c r="AI81" i="1" s="1"/>
  <c r="X1003" i="1"/>
  <c r="Z1003" i="1" s="1"/>
  <c r="Y996" i="1"/>
  <c r="Y958" i="1"/>
  <c r="X885" i="1"/>
  <c r="Z885" i="1" s="1"/>
  <c r="Y881" i="1"/>
  <c r="Y838" i="1"/>
  <c r="S822" i="1"/>
  <c r="T822" i="1" s="1"/>
  <c r="X809" i="1"/>
  <c r="Z809" i="1" s="1"/>
  <c r="Y805" i="1"/>
  <c r="R799" i="1"/>
  <c r="S787" i="1"/>
  <c r="T787" i="1" s="1"/>
  <c r="S621" i="1"/>
  <c r="T621" i="1" s="1"/>
  <c r="R610" i="1"/>
  <c r="S607" i="1"/>
  <c r="T607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2" i="1"/>
  <c r="Z880" i="1"/>
  <c r="R876" i="1"/>
  <c r="Y867" i="1"/>
  <c r="Z858" i="1"/>
  <c r="Z778" i="1"/>
  <c r="S611" i="1"/>
  <c r="T611" i="1" s="1"/>
  <c r="S121" i="1"/>
  <c r="T121" i="1" s="1"/>
  <c r="Z89" i="1"/>
  <c r="AI89" i="1" s="1"/>
  <c r="Z72" i="1"/>
  <c r="AI72" i="1" s="1"/>
  <c r="R1007" i="1"/>
  <c r="S984" i="1"/>
  <c r="T984" i="1" s="1"/>
  <c r="Z981" i="1"/>
  <c r="Z972" i="1"/>
  <c r="Y900" i="1"/>
  <c r="Z881" i="1"/>
  <c r="R858" i="1"/>
  <c r="R781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1" i="1"/>
  <c r="Z886" i="1"/>
  <c r="Y821" i="1"/>
  <c r="Y818" i="1"/>
  <c r="X799" i="1"/>
  <c r="Z799" i="1" s="1"/>
  <c r="AI799" i="1" s="1"/>
  <c r="R777" i="1"/>
  <c r="Z618" i="1"/>
  <c r="R614" i="1"/>
  <c r="Z610" i="1"/>
  <c r="X605" i="1"/>
  <c r="Z605" i="1" s="1"/>
  <c r="AI605" i="1" s="1"/>
  <c r="Y445" i="1"/>
  <c r="S153" i="1"/>
  <c r="T153" i="1" s="1"/>
  <c r="Y100" i="1"/>
  <c r="R89" i="1"/>
  <c r="R1006" i="1"/>
  <c r="R995" i="1"/>
  <c r="R982" i="1"/>
  <c r="Z967" i="1"/>
  <c r="Y941" i="1"/>
  <c r="X941" i="1"/>
  <c r="Z941" i="1" s="1"/>
  <c r="S859" i="1"/>
  <c r="T859" i="1" s="1"/>
  <c r="R859" i="1"/>
  <c r="S840" i="1"/>
  <c r="T840" i="1" s="1"/>
  <c r="R837" i="1"/>
  <c r="S836" i="1"/>
  <c r="T836" i="1" s="1"/>
  <c r="R836" i="1"/>
  <c r="S819" i="1"/>
  <c r="T819" i="1" s="1"/>
  <c r="R819" i="1"/>
  <c r="X807" i="1"/>
  <c r="Z807" i="1" s="1"/>
  <c r="Z804" i="1"/>
  <c r="AI804" i="1" s="1"/>
  <c r="R785" i="1"/>
  <c r="S785" i="1"/>
  <c r="T785" i="1" s="1"/>
  <c r="Y624" i="1"/>
  <c r="R616" i="1"/>
  <c r="S616" i="1"/>
  <c r="T616" i="1" s="1"/>
  <c r="R148" i="1"/>
  <c r="S148" i="1"/>
  <c r="T148" i="1" s="1"/>
  <c r="X140" i="1"/>
  <c r="Z140" i="1" s="1"/>
  <c r="AI140" i="1" s="1"/>
  <c r="Y140" i="1"/>
  <c r="S889" i="1"/>
  <c r="T889" i="1" s="1"/>
  <c r="S864" i="1"/>
  <c r="T864" i="1" s="1"/>
  <c r="Y859" i="1"/>
  <c r="X857" i="1"/>
  <c r="Z857" i="1" s="1"/>
  <c r="R840" i="1"/>
  <c r="S839" i="1"/>
  <c r="T839" i="1" s="1"/>
  <c r="R811" i="1"/>
  <c r="R804" i="1"/>
  <c r="R794" i="1"/>
  <c r="S790" i="1"/>
  <c r="T790" i="1" s="1"/>
  <c r="Y614" i="1"/>
  <c r="X614" i="1"/>
  <c r="Z614" i="1" s="1"/>
  <c r="Y452" i="1"/>
  <c r="X452" i="1"/>
  <c r="Z452" i="1" s="1"/>
  <c r="AI452" i="1" s="1"/>
  <c r="Y966" i="1"/>
  <c r="X963" i="1"/>
  <c r="Z963" i="1" s="1"/>
  <c r="Z962" i="1"/>
  <c r="R959" i="1"/>
  <c r="S958" i="1"/>
  <c r="T958" i="1" s="1"/>
  <c r="S956" i="1"/>
  <c r="T956" i="1" s="1"/>
  <c r="R955" i="1"/>
  <c r="S954" i="1"/>
  <c r="T954" i="1" s="1"/>
  <c r="S943" i="1"/>
  <c r="T943" i="1" s="1"/>
  <c r="X934" i="1"/>
  <c r="Z934" i="1" s="1"/>
  <c r="Y933" i="1"/>
  <c r="Y886" i="1"/>
  <c r="X1014" i="1"/>
  <c r="Z1014" i="1" s="1"/>
  <c r="Y866" i="1"/>
  <c r="X866" i="1"/>
  <c r="Z866" i="1" s="1"/>
  <c r="S865" i="1"/>
  <c r="T865" i="1" s="1"/>
  <c r="Y833" i="1"/>
  <c r="X833" i="1"/>
  <c r="Z833" i="1" s="1"/>
  <c r="Y831" i="1"/>
  <c r="Z831" i="1"/>
  <c r="S821" i="1"/>
  <c r="T821" i="1" s="1"/>
  <c r="R821" i="1"/>
  <c r="X819" i="1"/>
  <c r="Z819" i="1" s="1"/>
  <c r="AI819" i="1" s="1"/>
  <c r="S812" i="1"/>
  <c r="T812" i="1" s="1"/>
  <c r="S806" i="1"/>
  <c r="T806" i="1" s="1"/>
  <c r="Y801" i="1"/>
  <c r="X801" i="1"/>
  <c r="Z801" i="1" s="1"/>
  <c r="AI801" i="1" s="1"/>
  <c r="X147" i="1"/>
  <c r="Z147" i="1" s="1"/>
  <c r="AI147" i="1" s="1"/>
  <c r="Y147" i="1"/>
  <c r="R142" i="1"/>
  <c r="S142" i="1"/>
  <c r="T142" i="1" s="1"/>
  <c r="R140" i="1"/>
  <c r="S140" i="1"/>
  <c r="T140" i="1" s="1"/>
  <c r="S1011" i="1"/>
  <c r="T1011" i="1" s="1"/>
  <c r="Z1002" i="1"/>
  <c r="Z1001" i="1"/>
  <c r="S1000" i="1"/>
  <c r="T1000" i="1" s="1"/>
  <c r="R999" i="1"/>
  <c r="S990" i="1"/>
  <c r="T990" i="1" s="1"/>
  <c r="S972" i="1"/>
  <c r="T972" i="1" s="1"/>
  <c r="X965" i="1"/>
  <c r="Z965" i="1" s="1"/>
  <c r="S962" i="1"/>
  <c r="T962" i="1" s="1"/>
  <c r="S951" i="1"/>
  <c r="T951" i="1" s="1"/>
  <c r="S950" i="1"/>
  <c r="T950" i="1" s="1"/>
  <c r="Y939" i="1"/>
  <c r="Y937" i="1"/>
  <c r="S930" i="1"/>
  <c r="T930" i="1" s="1"/>
  <c r="Y895" i="1"/>
  <c r="R893" i="1"/>
  <c r="Y890" i="1"/>
  <c r="Y887" i="1"/>
  <c r="S880" i="1"/>
  <c r="T880" i="1" s="1"/>
  <c r="R868" i="1"/>
  <c r="R786" i="1"/>
  <c r="S786" i="1"/>
  <c r="T786" i="1" s="1"/>
  <c r="Y784" i="1"/>
  <c r="X784" i="1"/>
  <c r="Z784" i="1" s="1"/>
  <c r="R452" i="1"/>
  <c r="S452" i="1"/>
  <c r="T452" i="1" s="1"/>
  <c r="Y447" i="1"/>
  <c r="X447" i="1"/>
  <c r="Z447" i="1" s="1"/>
  <c r="AI447" i="1" s="1"/>
  <c r="S1002" i="1"/>
  <c r="T1002" i="1" s="1"/>
  <c r="R1001" i="1"/>
  <c r="Y988" i="1"/>
  <c r="X987" i="1"/>
  <c r="Z987" i="1" s="1"/>
  <c r="Z978" i="1"/>
  <c r="X976" i="1"/>
  <c r="Z976" i="1" s="1"/>
  <c r="Y975" i="1"/>
  <c r="R973" i="1"/>
  <c r="X970" i="1"/>
  <c r="Z970" i="1" s="1"/>
  <c r="Y960" i="1"/>
  <c r="Y959" i="1"/>
  <c r="R957" i="1"/>
  <c r="Y952" i="1"/>
  <c r="Z951" i="1"/>
  <c r="Y940" i="1"/>
  <c r="S899" i="1"/>
  <c r="T899" i="1" s="1"/>
  <c r="S894" i="1"/>
  <c r="T894" i="1" s="1"/>
  <c r="X891" i="1"/>
  <c r="Z891" i="1" s="1"/>
  <c r="Y889" i="1"/>
  <c r="Y888" i="1"/>
  <c r="X876" i="1"/>
  <c r="Z876" i="1" s="1"/>
  <c r="X875" i="1"/>
  <c r="Z875" i="1" s="1"/>
  <c r="S867" i="1"/>
  <c r="T867" i="1" s="1"/>
  <c r="Y862" i="1"/>
  <c r="X842" i="1"/>
  <c r="Z842" i="1" s="1"/>
  <c r="Y839" i="1"/>
  <c r="Z838" i="1"/>
  <c r="Y834" i="1"/>
  <c r="X834" i="1"/>
  <c r="Z834" i="1" s="1"/>
  <c r="Y829" i="1"/>
  <c r="Y810" i="1"/>
  <c r="S801" i="1"/>
  <c r="T801" i="1" s="1"/>
  <c r="R801" i="1"/>
  <c r="X621" i="1"/>
  <c r="Z621" i="1" s="1"/>
  <c r="Y621" i="1"/>
  <c r="X135" i="1"/>
  <c r="Z135" i="1" s="1"/>
  <c r="AI135" i="1" s="1"/>
  <c r="Y135" i="1"/>
  <c r="Z993" i="1"/>
  <c r="S992" i="1"/>
  <c r="T992" i="1" s="1"/>
  <c r="R991" i="1"/>
  <c r="Y985" i="1"/>
  <c r="X983" i="1"/>
  <c r="Z983" i="1" s="1"/>
  <c r="Y951" i="1"/>
  <c r="X947" i="1"/>
  <c r="Z947" i="1" s="1"/>
  <c r="X938" i="1"/>
  <c r="Z938" i="1" s="1"/>
  <c r="Y938" i="1"/>
  <c r="S883" i="1"/>
  <c r="T883" i="1" s="1"/>
  <c r="R879" i="1"/>
  <c r="R867" i="1"/>
  <c r="R834" i="1"/>
  <c r="X822" i="1"/>
  <c r="Z822" i="1" s="1"/>
  <c r="Y822" i="1"/>
  <c r="Z820" i="1"/>
  <c r="R126" i="1"/>
  <c r="S126" i="1"/>
  <c r="T126" i="1" s="1"/>
  <c r="Z126" i="1"/>
  <c r="AI126" i="1" s="1"/>
  <c r="Y1012" i="1"/>
  <c r="X1011" i="1"/>
  <c r="Z1011" i="1" s="1"/>
  <c r="Y1009" i="1"/>
  <c r="Z1006" i="1"/>
  <c r="R993" i="1"/>
  <c r="Z982" i="1"/>
  <c r="Y973" i="1"/>
  <c r="S967" i="1"/>
  <c r="T967" i="1" s="1"/>
  <c r="S964" i="1"/>
  <c r="T964" i="1" s="1"/>
  <c r="X955" i="1"/>
  <c r="Z955" i="1" s="1"/>
  <c r="Y954" i="1"/>
  <c r="X953" i="1"/>
  <c r="Z953" i="1" s="1"/>
  <c r="Y930" i="1"/>
  <c r="R901" i="1"/>
  <c r="Y892" i="1"/>
  <c r="S884" i="1"/>
  <c r="T884" i="1" s="1"/>
  <c r="S881" i="1"/>
  <c r="T881" i="1" s="1"/>
  <c r="R881" i="1"/>
  <c r="Z879" i="1"/>
  <c r="S857" i="1"/>
  <c r="T857" i="1" s="1"/>
  <c r="R857" i="1"/>
  <c r="Y806" i="1"/>
  <c r="Y786" i="1"/>
  <c r="X785" i="1"/>
  <c r="Z785" i="1" s="1"/>
  <c r="Y785" i="1"/>
  <c r="R615" i="1"/>
  <c r="S615" i="1"/>
  <c r="T615" i="1" s="1"/>
  <c r="Y608" i="1"/>
  <c r="X999" i="1"/>
  <c r="Z999" i="1" s="1"/>
  <c r="Y972" i="1"/>
  <c r="S963" i="1"/>
  <c r="T963" i="1" s="1"/>
  <c r="X837" i="1"/>
  <c r="Z837" i="1" s="1"/>
  <c r="Y837" i="1"/>
  <c r="S820" i="1"/>
  <c r="T820" i="1" s="1"/>
  <c r="R809" i="1"/>
  <c r="S809" i="1"/>
  <c r="T809" i="1" s="1"/>
  <c r="Y800" i="1"/>
  <c r="X800" i="1"/>
  <c r="Z800" i="1" s="1"/>
  <c r="AI800" i="1" s="1"/>
  <c r="Z622" i="1"/>
  <c r="S605" i="1"/>
  <c r="T605" i="1" s="1"/>
  <c r="X443" i="1"/>
  <c r="Z443" i="1" s="1"/>
  <c r="AI443" i="1" s="1"/>
  <c r="Y443" i="1"/>
  <c r="S150" i="1"/>
  <c r="T150" i="1" s="1"/>
  <c r="R150" i="1"/>
  <c r="Z139" i="1"/>
  <c r="AI139" i="1" s="1"/>
  <c r="X779" i="1"/>
  <c r="Z779" i="1" s="1"/>
  <c r="Z153" i="1"/>
  <c r="AI153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9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8" i="1"/>
  <c r="Z946" i="1"/>
  <c r="Z869" i="1"/>
  <c r="Y622" i="1"/>
  <c r="Y617" i="1"/>
  <c r="S88" i="1"/>
  <c r="T88" i="1" s="1"/>
  <c r="Z85" i="1"/>
  <c r="AI85" i="1" s="1"/>
  <c r="Y84" i="1"/>
  <c r="Y69" i="1"/>
  <c r="S44" i="1"/>
  <c r="T44" i="1" s="1"/>
  <c r="X781" i="1"/>
  <c r="Z781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30" i="1"/>
  <c r="Y43" i="1"/>
  <c r="R945" i="1"/>
  <c r="S945" i="1"/>
  <c r="T945" i="1" s="1"/>
  <c r="R944" i="1"/>
  <c r="R940" i="1"/>
  <c r="Z940" i="1"/>
  <c r="S940" i="1"/>
  <c r="T940" i="1" s="1"/>
  <c r="X929" i="1"/>
  <c r="Z929" i="1" s="1"/>
  <c r="Y929" i="1"/>
  <c r="X894" i="1"/>
  <c r="Z894" i="1" s="1"/>
  <c r="Y894" i="1"/>
  <c r="X865" i="1"/>
  <c r="Z865" i="1" s="1"/>
  <c r="X860" i="1"/>
  <c r="Z860" i="1" s="1"/>
  <c r="Y860" i="1"/>
  <c r="R833" i="1"/>
  <c r="R780" i="1"/>
  <c r="S780" i="1"/>
  <c r="T780" i="1" s="1"/>
  <c r="Y1006" i="1"/>
  <c r="Y998" i="1"/>
  <c r="Y990" i="1"/>
  <c r="Y982" i="1"/>
  <c r="X942" i="1"/>
  <c r="Z942" i="1" s="1"/>
  <c r="Z892" i="1"/>
  <c r="R892" i="1"/>
  <c r="S892" i="1"/>
  <c r="T892" i="1" s="1"/>
  <c r="S887" i="1"/>
  <c r="T887" i="1" s="1"/>
  <c r="Z887" i="1"/>
  <c r="R887" i="1"/>
  <c r="X856" i="1"/>
  <c r="Z856" i="1" s="1"/>
  <c r="Y856" i="1"/>
  <c r="X836" i="1"/>
  <c r="Z836" i="1" s="1"/>
  <c r="Y817" i="1"/>
  <c r="X817" i="1"/>
  <c r="Z817" i="1" s="1"/>
  <c r="S813" i="1"/>
  <c r="T813" i="1" s="1"/>
  <c r="R813" i="1"/>
  <c r="S1013" i="1"/>
  <c r="T1013" i="1" s="1"/>
  <c r="Z1008" i="1"/>
  <c r="S1005" i="1"/>
  <c r="T1005" i="1" s="1"/>
  <c r="Z1000" i="1"/>
  <c r="S997" i="1"/>
  <c r="T997" i="1" s="1"/>
  <c r="Z992" i="1"/>
  <c r="S989" i="1"/>
  <c r="T989" i="1" s="1"/>
  <c r="Z984" i="1"/>
  <c r="R981" i="1"/>
  <c r="X971" i="1"/>
  <c r="Z971" i="1" s="1"/>
  <c r="S969" i="1"/>
  <c r="T969" i="1" s="1"/>
  <c r="R963" i="1"/>
  <c r="R953" i="1"/>
  <c r="S953" i="1"/>
  <c r="T953" i="1" s="1"/>
  <c r="R952" i="1"/>
  <c r="Z952" i="1"/>
  <c r="Y946" i="1"/>
  <c r="X945" i="1"/>
  <c r="Z945" i="1" s="1"/>
  <c r="Z900" i="1"/>
  <c r="R900" i="1"/>
  <c r="S885" i="1"/>
  <c r="T885" i="1" s="1"/>
  <c r="R885" i="1"/>
  <c r="R824" i="1"/>
  <c r="S824" i="1"/>
  <c r="T824" i="1" s="1"/>
  <c r="R823" i="1"/>
  <c r="Z823" i="1"/>
  <c r="R815" i="1"/>
  <c r="Z815" i="1"/>
  <c r="S815" i="1"/>
  <c r="T815" i="1" s="1"/>
  <c r="Z1013" i="1"/>
  <c r="Y1008" i="1"/>
  <c r="Z1005" i="1"/>
  <c r="Y1000" i="1"/>
  <c r="Z997" i="1"/>
  <c r="Y992" i="1"/>
  <c r="Z989" i="1"/>
  <c r="Y984" i="1"/>
  <c r="Y978" i="1"/>
  <c r="R969" i="1"/>
  <c r="R931" i="1"/>
  <c r="S931" i="1"/>
  <c r="T931" i="1" s="1"/>
  <c r="S877" i="1"/>
  <c r="T877" i="1" s="1"/>
  <c r="R877" i="1"/>
  <c r="X832" i="1"/>
  <c r="Z832" i="1" s="1"/>
  <c r="Y832" i="1"/>
  <c r="S803" i="1"/>
  <c r="T803" i="1" s="1"/>
  <c r="R803" i="1"/>
  <c r="Y794" i="1"/>
  <c r="X794" i="1"/>
  <c r="Z794" i="1" s="1"/>
  <c r="Y1013" i="1"/>
  <c r="Y1005" i="1"/>
  <c r="Y997" i="1"/>
  <c r="Y989" i="1"/>
  <c r="Y981" i="1"/>
  <c r="S980" i="1"/>
  <c r="T980" i="1" s="1"/>
  <c r="Y974" i="1"/>
  <c r="R961" i="1"/>
  <c r="S961" i="1"/>
  <c r="T961" i="1" s="1"/>
  <c r="R960" i="1"/>
  <c r="Z960" i="1"/>
  <c r="Y943" i="1"/>
  <c r="X943" i="1"/>
  <c r="Z943" i="1" s="1"/>
  <c r="R825" i="1"/>
  <c r="S825" i="1"/>
  <c r="T825" i="1" s="1"/>
  <c r="X812" i="1"/>
  <c r="Z812" i="1" s="1"/>
  <c r="Y812" i="1"/>
  <c r="S1012" i="1"/>
  <c r="T1012" i="1" s="1"/>
  <c r="Y1010" i="1"/>
  <c r="S1004" i="1"/>
  <c r="T1004" i="1" s="1"/>
  <c r="Y1002" i="1"/>
  <c r="S996" i="1"/>
  <c r="T996" i="1" s="1"/>
  <c r="Y994" i="1"/>
  <c r="S988" i="1"/>
  <c r="T988" i="1" s="1"/>
  <c r="Y986" i="1"/>
  <c r="Z980" i="1"/>
  <c r="Y977" i="1"/>
  <c r="X969" i="1"/>
  <c r="Z969" i="1" s="1"/>
  <c r="R968" i="1"/>
  <c r="Z968" i="1"/>
  <c r="X956" i="1"/>
  <c r="Z956" i="1" s="1"/>
  <c r="Y956" i="1"/>
  <c r="Y899" i="1"/>
  <c r="X899" i="1"/>
  <c r="Z899" i="1" s="1"/>
  <c r="S895" i="1"/>
  <c r="T895" i="1" s="1"/>
  <c r="Z895" i="1"/>
  <c r="R895" i="1"/>
  <c r="Y869" i="1"/>
  <c r="X841" i="1"/>
  <c r="Z841" i="1" s="1"/>
  <c r="R832" i="1"/>
  <c r="S832" i="1"/>
  <c r="T832" i="1" s="1"/>
  <c r="Y827" i="1"/>
  <c r="X827" i="1"/>
  <c r="Z827" i="1" s="1"/>
  <c r="Z810" i="1"/>
  <c r="R810" i="1"/>
  <c r="S810" i="1"/>
  <c r="T810" i="1" s="1"/>
  <c r="Z1012" i="1"/>
  <c r="Z996" i="1"/>
  <c r="Z988" i="1"/>
  <c r="S979" i="1"/>
  <c r="T979" i="1" s="1"/>
  <c r="Y962" i="1"/>
  <c r="X961" i="1"/>
  <c r="Z961" i="1" s="1"/>
  <c r="Y950" i="1"/>
  <c r="R949" i="1"/>
  <c r="S944" i="1"/>
  <c r="T944" i="1" s="1"/>
  <c r="R897" i="1"/>
  <c r="S897" i="1"/>
  <c r="T897" i="1" s="1"/>
  <c r="Y820" i="1"/>
  <c r="Z818" i="1"/>
  <c r="AI818" i="1" s="1"/>
  <c r="R818" i="1"/>
  <c r="Y796" i="1"/>
  <c r="X796" i="1"/>
  <c r="Z796" i="1" s="1"/>
  <c r="R976" i="1"/>
  <c r="R971" i="1"/>
  <c r="X964" i="1"/>
  <c r="Z964" i="1" s="1"/>
  <c r="Y964" i="1"/>
  <c r="X936" i="1"/>
  <c r="Z936" i="1" s="1"/>
  <c r="Y936" i="1"/>
  <c r="X825" i="1"/>
  <c r="Z825" i="1" s="1"/>
  <c r="R613" i="1"/>
  <c r="S613" i="1"/>
  <c r="T613" i="1" s="1"/>
  <c r="R792" i="1"/>
  <c r="Z792" i="1"/>
  <c r="S792" i="1"/>
  <c r="T792" i="1" s="1"/>
  <c r="Y130" i="1"/>
  <c r="X130" i="1"/>
  <c r="Z130" i="1" s="1"/>
  <c r="AI130" i="1" s="1"/>
  <c r="Z937" i="1"/>
  <c r="S933" i="1"/>
  <c r="T933" i="1" s="1"/>
  <c r="X901" i="1"/>
  <c r="Z901" i="1" s="1"/>
  <c r="Y896" i="1"/>
  <c r="X877" i="1"/>
  <c r="Z877" i="1" s="1"/>
  <c r="S875" i="1"/>
  <c r="T875" i="1" s="1"/>
  <c r="X864" i="1"/>
  <c r="Z864" i="1" s="1"/>
  <c r="R862" i="1"/>
  <c r="Z862" i="1"/>
  <c r="S861" i="1"/>
  <c r="T861" i="1" s="1"/>
  <c r="Y858" i="1"/>
  <c r="S856" i="1"/>
  <c r="T856" i="1" s="1"/>
  <c r="Y814" i="1"/>
  <c r="R808" i="1"/>
  <c r="Z808" i="1"/>
  <c r="X803" i="1"/>
  <c r="Z803" i="1" s="1"/>
  <c r="AI803" i="1" s="1"/>
  <c r="X793" i="1"/>
  <c r="Z793" i="1" s="1"/>
  <c r="R791" i="1"/>
  <c r="X789" i="1"/>
  <c r="Z789" i="1" s="1"/>
  <c r="R779" i="1"/>
  <c r="S779" i="1"/>
  <c r="T779" i="1" s="1"/>
  <c r="R612" i="1"/>
  <c r="S612" i="1"/>
  <c r="T612" i="1" s="1"/>
  <c r="S445" i="1"/>
  <c r="T445" i="1" s="1"/>
  <c r="R445" i="1"/>
  <c r="Z445" i="1"/>
  <c r="AI445" i="1" s="1"/>
  <c r="Y138" i="1"/>
  <c r="X138" i="1"/>
  <c r="Z138" i="1" s="1"/>
  <c r="AI138" i="1" s="1"/>
  <c r="Z933" i="1"/>
  <c r="R929" i="1"/>
  <c r="R890" i="1"/>
  <c r="Z890" i="1"/>
  <c r="Z861" i="1"/>
  <c r="R838" i="1"/>
  <c r="R827" i="1"/>
  <c r="R807" i="1"/>
  <c r="Y620" i="1"/>
  <c r="X620" i="1"/>
  <c r="Z620" i="1" s="1"/>
  <c r="R1014" i="1"/>
  <c r="X790" i="1"/>
  <c r="Z790" i="1" s="1"/>
  <c r="Y790" i="1"/>
  <c r="R446" i="1"/>
  <c r="S446" i="1"/>
  <c r="T446" i="1" s="1"/>
  <c r="R932" i="1"/>
  <c r="R898" i="1"/>
  <c r="Z898" i="1"/>
  <c r="R816" i="1"/>
  <c r="Z816" i="1"/>
  <c r="Y948" i="1"/>
  <c r="Y902" i="1"/>
  <c r="Y898" i="1"/>
  <c r="R841" i="1"/>
  <c r="Y826" i="1"/>
  <c r="Y816" i="1"/>
  <c r="S797" i="1"/>
  <c r="T797" i="1" s="1"/>
  <c r="Z797" i="1"/>
  <c r="R796" i="1"/>
  <c r="R793" i="1"/>
  <c r="R784" i="1"/>
  <c r="S784" i="1"/>
  <c r="T784" i="1" s="1"/>
  <c r="R783" i="1"/>
  <c r="Z783" i="1"/>
  <c r="X780" i="1"/>
  <c r="Z780" i="1" s="1"/>
  <c r="R617" i="1"/>
  <c r="Z617" i="1"/>
  <c r="S617" i="1"/>
  <c r="T617" i="1" s="1"/>
  <c r="X935" i="1"/>
  <c r="Z935" i="1" s="1"/>
  <c r="X893" i="1"/>
  <c r="Z893" i="1" s="1"/>
  <c r="X883" i="1"/>
  <c r="Z883" i="1" s="1"/>
  <c r="R882" i="1"/>
  <c r="Z882" i="1"/>
  <c r="Y878" i="1"/>
  <c r="S862" i="1"/>
  <c r="T862" i="1" s="1"/>
  <c r="Y830" i="1"/>
  <c r="X811" i="1"/>
  <c r="Z811" i="1" s="1"/>
  <c r="S808" i="1"/>
  <c r="T808" i="1" s="1"/>
  <c r="Y804" i="1"/>
  <c r="X795" i="1"/>
  <c r="Z795" i="1" s="1"/>
  <c r="S791" i="1"/>
  <c r="T791" i="1" s="1"/>
  <c r="X450" i="1"/>
  <c r="Z450" i="1" s="1"/>
  <c r="AI450" i="1" s="1"/>
  <c r="Y450" i="1"/>
  <c r="Z444" i="1"/>
  <c r="AI444" i="1" s="1"/>
  <c r="R444" i="1"/>
  <c r="S444" i="1"/>
  <c r="T444" i="1" s="1"/>
  <c r="Z128" i="1"/>
  <c r="AI128" i="1" s="1"/>
  <c r="R128" i="1"/>
  <c r="S128" i="1"/>
  <c r="T128" i="1" s="1"/>
  <c r="X782" i="1"/>
  <c r="Z782" i="1" s="1"/>
  <c r="Y782" i="1"/>
  <c r="R622" i="1"/>
  <c r="X615" i="1"/>
  <c r="Z615" i="1" s="1"/>
  <c r="Y615" i="1"/>
  <c r="R605" i="1"/>
  <c r="R443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8" i="1"/>
  <c r="X448" i="1"/>
  <c r="Z448" i="1" s="1"/>
  <c r="AI448" i="1" s="1"/>
  <c r="Y448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3" i="1"/>
  <c r="Z623" i="1" s="1"/>
  <c r="Y623" i="1"/>
  <c r="Y607" i="1"/>
  <c r="X607" i="1"/>
  <c r="Z607" i="1" s="1"/>
  <c r="R450" i="1"/>
  <c r="S450" i="1"/>
  <c r="T450" i="1" s="1"/>
  <c r="X787" i="1"/>
  <c r="Z787" i="1" s="1"/>
  <c r="Y777" i="1"/>
  <c r="R776" i="1"/>
  <c r="Z776" i="1"/>
  <c r="S776" i="1"/>
  <c r="T776" i="1" s="1"/>
  <c r="S624" i="1"/>
  <c r="T624" i="1" s="1"/>
  <c r="R620" i="1"/>
  <c r="Y610" i="1"/>
  <c r="R609" i="1"/>
  <c r="Z609" i="1"/>
  <c r="S609" i="1"/>
  <c r="T609" i="1" s="1"/>
  <c r="S608" i="1"/>
  <c r="T608" i="1" s="1"/>
  <c r="Y153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9" i="1"/>
  <c r="Y776" i="1"/>
  <c r="Z624" i="1"/>
  <c r="AI624" i="1" s="1"/>
  <c r="Y609" i="1"/>
  <c r="Z608" i="1"/>
  <c r="X451" i="1"/>
  <c r="Z451" i="1" s="1"/>
  <c r="AI451" i="1" s="1"/>
  <c r="X145" i="1"/>
  <c r="Z145" i="1" s="1"/>
  <c r="AI145" i="1" s="1"/>
  <c r="Y145" i="1"/>
  <c r="Y141" i="1"/>
  <c r="R124" i="1"/>
  <c r="S124" i="1"/>
  <c r="T124" i="1" s="1"/>
  <c r="R800" i="1"/>
  <c r="S447" i="1"/>
  <c r="T447" i="1" s="1"/>
  <c r="R447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4" i="1"/>
  <c r="S874" i="1"/>
  <c r="T874" i="1" s="1"/>
  <c r="X874" i="1"/>
  <c r="Z874" i="1" s="1"/>
  <c r="R873" i="1"/>
  <c r="S873" i="1"/>
  <c r="T873" i="1" s="1"/>
  <c r="X873" i="1"/>
  <c r="Z873" i="1" s="1"/>
  <c r="R872" i="1"/>
  <c r="R871" i="1"/>
  <c r="S872" i="1"/>
  <c r="T872" i="1" s="1"/>
  <c r="X872" i="1"/>
  <c r="Z872" i="1" s="1"/>
  <c r="X871" i="1"/>
  <c r="Z871" i="1" s="1"/>
  <c r="R870" i="1"/>
  <c r="S870" i="1"/>
  <c r="T870" i="1" s="1"/>
  <c r="X870" i="1"/>
  <c r="Z870" i="1" s="1"/>
  <c r="R863" i="1"/>
  <c r="S863" i="1"/>
  <c r="T863" i="1" s="1"/>
  <c r="X863" i="1"/>
  <c r="Z863" i="1" s="1"/>
  <c r="R850" i="1"/>
  <c r="S855" i="1"/>
  <c r="T855" i="1" s="1"/>
  <c r="X855" i="1"/>
  <c r="Z855" i="1" s="1"/>
  <c r="R854" i="1"/>
  <c r="S854" i="1"/>
  <c r="T854" i="1" s="1"/>
  <c r="X854" i="1"/>
  <c r="Z854" i="1" s="1"/>
  <c r="R853" i="1"/>
  <c r="X853" i="1"/>
  <c r="Z853" i="1" s="1"/>
  <c r="S852" i="1"/>
  <c r="T852" i="1" s="1"/>
  <c r="X852" i="1"/>
  <c r="Z852" i="1" s="1"/>
  <c r="R851" i="1"/>
  <c r="S851" i="1"/>
  <c r="T851" i="1" s="1"/>
  <c r="X851" i="1"/>
  <c r="Z851" i="1" s="1"/>
  <c r="X850" i="1"/>
  <c r="Z850" i="1" s="1"/>
  <c r="R849" i="1"/>
  <c r="X849" i="1"/>
  <c r="Z849" i="1" s="1"/>
  <c r="R848" i="1"/>
  <c r="S848" i="1"/>
  <c r="T848" i="1" s="1"/>
  <c r="X848" i="1"/>
  <c r="Z848" i="1" s="1"/>
  <c r="R846" i="1"/>
  <c r="X846" i="1"/>
  <c r="Z846" i="1" s="1"/>
  <c r="R844" i="1"/>
  <c r="S844" i="1"/>
  <c r="T844" i="1" s="1"/>
  <c r="X844" i="1"/>
  <c r="Z844" i="1" s="1"/>
  <c r="R843" i="1"/>
  <c r="X843" i="1"/>
  <c r="Z843" i="1" s="1"/>
  <c r="Y835" i="1" l="1"/>
  <c r="Q835" i="1"/>
  <c r="H835" i="1"/>
  <c r="R775" i="1"/>
  <c r="Q775" i="1"/>
  <c r="S775" i="1"/>
  <c r="T775" i="1" s="1"/>
  <c r="Y774" i="1"/>
  <c r="Q774" i="1"/>
  <c r="H774" i="1"/>
  <c r="H773" i="1"/>
  <c r="S773" i="1" s="1"/>
  <c r="T773" i="1" s="1"/>
  <c r="Q773" i="1"/>
  <c r="Y773" i="1"/>
  <c r="Y772" i="1"/>
  <c r="Q772" i="1"/>
  <c r="H772" i="1"/>
  <c r="R772" i="1" s="1"/>
  <c r="R835" i="1" l="1"/>
  <c r="S835" i="1"/>
  <c r="T835" i="1" s="1"/>
  <c r="X835" i="1"/>
  <c r="Z835" i="1" s="1"/>
  <c r="Y775" i="1"/>
  <c r="X775" i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X766" i="1"/>
  <c r="H767" i="1"/>
  <c r="R767" i="1" s="1"/>
  <c r="Q767" i="1"/>
  <c r="X767" i="1"/>
  <c r="H768" i="1"/>
  <c r="R768" i="1" s="1"/>
  <c r="Q768" i="1"/>
  <c r="X768" i="1"/>
  <c r="H769" i="1"/>
  <c r="S769" i="1" s="1"/>
  <c r="T769" i="1" s="1"/>
  <c r="Q769" i="1"/>
  <c r="Y769" i="1"/>
  <c r="H770" i="1"/>
  <c r="R770" i="1" s="1"/>
  <c r="Q770" i="1"/>
  <c r="X770" i="1"/>
  <c r="H771" i="1"/>
  <c r="R771" i="1" s="1"/>
  <c r="Q771" i="1"/>
  <c r="X771" i="1"/>
  <c r="Y765" i="1"/>
  <c r="Q765" i="1"/>
  <c r="H765" i="1"/>
  <c r="Y764" i="1"/>
  <c r="Q764" i="1"/>
  <c r="Y763" i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H764" i="1"/>
  <c r="H763" i="1"/>
  <c r="N4870" i="6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762" i="1"/>
  <c r="R762" i="1"/>
  <c r="W762" i="1"/>
  <c r="Q626" i="1"/>
  <c r="W626" i="1"/>
  <c r="Q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5" i="1"/>
  <c r="W625" i="1"/>
  <c r="H625" i="1"/>
  <c r="S625" i="1" s="1"/>
  <c r="S766" i="1" l="1"/>
  <c r="T766" i="1" s="1"/>
  <c r="Y771" i="1"/>
  <c r="Z771" i="1"/>
  <c r="Y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455" i="1" l="1"/>
  <c r="Y459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4" i="1" l="1"/>
  <c r="X454" i="1"/>
  <c r="Y453" i="1"/>
  <c r="X453" i="1"/>
  <c r="X456" i="1"/>
  <c r="Y456" i="1"/>
  <c r="Y457" i="1"/>
  <c r="X457" i="1"/>
  <c r="X458" i="1"/>
  <c r="Y458" i="1"/>
  <c r="X455" i="1"/>
  <c r="X459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K442" i="1"/>
  <c r="AO442" i="1"/>
  <c r="W442" i="1" s="1"/>
  <c r="AP442" i="1"/>
  <c r="AQ442" i="1"/>
  <c r="AR442" i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AK440" i="1"/>
  <c r="AO440" i="1"/>
  <c r="W440" i="1" s="1"/>
  <c r="AP440" i="1"/>
  <c r="AQ440" i="1"/>
  <c r="AR440" i="1"/>
  <c r="X441" i="1"/>
  <c r="X466" i="1"/>
  <c r="X467" i="1"/>
  <c r="X471" i="1"/>
  <c r="X474" i="1"/>
  <c r="X475" i="1"/>
  <c r="X482" i="1"/>
  <c r="X483" i="1"/>
  <c r="X490" i="1"/>
  <c r="X491" i="1"/>
  <c r="X498" i="1"/>
  <c r="X499" i="1"/>
  <c r="X505" i="1"/>
  <c r="X506" i="1"/>
  <c r="X513" i="1"/>
  <c r="X514" i="1"/>
  <c r="X521" i="1"/>
  <c r="X522" i="1"/>
  <c r="X529" i="1"/>
  <c r="X530" i="1"/>
  <c r="X537" i="1"/>
  <c r="X538" i="1"/>
  <c r="X545" i="1"/>
  <c r="X546" i="1"/>
  <c r="X553" i="1"/>
  <c r="X554" i="1"/>
  <c r="X561" i="1"/>
  <c r="Z561" i="1" s="1"/>
  <c r="X562" i="1"/>
  <c r="Z562" i="1" s="1"/>
  <c r="X570" i="1"/>
  <c r="Z570" i="1" s="1"/>
  <c r="X575" i="1"/>
  <c r="Z575" i="1" s="1"/>
  <c r="Y576" i="1"/>
  <c r="X577" i="1"/>
  <c r="Z577" i="1" s="1"/>
  <c r="X581" i="1"/>
  <c r="Z581" i="1" s="1"/>
  <c r="X583" i="1"/>
  <c r="Z583" i="1" s="1"/>
  <c r="X587" i="1"/>
  <c r="Z587" i="1" s="1"/>
  <c r="X591" i="1"/>
  <c r="Z591" i="1" s="1"/>
  <c r="Y592" i="1"/>
  <c r="X593" i="1"/>
  <c r="Z593" i="1" s="1"/>
  <c r="X594" i="1"/>
  <c r="Z594" i="1" s="1"/>
  <c r="X595" i="1"/>
  <c r="Z595" i="1" s="1"/>
  <c r="X597" i="1"/>
  <c r="Z597" i="1" s="1"/>
  <c r="R600" i="1"/>
  <c r="Q441" i="1"/>
  <c r="Q442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40" i="1"/>
  <c r="AU440" i="1" s="1"/>
  <c r="Y440" i="1"/>
  <c r="Q440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2" i="1" l="1"/>
  <c r="AU442" i="1"/>
  <c r="AT442" i="1" s="1"/>
  <c r="AS442" i="1"/>
  <c r="AU441" i="1"/>
  <c r="AT441" i="1" s="1"/>
  <c r="AV444" i="1"/>
  <c r="AS444" i="1" s="1"/>
  <c r="AU444" i="1"/>
  <c r="AT444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T441" i="1"/>
  <c r="AV441" i="1"/>
  <c r="AS441" i="1" s="1"/>
  <c r="AT440" i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T459" i="1"/>
  <c r="R459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R460" i="1"/>
  <c r="R461" i="1"/>
  <c r="R462" i="1"/>
  <c r="R463" i="1"/>
  <c r="R464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R602" i="1"/>
  <c r="T594" i="1"/>
  <c r="R530" i="1"/>
  <c r="Z522" i="1"/>
  <c r="R491" i="1"/>
  <c r="R467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Y424" i="1"/>
  <c r="X425" i="1"/>
  <c r="Z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4" i="1"/>
  <c r="X355" i="1"/>
  <c r="X154" i="1"/>
  <c r="X155" i="1"/>
  <c r="Y156" i="1"/>
  <c r="Y157" i="1"/>
  <c r="X158" i="1"/>
  <c r="X159" i="1"/>
  <c r="Y160" i="1"/>
  <c r="Y161" i="1"/>
  <c r="X162" i="1"/>
  <c r="Y163" i="1"/>
  <c r="Y164" i="1"/>
  <c r="X165" i="1"/>
  <c r="X166" i="1"/>
  <c r="X167" i="1"/>
  <c r="Y168" i="1"/>
  <c r="X169" i="1"/>
  <c r="X170" i="1"/>
  <c r="Y171" i="1"/>
  <c r="Y172" i="1"/>
  <c r="X173" i="1"/>
  <c r="X174" i="1"/>
  <c r="X175" i="1"/>
  <c r="Y176" i="1"/>
  <c r="Y177" i="1"/>
  <c r="X178" i="1"/>
  <c r="X179" i="1"/>
  <c r="Y180" i="1"/>
  <c r="Y181" i="1"/>
  <c r="Y182" i="1"/>
  <c r="X183" i="1"/>
  <c r="Y184" i="1"/>
  <c r="X185" i="1"/>
  <c r="X186" i="1"/>
  <c r="Y187" i="1"/>
  <c r="Y188" i="1"/>
  <c r="Y189" i="1"/>
  <c r="Y190" i="1"/>
  <c r="X191" i="1"/>
  <c r="Y192" i="1"/>
  <c r="X193" i="1"/>
  <c r="X194" i="1"/>
  <c r="Y195" i="1"/>
  <c r="Y196" i="1"/>
  <c r="X197" i="1"/>
  <c r="X198" i="1"/>
  <c r="X199" i="1"/>
  <c r="X200" i="1"/>
  <c r="X201" i="1"/>
  <c r="X202" i="1"/>
  <c r="X203" i="1"/>
  <c r="X204" i="1"/>
  <c r="X205" i="1"/>
  <c r="Y206" i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X223" i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X250" i="1"/>
  <c r="X251" i="1"/>
  <c r="Y252" i="1"/>
  <c r="Y253" i="1"/>
  <c r="X254" i="1"/>
  <c r="X255" i="1"/>
  <c r="X256" i="1"/>
  <c r="X257" i="1"/>
  <c r="X258" i="1"/>
  <c r="X259" i="1"/>
  <c r="X260" i="1"/>
  <c r="X261" i="1"/>
  <c r="X262" i="1"/>
  <c r="X263" i="1"/>
  <c r="Y264" i="1"/>
  <c r="Y265" i="1"/>
  <c r="X266" i="1"/>
  <c r="X267" i="1"/>
  <c r="Y268" i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Y293" i="1"/>
  <c r="Y294" i="1"/>
  <c r="X295" i="1"/>
  <c r="X296" i="1"/>
  <c r="Y297" i="1"/>
  <c r="X298" i="1"/>
  <c r="Y299" i="1"/>
  <c r="X300" i="1"/>
  <c r="X301" i="1"/>
  <c r="X302" i="1"/>
  <c r="X303" i="1"/>
  <c r="X304" i="1"/>
  <c r="Y305" i="1"/>
  <c r="X306" i="1"/>
  <c r="X307" i="1"/>
  <c r="Y308" i="1"/>
  <c r="X309" i="1"/>
  <c r="Y310" i="1"/>
  <c r="X311" i="1"/>
  <c r="Y312" i="1"/>
  <c r="X313" i="1"/>
  <c r="X314" i="1"/>
  <c r="X315" i="1"/>
  <c r="X316" i="1"/>
  <c r="Y317" i="1"/>
  <c r="Y318" i="1"/>
  <c r="X319" i="1"/>
  <c r="Y320" i="1"/>
  <c r="Y321" i="1"/>
  <c r="X322" i="1"/>
  <c r="X323" i="1"/>
  <c r="Y324" i="1"/>
  <c r="Y325" i="1"/>
  <c r="X326" i="1"/>
  <c r="X327" i="1"/>
  <c r="Y328" i="1"/>
  <c r="Y329" i="1"/>
  <c r="X330" i="1"/>
  <c r="X331" i="1"/>
  <c r="Y332" i="1"/>
  <c r="X333" i="1"/>
  <c r="Y334" i="1"/>
  <c r="X335" i="1"/>
  <c r="X336" i="1"/>
  <c r="X337" i="1"/>
  <c r="X338" i="1"/>
  <c r="X339" i="1"/>
  <c r="Y340" i="1"/>
  <c r="X341" i="1"/>
  <c r="X342" i="1"/>
  <c r="Y343" i="1"/>
  <c r="X344" i="1"/>
  <c r="X345" i="1"/>
  <c r="X346" i="1"/>
  <c r="X347" i="1"/>
  <c r="X348" i="1"/>
  <c r="Y349" i="1"/>
  <c r="Y350" i="1"/>
  <c r="X351" i="1"/>
  <c r="Y352" i="1"/>
  <c r="X353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1" i="1"/>
  <c r="T161" i="1"/>
  <c r="Z161" i="1"/>
  <c r="R162" i="1"/>
  <c r="T162" i="1"/>
  <c r="Z162" i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<sst xmlns="http://schemas.openxmlformats.org/spreadsheetml/2006/main" count="36174" uniqueCount="6115">
  <si>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</si>
  <si>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</si>
  <si>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</si>
  <si>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</si>
  <si>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</si>
  <si>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</si>
  <si>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</si>
  <si>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</si>
  <si>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</si>
  <si>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</si>
  <si>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</si>
  <si>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</si>
  <si>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</si>
  <si>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</si>
  <si>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</si>
  <si>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</si>
  <si>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</si>
  <si>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</si>
  <si>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</si>
  <si>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</si>
  <si>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</si>
  <si>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</si>
  <si>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</si>
  <si>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</si>
  <si>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</si>
  <si>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</si>
  <si>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</si>
  <si>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</si>
  <si>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</si>
  <si>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</si>
  <si>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</si>
  <si>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</si>
  <si>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</si>
  <si>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</si>
  <si>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</si>
  <si>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</si>
  <si>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</si>
  <si>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</si>
  <si>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</si>
  <si>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</si>
  <si>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</si>
  <si>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</si>
  <si>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</si>
  <si>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</si>
  <si>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</si>
  <si>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</si>
  <si>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</si>
  <si>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</si>
  <si>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</si>
  <si>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</si>
  <si>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</si>
  <si>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</si>
  <si>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</si>
  <si>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</si>
  <si>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</si>
  <si>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</si>
  <si>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</si>
  <si>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</si>
  <si>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</si>
  <si>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</si>
  <si>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</si>
  <si>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</si>
  <si>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</si>
  <si>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</si>
  <si>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</si>
  <si>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</si>
  <si>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</si>
  <si>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</si>
  <si>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</si>
  <si>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</si>
  <si>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</si>
  <si>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</si>
  <si>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</si>
  <si>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</si>
  <si>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</si>
  <si>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</si>
  <si>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</si>
  <si>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</si>
  <si>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</si>
  <si>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</si>
  <si>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</si>
  <si>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</si>
  <si>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</si>
  <si>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</si>
  <si>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</si>
  <si>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</si>
  <si>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</si>
  <si>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</si>
  <si>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</si>
  <si>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</si>
  <si>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</si>
  <si>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</si>
  <si>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</si>
  <si>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</si>
  <si>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</si>
  <si>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</si>
  <si>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</si>
  <si>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</si>
  <si>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</si>
  <si>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</si>
  <si>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</si>
  <si>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</si>
  <si>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</si>
  <si>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</si>
  <si>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</si>
  <si>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</si>
  <si>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</si>
  <si>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</si>
  <si>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</si>
  <si>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</si>
  <si>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</si>
  <si>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</si>
  <si>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</si>
  <si>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</si>
  <si>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</si>
  <si>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</si>
  <si>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</si>
  <si>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</si>
  <si>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</si>
  <si>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</si>
  <si>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</si>
  <si>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</si>
  <si>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</si>
  <si>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</si>
  <si>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</si>
  <si>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</si>
  <si>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</si>
  <si>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</si>
  <si>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</si>
  <si>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</si>
  <si>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</si>
  <si>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</si>
  <si>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</si>
  <si>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</si>
  <si>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</si>
  <si>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</si>
  <si>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</si>
  <si>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</si>
  <si>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</si>
  <si>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</si>
  <si>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</si>
  <si>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</si>
  <si>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</si>
  <si>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</si>
  <si>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</si>
  <si>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</si>
  <si>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</si>
  <si>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</si>
  <si>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</si>
  <si>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</si>
  <si>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</si>
  <si>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</si>
  <si>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</si>
  <si>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</si>
  <si>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</si>
  <si>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</si>
  <si>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</si>
  <si>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</si>
  <si>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</si>
  <si>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</si>
  <si>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</si>
  <si>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</si>
  <si>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</si>
  <si>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</si>
  <si>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</si>
  <si>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</si>
  <si>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</si>
  <si>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</si>
  <si>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</si>
  <si>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</si>
  <si>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</si>
  <si>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</si>
  <si>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</si>
  <si>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</si>
  <si>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</si>
  <si>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</si>
  <si>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</si>
  <si>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</si>
  <si>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</si>
  <si>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</si>
  <si>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</si>
  <si>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</si>
  <si>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</si>
  <si>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</si>
  <si>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</si>
  <si>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</si>
  <si>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</si>
  <si>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</si>
  <si>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</si>
  <si>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</si>
  <si>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</si>
  <si>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</si>
  <si>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</si>
  <si>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</si>
  <si>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</si>
  <si>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</si>
  <si>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</si>
  <si>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</si>
  <si>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</si>
  <si>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</si>
  <si>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</si>
  <si>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</si>
  <si>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</si>
  <si>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</si>
  <si>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</si>
  <si>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</si>
  <si>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</si>
  <si>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</si>
  <si>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</si>
  <si>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</si>
  <si>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</si>
  <si>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</si>
  <si>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</si>
  <si>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</si>
  <si>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</si>
  <si>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</si>
  <si>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</si>
  <si>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</si>
  <si>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</si>
  <si>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</si>
  <si>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</si>
  <si>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</si>
  <si>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</si>
  <si>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</si>
  <si>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</si>
  <si>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</si>
  <si>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</si>
  <si>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</si>
  <si>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</si>
  <si>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</si>
  <si>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</si>
  <si>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</si>
  <si>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</si>
  <si>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</si>
  <si>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</si>
  <si>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</si>
  <si>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</si>
  <si>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</si>
  <si>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</si>
  <si>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</si>
  <si>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</si>
  <si>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</si>
  <si>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</si>
  <si>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</si>
  <si>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</si>
  <si>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</si>
  <si>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</si>
  <si>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</si>
  <si>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</si>
  <si>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</si>
  <si>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</si>
  <si>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</si>
  <si>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</si>
  <si>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</si>
  <si>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</si>
  <si>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</si>
  <si>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</si>
  <si>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</si>
  <si>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</si>
  <si>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</si>
  <si>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</si>
  <si>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</si>
  <si>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</si>
  <si>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</si>
  <si>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</si>
  <si>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</si>
  <si>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</si>
  <si>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</si>
  <si>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</si>
  <si>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</si>
  <si>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</si>
  <si>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</si>
  <si>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</si>
  <si>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</si>
  <si>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</si>
  <si>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</si>
  <si>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</si>
  <si>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</si>
  <si>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</si>
  <si>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</si>
  <si>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</si>
  <si>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</si>
  <si>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</si>
  <si>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</si>
  <si>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</si>
  <si>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</si>
  <si>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</si>
  <si>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</si>
  <si>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</si>
  <si>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</si>
  <si>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</si>
  <si>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</si>
  <si>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</si>
  <si>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</si>
  <si>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</si>
  <si>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</si>
  <si>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</si>
  <si>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</si>
  <si>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</si>
  <si>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</si>
  <si>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</si>
  <si>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</si>
  <si>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</si>
  <si>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</si>
  <si>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</si>
  <si>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</si>
  <si>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</si>
  <si>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</si>
  <si>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</si>
  <si>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</si>
  <si>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</si>
  <si>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</si>
  <si>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</si>
  <si>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</si>
  <si>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</si>
  <si>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</si>
  <si>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</si>
  <si>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</si>
  <si>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</si>
  <si>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</si>
  <si>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</si>
  <si>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</si>
  <si>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</si>
  <si>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</si>
  <si>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</si>
  <si>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</si>
  <si>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</si>
  <si>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</si>
  <si>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</si>
  <si>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</si>
  <si>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</si>
  <si>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</si>
  <si>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</si>
  <si>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</si>
  <si>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</si>
  <si>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</si>
  <si>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</si>
  <si>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</si>
  <si>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</si>
  <si>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</si>
  <si>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</si>
  <si>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</si>
  <si>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</si>
  <si>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</si>
  <si>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</si>
  <si>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</si>
  <si>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</si>
  <si>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</si>
  <si>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</si>
  <si>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</si>
  <si>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</si>
  <si>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</si>
  <si>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</si>
  <si>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</si>
  <si>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</si>
  <si>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</si>
  <si>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</si>
  <si>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</si>
  <si>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</si>
  <si>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</si>
  <si>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</si>
  <si>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</si>
  <si>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</si>
  <si>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</si>
  <si>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</si>
  <si>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</si>
  <si>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</si>
  <si>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</si>
  <si>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</si>
  <si>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</si>
  <si>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</si>
  <si>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</si>
  <si>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</si>
  <si>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</si>
  <si>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</si>
  <si>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</si>
  <si>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</si>
  <si>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</si>
  <si>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</si>
  <si>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</si>
  <si>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</si>
  <si>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</si>
  <si>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</si>
  <si>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</si>
  <si>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</si>
  <si>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</si>
  <si>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</si>
  <si>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</si>
  <si>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</si>
  <si>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</si>
  <si>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</si>
  <si>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</si>
  <si>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</si>
  <si>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</si>
  <si>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</si>
  <si>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</si>
  <si>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</si>
  <si>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</si>
  <si>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</si>
  <si>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</si>
  <si>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</si>
  <si>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</si>
  <si>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</si>
  <si>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</si>
  <si>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</si>
  <si>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</si>
  <si>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</si>
  <si>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</si>
  <si>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</si>
  <si>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</si>
  <si>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</si>
  <si>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</si>
  <si>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</si>
  <si>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</si>
  <si>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</si>
  <si>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</si>
  <si>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</si>
  <si>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</si>
  <si>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</si>
  <si>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</si>
  <si>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</si>
  <si>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</si>
  <si>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</si>
  <si>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</si>
  <si>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</si>
  <si>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</si>
  <si>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</si>
  <si>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</si>
  <si>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</si>
  <si>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</si>
  <si>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</si>
  <si>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</si>
  <si>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</si>
  <si>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</si>
  <si>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</si>
  <si>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</si>
  <si>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</si>
  <si>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</si>
  <si>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</si>
  <si>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</si>
  <si>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</si>
  <si>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</si>
  <si>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</si>
  <si>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</si>
  <si>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</si>
  <si>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</si>
  <si>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</si>
  <si>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</si>
  <si>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</si>
  <si>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</si>
  <si>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</si>
  <si>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</si>
  <si>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</si>
  <si>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</si>
  <si>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</si>
  <si>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</si>
  <si>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</si>
  <si>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</si>
  <si>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</si>
  <si>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</si>
  <si>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</si>
  <si>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</si>
  <si>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</si>
  <si>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</si>
  <si>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</si>
  <si>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</si>
  <si>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</si>
  <si>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</si>
  <si>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</si>
  <si>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</si>
  <si>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</si>
  <si>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</si>
  <si>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</si>
  <si>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</si>
  <si>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</si>
  <si>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</si>
  <si>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</si>
  <si>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</si>
  <si>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</si>
  <si>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</si>
  <si>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</si>
  <si>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</si>
  <si>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</si>
  <si>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</si>
  <si>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</si>
  <si>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</si>
  <si>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</si>
  <si>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</si>
  <si>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</si>
  <si>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</si>
  <si>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</si>
  <si>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</si>
  <si>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</si>
  <si>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</si>
  <si>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</si>
  <si>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</si>
  <si>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</si>
  <si>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</si>
  <si>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</si>
  <si>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</si>
  <si>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</si>
  <si>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</si>
  <si>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</si>
  <si>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</si>
  <si>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</si>
  <si>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</si>
  <si>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</si>
  <si>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</si>
  <si>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</si>
  <si>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</si>
  <si>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</si>
  <si>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</si>
  <si>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</si>
  <si>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</si>
  <si>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</si>
  <si>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</si>
  <si>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</si>
  <si>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</si>
  <si>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</si>
  <si>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</si>
  <si>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</si>
  <si>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</si>
  <si>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</si>
  <si>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</si>
  <si>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</si>
  <si>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</si>
  <si>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</si>
  <si>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</si>
  <si>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</si>
  <si>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</si>
  <si>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</si>
  <si>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</si>
  <si>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</si>
  <si>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</si>
  <si>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</si>
  <si>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</si>
  <si>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</si>
  <si>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</si>
  <si>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</si>
  <si>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</si>
  <si>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</si>
  <si>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</si>
  <si>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</si>
  <si>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</si>
  <si>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</si>
  <si>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</si>
  <si>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</si>
  <si>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</si>
  <si>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</si>
  <si>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</si>
  <si>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</si>
  <si>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</si>
  <si>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</si>
  <si>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</si>
  <si>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</si>
  <si>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</si>
  <si>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</si>
  <si>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</si>
  <si>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</si>
  <si>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</si>
  <si>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</si>
  <si>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</si>
  <si>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</si>
  <si>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</si>
  <si>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</si>
  <si>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</si>
  <si>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</si>
  <si>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</si>
  <si>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</si>
  <si>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</si>
  <si>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</si>
  <si>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</si>
  <si>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</si>
  <si>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</si>
  <si>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</si>
  <si>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</si>
  <si>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</si>
  <si>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</si>
  <si>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</si>
  <si>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</si>
  <si>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</si>
  <si>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</si>
  <si>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</si>
  <si>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</si>
  <si>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</si>
  <si>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</si>
  <si>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</si>
  <si>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</si>
  <si>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</si>
  <si>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</si>
  <si>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</si>
  <si>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</si>
  <si>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</si>
  <si>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</si>
  <si>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</si>
  <si>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</si>
  <si>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</si>
  <si>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</si>
  <si>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</si>
  <si>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</si>
  <si>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</si>
  <si>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</si>
  <si>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</si>
  <si>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</si>
  <si>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</si>
  <si>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</si>
  <si>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</si>
  <si>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</si>
  <si>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</si>
  <si>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</si>
  <si>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</si>
  <si>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</si>
  <si>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</si>
  <si>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</si>
  <si>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</si>
  <si>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</si>
  <si>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</si>
  <si>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</si>
  <si>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</si>
  <si>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</si>
  <si>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</si>
  <si>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</si>
  <si>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</si>
  <si>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</si>
  <si>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</si>
  <si>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</si>
  <si>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</si>
  <si>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</si>
  <si>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</si>
  <si>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</si>
  <si>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</si>
  <si>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</si>
  <si>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</si>
  <si>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</si>
  <si>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</si>
  <si>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</si>
  <si>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</si>
  <si>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</si>
  <si>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</si>
  <si>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</si>
  <si>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</si>
  <si>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</si>
  <si>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</si>
  <si>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</si>
  <si>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</si>
  <si>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</si>
  <si>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</si>
  <si>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</si>
  <si>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</si>
  <si>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</si>
  <si>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</si>
  <si>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</si>
  <si>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</si>
  <si>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</si>
  <si>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</si>
  <si>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</si>
  <si>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</si>
  <si>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</si>
  <si>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</si>
  <si>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</si>
  <si>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</si>
  <si>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</si>
  <si>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</si>
  <si>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</si>
  <si>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</si>
  <si>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</si>
  <si>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</si>
  <si>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</si>
  <si>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</si>
  <si>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</si>
  <si>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</si>
  <si>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</si>
  <si>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</si>
  <si>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</si>
  <si>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</si>
  <si>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</si>
  <si>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</si>
  <si>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</si>
  <si>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</si>
  <si>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</si>
  <si>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</si>
  <si>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</si>
  <si>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</si>
  <si>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</si>
  <si>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</si>
  <si>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</si>
  <si>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</si>
  <si>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</si>
  <si>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</si>
  <si>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</si>
  <si>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</si>
  <si>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</si>
  <si>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</si>
  <si>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</si>
  <si>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</si>
  <si>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</si>
  <si>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</si>
  <si>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</si>
  <si>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</si>
  <si>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</si>
  <si>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</si>
  <si>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</si>
  <si>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</si>
  <si>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</si>
  <si>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</si>
  <si>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</si>
  <si>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</si>
  <si>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</si>
  <si>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</si>
  <si>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</si>
  <si>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</si>
  <si>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</si>
  <si>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</si>
  <si>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</si>
  <si>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</si>
  <si>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</si>
  <si>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</si>
  <si>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</si>
  <si>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</si>
  <si>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</si>
  <si>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</si>
  <si>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</si>
  <si>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</si>
  <si>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</si>
  <si>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</si>
  <si>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</si>
  <si>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</si>
  <si>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</si>
  <si>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</si>
  <si>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</si>
  <si>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</si>
  <si>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</si>
  <si>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</si>
  <si>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</si>
  <si>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</si>
  <si>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</si>
  <si>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</si>
  <si>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</si>
  <si>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</si>
  <si>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</si>
  <si>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</si>
  <si>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</si>
  <si>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</si>
  <si>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</si>
  <si>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</si>
  <si>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</si>
  <si>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</si>
  <si>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</si>
  <si>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</si>
  <si>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</si>
  <si>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</si>
  <si>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</si>
  <si>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</si>
  <si>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</si>
  <si>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</si>
  <si>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</si>
  <si>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</si>
  <si>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</si>
  <si>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</si>
  <si>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</si>
  <si>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</si>
  <si>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</si>
  <si>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</si>
  <si>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</si>
  <si>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</si>
  <si>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</si>
  <si>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</si>
  <si>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</si>
  <si>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</si>
  <si>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</si>
  <si>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</si>
  <si>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</si>
  <si>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</si>
  <si>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</si>
  <si>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</si>
  <si>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</si>
  <si>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</si>
  <si>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</si>
  <si>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</si>
  <si>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</si>
  <si>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</si>
  <si>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</si>
  <si>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</si>
  <si>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</si>
  <si>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</si>
  <si>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</si>
  <si>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</si>
  <si>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</si>
  <si>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</si>
  <si>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</si>
  <si>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</si>
  <si>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</si>
  <si>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</si>
  <si>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</si>
  <si>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</si>
  <si>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</si>
  <si>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</si>
  <si>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</si>
  <si>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</si>
  <si>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</si>
  <si>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</si>
  <si>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</si>
  <si>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</si>
  <si>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</si>
  <si>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</si>
  <si>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</si>
  <si>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</si>
  <si>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</si>
  <si>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</si>
  <si>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</si>
  <si>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</si>
  <si>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</si>
  <si>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</si>
  <si>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</si>
  <si>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</si>
  <si>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</si>
  <si>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</si>
  <si>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</si>
  <si>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</si>
  <si>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</si>
  <si>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</si>
  <si>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</si>
  <si>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</si>
  <si>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</si>
  <si>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</si>
  <si>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</si>
  <si>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</si>
  <si>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</si>
  <si>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</si>
  <si>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</si>
  <si>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</si>
  <si>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</si>
  <si>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</si>
  <si>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</si>
  <si>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</si>
  <si>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</si>
  <si>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</si>
  <si>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</si>
  <si>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</si>
  <si>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</si>
  <si>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</si>
  <si>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</si>
  <si>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</si>
  <si>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</si>
  <si>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</si>
  <si>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</si>
  <si>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</si>
  <si>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</si>
  <si>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</si>
  <si>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</si>
  <si>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</si>
  <si>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</si>
  <si>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</si>
  <si>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</si>
  <si>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</si>
  <si>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</si>
  <si>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</si>
  <si>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</si>
  <si>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</si>
  <si>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</si>
  <si>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</si>
  <si>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</si>
  <si>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</si>
  <si>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</si>
  <si>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</si>
  <si>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</si>
  <si>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</si>
  <si>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</si>
  <si>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</si>
  <si>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</si>
  <si>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</si>
  <si>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</si>
  <si>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</si>
  <si>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</si>
  <si>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</si>
  <si>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</si>
  <si>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</si>
  <si>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</si>
  <si>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</si>
  <si>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</si>
  <si>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</si>
  <si>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</si>
  <si>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</si>
  <si>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</si>
  <si>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</si>
  <si>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</si>
  <si>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</si>
  <si>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</si>
  <si>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</si>
  <si>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</si>
  <si>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</si>
  <si>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</si>
  <si>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</si>
  <si>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</si>
  <si>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</si>
  <si>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</si>
  <si>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</si>
  <si>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</si>
  <si>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</si>
  <si>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</si>
  <si>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</si>
  <si>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</si>
  <si>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</si>
  <si>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</si>
  <si>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</si>
  <si>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</si>
  <si>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</si>
  <si>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</si>
  <si>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</si>
  <si>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</si>
  <si>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</si>
  <si>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</si>
  <si>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</si>
  <si>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</si>
  <si>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</si>
  <si>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</si>
  <si>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</si>
  <si>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</si>
  <si>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</si>
  <si>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</si>
  <si>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</si>
  <si>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</si>
  <si>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</si>
  <si>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</si>
  <si>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</si>
  <si>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</si>
  <si>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</si>
  <si>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</si>
  <si>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</si>
  <si>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</si>
  <si>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</si>
  <si>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</si>
  <si>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</si>
  <si>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</si>
  <si>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</si>
  <si>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</si>
  <si>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</si>
  <si>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</si>
  <si>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</si>
  <si>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</si>
  <si>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</si>
  <si>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</si>
  <si>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</si>
  <si>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</si>
  <si>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</si>
  <si>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</si>
  <si>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</si>
  <si>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</si>
  <si>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</si>
  <si>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</si>
  <si>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</si>
  <si>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</si>
  <si>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</si>
  <si>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</si>
  <si>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</si>
  <si>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</si>
  <si>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</si>
  <si>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</si>
  <si>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</si>
  <si>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</si>
  <si>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</si>
  <si>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</si>
  <si>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</si>
  <si>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</si>
  <si>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</si>
  <si>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</si>
  <si>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</si>
  <si>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</si>
  <si>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</si>
  <si>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</si>
  <si>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</si>
  <si>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</si>
  <si>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</si>
  <si>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</si>
  <si>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</si>
  <si>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</si>
  <si>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</si>
  <si>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</si>
  <si>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</si>
  <si>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</si>
  <si>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</si>
  <si>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</si>
  <si>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</si>
  <si>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</si>
  <si>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</si>
  <si>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</si>
  <si>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</si>
  <si>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</si>
  <si>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</si>
  <si>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</si>
  <si>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</si>
  <si>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</si>
  <si>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</si>
  <si>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</si>
  <si>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</si>
  <si>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</si>
  <si>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</si>
  <si>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</si>
  <si>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</si>
  <si>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</si>
  <si>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</si>
  <si>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</si>
  <si>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</si>
  <si>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</si>
  <si>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</si>
  <si>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</si>
  <si>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</si>
  <si>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</si>
  <si>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</si>
  <si>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</si>
  <si>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</si>
  <si>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</si>
  <si>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</si>
  <si>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</si>
  <si>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</si>
  <si>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</si>
  <si>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</si>
  <si>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</si>
  <si>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</si>
  <si>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</si>
  <si>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</si>
  <si>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</si>
  <si>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</si>
  <si>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</si>
  <si>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</si>
  <si>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</si>
  <si>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</si>
  <si>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</si>
  <si>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</si>
  <si>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</si>
  <si>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</si>
  <si>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</si>
  <si>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</si>
  <si>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</si>
  <si>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</si>
  <si>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</si>
  <si>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</si>
  <si>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</si>
  <si>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</si>
  <si>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</si>
  <si>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</si>
  <si>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</si>
  <si>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</si>
  <si>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</si>
  <si>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</si>
  <si>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</si>
  <si>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</si>
  <si>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</si>
  <si>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</si>
  <si>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</si>
  <si>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</si>
  <si>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</si>
  <si>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</si>
  <si>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</si>
  <si>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</si>
  <si>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</si>
  <si>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</si>
  <si>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</si>
  <si>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</si>
  <si>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</si>
  <si>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</si>
  <si>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</si>
  <si>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</si>
  <si>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</si>
  <si>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</si>
  <si>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</si>
  <si>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</si>
  <si>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</si>
  <si>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</si>
  <si>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</si>
  <si>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</si>
  <si>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</si>
  <si>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</si>
  <si>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</si>
  <si>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</si>
  <si>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</si>
  <si>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</si>
  <si>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</si>
  <si>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</si>
  <si>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</si>
  <si>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</si>
  <si>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</si>
  <si>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</si>
  <si>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</si>
  <si>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</si>
  <si>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</si>
  <si>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</si>
  <si>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</si>
  <si>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</si>
  <si>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</si>
  <si>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</si>
  <si>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</si>
  <si>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</si>
  <si>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</si>
  <si>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</si>
  <si>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</si>
  <si>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</si>
  <si>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</si>
  <si>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</si>
  <si>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</si>
  <si>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</si>
  <si>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</si>
  <si>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</si>
  <si>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</si>
  <si>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</si>
  <si>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</si>
  <si>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</si>
  <si>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</si>
  <si>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</si>
  <si>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</si>
  <si>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</si>
  <si>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</si>
  <si>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</si>
  <si>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</si>
  <si>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</si>
  <si>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</si>
  <si>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</si>
  <si>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</si>
  <si>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</si>
  <si>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</si>
  <si>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</si>
  <si>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</si>
  <si>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</si>
  <si>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</si>
  <si>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</si>
  <si>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</si>
  <si>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</si>
  <si>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</si>
  <si>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</si>
  <si>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</si>
  <si>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</si>
  <si>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</si>
  <si>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</si>
  <si>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</si>
  <si>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</si>
  <si>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</si>
  <si>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</si>
  <si>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</si>
  <si>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</si>
  <si>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</si>
  <si>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</si>
  <si>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</si>
  <si>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</si>
  <si>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</si>
  <si>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</si>
  <si>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</si>
  <si>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</si>
  <si>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</si>
  <si>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</si>
  <si>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</si>
  <si>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</si>
  <si>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</si>
  <si>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</si>
  <si>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</si>
  <si>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</si>
  <si>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</si>
  <si>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</si>
  <si>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</si>
  <si>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</si>
  <si>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</si>
  <si>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</si>
  <si>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</si>
  <si>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</si>
  <si>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</si>
  <si>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</si>
  <si>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</si>
  <si>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</si>
  <si>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</si>
  <si>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</si>
  <si>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</si>
  <si>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</si>
  <si>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</si>
  <si>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</si>
  <si>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</si>
  <si>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</si>
  <si>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</si>
  <si>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</si>
  <si>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</si>
  <si>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</si>
  <si>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</si>
  <si>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</si>
  <si>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</si>
  <si>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</si>
  <si>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</si>
  <si>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</si>
  <si>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</si>
  <si>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</si>
  <si>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</si>
  <si>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</si>
  <si>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</si>
  <si>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</si>
  <si>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</si>
  <si>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</si>
  <si>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</si>
  <si>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</si>
  <si>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</si>
  <si>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</si>
  <si>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</si>
  <si>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</si>
  <si>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</si>
  <si>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</si>
  <si>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</si>
  <si>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</si>
  <si>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</si>
  <si>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</si>
  <si>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</si>
  <si>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</si>
  <si>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</si>
  <si>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</si>
  <si>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</si>
  <si>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</si>
  <si>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</si>
  <si>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</si>
  <si>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</si>
  <si>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</si>
  <si>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</si>
  <si>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</si>
  <si>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</si>
  <si>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</si>
  <si>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</si>
  <si>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</si>
  <si>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</si>
  <si>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</si>
  <si>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</si>
  <si>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</si>
  <si>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</si>
  <si>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</si>
  <si>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</si>
  <si>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</si>
  <si>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</si>
  <si>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</si>
  <si>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</si>
  <si>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</si>
  <si>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</si>
  <si>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</si>
  <si>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</si>
  <si>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</si>
  <si>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</si>
  <si>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</si>
  <si>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</si>
  <si>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</si>
  <si>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</si>
  <si>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</si>
  <si>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</si>
  <si>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</si>
  <si>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</si>
  <si>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</si>
  <si>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</si>
  <si>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</si>
  <si>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</si>
  <si>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</si>
  <si>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</si>
  <si>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</si>
  <si>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</si>
  <si>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</si>
  <si>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</si>
  <si>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</si>
  <si>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</si>
  <si>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</si>
  <si>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</si>
  <si>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</si>
  <si>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</si>
  <si>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</si>
  <si>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</si>
  <si>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</si>
  <si>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</si>
  <si>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</si>
  <si>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</si>
  <si>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</si>
  <si>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</si>
  <si>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</si>
  <si>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</si>
  <si>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</si>
  <si>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</si>
  <si>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</si>
  <si>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</si>
  <si>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</si>
  <si>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</si>
  <si>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</si>
  <si>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</si>
  <si>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</si>
  <si>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</si>
  <si>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</si>
  <si>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</si>
  <si>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</si>
  <si>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</si>
  <si>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</si>
  <si>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</si>
  <si>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</si>
  <si>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</si>
  <si>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</si>
  <si>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</si>
  <si>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</si>
  <si>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</si>
  <si>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</si>
  <si>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</si>
  <si>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</si>
  <si>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</si>
  <si>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</si>
  <si>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</si>
  <si>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</si>
  <si>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</si>
  <si>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</si>
  <si>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</si>
  <si>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</si>
  <si>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</si>
  <si>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</si>
  <si>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</si>
  <si>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</si>
  <si>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</si>
  <si>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</si>
  <si>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</si>
  <si>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</si>
  <si>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</si>
  <si>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</si>
  <si>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</si>
  <si>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</si>
  <si>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</si>
  <si>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</si>
  <si>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</si>
  <si>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</si>
  <si>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</si>
  <si>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</si>
  <si>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</si>
  <si>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</si>
  <si>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</si>
  <si>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</si>
  <si>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</si>
  <si>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</si>
  <si>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</si>
  <si>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</si>
  <si>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</si>
  <si>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</si>
  <si>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</si>
  <si>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</si>
  <si>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</si>
  <si>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</si>
  <si>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</si>
  <si>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</si>
  <si>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</si>
  <si>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</si>
  <si>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</si>
  <si>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</si>
  <si>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</si>
  <si>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</si>
  <si>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</si>
  <si>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</si>
  <si>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</si>
  <si>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</si>
  <si>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</si>
  <si>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</si>
  <si>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</si>
  <si>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</si>
  <si>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</si>
  <si>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</si>
  <si>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</si>
  <si>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</si>
  <si>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</si>
  <si>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</si>
  <si>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</si>
  <si>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</si>
  <si>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</si>
  <si>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</si>
  <si>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</si>
  <si>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</si>
  <si>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</si>
  <si>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</si>
  <si>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</si>
  <si>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</si>
  <si>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</si>
  <si>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</si>
  <si>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</si>
  <si>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</si>
  <si>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</si>
  <si>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</si>
  <si>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</si>
  <si>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</si>
  <si>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</si>
  <si>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</si>
  <si>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</si>
  <si>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</si>
  <si>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</si>
  <si>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</si>
  <si>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</si>
  <si>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</si>
  <si>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</si>
  <si>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</si>
  <si>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</si>
  <si>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</si>
  <si>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</si>
  <si>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</si>
  <si>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</si>
  <si>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</si>
  <si>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</si>
  <si>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</si>
  <si>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</si>
  <si>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</si>
  <si>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</si>
  <si>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</si>
  <si>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</si>
  <si>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</si>
  <si>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</si>
  <si>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</si>
  <si>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</si>
  <si>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</si>
  <si>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</si>
  <si>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</si>
  <si>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</si>
  <si>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</si>
  <si>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</si>
  <si>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</si>
  <si>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</si>
  <si>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</si>
  <si>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</si>
  <si>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</si>
  <si>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</si>
  <si>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</si>
  <si>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</si>
  <si>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</si>
  <si>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</si>
  <si>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</si>
  <si>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</si>
  <si>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</si>
  <si>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</si>
  <si>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</si>
  <si>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</si>
  <si>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</si>
  <si>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</si>
  <si>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</si>
  <si>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</si>
  <si>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</si>
  <si>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</si>
  <si>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</si>
  <si>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</si>
  <si>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</si>
  <si>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</si>
  <si>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</si>
  <si>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</si>
  <si>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</si>
  <si>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</si>
  <si>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</si>
  <si>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</si>
  <si>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</si>
  <si>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</si>
  <si>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</si>
  <si>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</si>
  <si>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</si>
  <si>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</si>
  <si>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</si>
  <si>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</si>
  <si>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</si>
  <si>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</si>
  <si>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</si>
  <si>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</si>
  <si>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</si>
  <si>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</si>
  <si>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</si>
  <si>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</si>
  <si>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</si>
  <si>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</si>
  <si>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</si>
  <si>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</si>
  <si>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</si>
  <si>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</si>
  <si>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</si>
  <si>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</si>
  <si>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</si>
  <si>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</si>
  <si>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</si>
  <si>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</si>
  <si>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</si>
  <si>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</si>
  <si>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</si>
  <si>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</si>
  <si>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</si>
  <si>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</si>
  <si>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</si>
  <si>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</si>
  <si>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</si>
  <si>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</si>
  <si>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</si>
  <si>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</si>
  <si>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</si>
  <si>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</si>
  <si>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</si>
  <si>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</si>
  <si>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</si>
  <si>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</si>
  <si>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</si>
  <si>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</si>
  <si>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</si>
  <si>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</si>
  <si>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</si>
  <si>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</si>
  <si>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</si>
  <si>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</si>
  <si>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</si>
  <si>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</si>
  <si>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</si>
  <si>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</si>
  <si>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</si>
  <si>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</si>
  <si>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</si>
  <si>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</si>
  <si>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</si>
  <si>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</si>
  <si>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</si>
  <si>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</si>
  <si>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</si>
  <si>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</si>
  <si>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</si>
  <si>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</si>
  <si>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</si>
  <si>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</si>
  <si>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</si>
  <si>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</si>
  <si>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</si>
  <si>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</si>
  <si>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</si>
  <si>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</si>
  <si>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</si>
  <si>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</si>
  <si>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</si>
  <si>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</si>
  <si>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</si>
  <si>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</si>
  <si>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</si>
  <si>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</si>
  <si>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</si>
  <si>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</si>
  <si>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</si>
  <si>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</si>
  <si>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</si>
  <si>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</si>
  <si>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</si>
  <si>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</si>
  <si>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</si>
  <si>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</si>
  <si>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</si>
  <si>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</si>
  <si>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</si>
  <si>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</si>
  <si>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</si>
  <si>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</si>
  <si>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</si>
  <si>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</si>
  <si>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</si>
  <si>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</si>
  <si>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</si>
  <si>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</si>
  <si>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</si>
  <si>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</si>
  <si>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</si>
  <si>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</si>
  <si>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</si>
  <si>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</si>
  <si>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</si>
  <si>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</si>
  <si>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</si>
  <si>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</si>
  <si>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</si>
  <si>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</si>
  <si>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</si>
  <si>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</si>
  <si>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</si>
  <si>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</si>
  <si>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</si>
  <si>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</si>
  <si>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</si>
  <si>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</si>
  <si>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</si>
  <si>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</si>
  <si>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</si>
  <si>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</si>
  <si>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</si>
  <si>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</si>
  <si>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</si>
  <si>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</si>
  <si>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</si>
  <si>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</si>
  <si>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</si>
  <si>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</si>
  <si>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</si>
  <si>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</si>
  <si>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</si>
  <si>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</si>
  <si>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</si>
  <si>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</si>
  <si>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</si>
  <si>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</si>
  <si>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</si>
  <si>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</si>
  <si>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</si>
  <si>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</si>
  <si>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</si>
  <si>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</si>
  <si>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</si>
  <si>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</si>
  <si>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</si>
  <si>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</si>
  <si>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</si>
  <si>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</si>
  <si>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</si>
  <si>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</si>
  <si>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</si>
  <si>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</si>
  <si>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</si>
  <si>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</si>
  <si>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</si>
  <si>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</si>
  <si>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</si>
  <si>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</si>
  <si>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</si>
  <si>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</si>
  <si>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</si>
  <si>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</si>
  <si>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</si>
  <si>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</si>
  <si>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</si>
  <si>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</si>
  <si>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</si>
  <si>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</si>
  <si>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</si>
  <si>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</si>
  <si>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</si>
  <si>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</si>
  <si>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</si>
  <si>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</si>
  <si>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</si>
  <si>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</si>
  <si>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</si>
  <si>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</si>
  <si>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</si>
  <si>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</si>
  <si>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</si>
  <si>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</si>
  <si>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</si>
  <si>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</si>
  <si>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</si>
  <si>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</si>
  <si>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</si>
  <si>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</si>
  <si>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</si>
  <si>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</si>
  <si>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</si>
  <si>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</si>
  <si>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</si>
  <si>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</si>
  <si>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</si>
  <si>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</si>
  <si>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</si>
  <si>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</si>
  <si>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</si>
  <si>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</si>
  <si>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</si>
  <si>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</si>
  <si>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</si>
  <si>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</si>
  <si>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</si>
  <si>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</si>
  <si>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</si>
  <si>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</si>
  <si>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</si>
  <si>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</si>
  <si>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</si>
  <si>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</si>
  <si>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</si>
  <si>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</si>
  <si>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</si>
  <si>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</si>
  <si>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</si>
  <si>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</si>
  <si>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</si>
  <si>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</si>
  <si>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</si>
  <si>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</si>
  <si>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</si>
  <si>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</si>
  <si>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</si>
  <si>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</si>
  <si>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</si>
  <si>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</si>
  <si>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</si>
  <si>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</si>
  <si>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</si>
  <si>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</si>
  <si>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</si>
  <si>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</si>
  <si>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</si>
  <si>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</si>
  <si>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</si>
  <si>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</si>
  <si>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</si>
  <si>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</si>
  <si>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</si>
  <si>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</si>
  <si>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</si>
  <si>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</si>
  <si>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</si>
  <si>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</si>
  <si>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</si>
  <si>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</si>
  <si>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</si>
  <si>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</si>
  <si>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</si>
  <si>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</si>
  <si>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</si>
  <si>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</si>
  <si>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</si>
  <si>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</si>
  <si>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</si>
  <si>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</si>
  <si>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</si>
  <si>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</si>
  <si>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</si>
  <si>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</si>
  <si>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</si>
  <si>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</si>
  <si>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</si>
  <si>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</si>
  <si>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</si>
  <si>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</si>
  <si>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</si>
  <si>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</si>
  <si>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</si>
  <si>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</si>
  <si>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</si>
  <si>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</si>
  <si>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</si>
  <si>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</si>
  <si>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</si>
  <si>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</si>
  <si>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</si>
  <si>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</si>
  <si>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</si>
  <si>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</si>
  <si>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</si>
  <si>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</si>
  <si>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</si>
  <si>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</si>
  <si>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</si>
  <si>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</si>
  <si>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</si>
  <si>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</si>
  <si>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</si>
  <si>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</si>
  <si>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</si>
  <si>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</si>
  <si>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</si>
  <si>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</si>
  <si>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</si>
  <si>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</si>
  <si>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</si>
  <si>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</si>
  <si>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</si>
  <si>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</si>
  <si>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</si>
  <si>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</si>
  <si>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</si>
  <si>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</si>
  <si>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</si>
  <si>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</si>
  <si>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</si>
  <si>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</si>
  <si>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</si>
  <si>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</si>
  <si>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</si>
  <si>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</si>
  <si>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</si>
  <si>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</si>
  <si>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</si>
  <si>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</si>
  <si>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</si>
  <si>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</si>
  <si>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</si>
  <si>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</si>
  <si>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</si>
  <si>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</si>
  <si>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</si>
  <si>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</si>
  <si>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</si>
  <si>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</si>
  <si>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</si>
  <si>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</si>
  <si>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</si>
  <si>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</si>
  <si>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</si>
  <si>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</si>
  <si>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</si>
  <si>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</si>
  <si>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</si>
  <si>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</si>
  <si>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</si>
  <si>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</si>
  <si>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</si>
  <si>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</si>
  <si>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</si>
  <si>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</si>
  <si>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</si>
  <si>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</si>
  <si>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</si>
  <si>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</si>
  <si>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</si>
  <si>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</si>
  <si>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</si>
  <si>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</si>
  <si>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</si>
  <si>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</si>
  <si>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</si>
  <si>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</si>
  <si>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</si>
  <si>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</si>
  <si>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</si>
  <si>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</si>
  <si>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</si>
  <si>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</si>
  <si>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</si>
  <si>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</si>
  <si>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</si>
  <si>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</si>
  <si>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</si>
  <si>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</si>
  <si>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</si>
  <si>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</si>
  <si>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</si>
  <si>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</si>
  <si>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</si>
  <si>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</si>
  <si>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</si>
  <si>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</si>
  <si>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</si>
  <si>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</si>
  <si>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</si>
  <si>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</si>
  <si>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</si>
  <si>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</si>
  <si>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</si>
  <si>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</si>
  <si>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</si>
  <si>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</si>
  <si>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</si>
  <si>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</si>
  <si>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</si>
  <si>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</si>
  <si>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</si>
  <si>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</si>
  <si>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</si>
  <si>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</si>
  <si>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</si>
  <si>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</si>
  <si>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</si>
  <si>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</si>
  <si>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</si>
  <si>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</si>
  <si>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</si>
  <si>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</si>
  <si>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</si>
  <si>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</si>
  <si>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</si>
  <si>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</si>
  <si>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</si>
  <si>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</si>
  <si>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</si>
  <si>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</si>
  <si>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</si>
  <si>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</si>
  <si>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</si>
  <si>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</si>
  <si>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</si>
  <si>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</si>
  <si>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</si>
  <si>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</si>
  <si>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</si>
  <si>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</si>
  <si>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</si>
  <si>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</si>
  <si>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</si>
  <si>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</si>
  <si>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</si>
  <si>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</si>
  <si>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</si>
  <si>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</si>
  <si>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</si>
  <si>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</si>
  <si>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</si>
  <si>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</si>
  <si>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</si>
  <si>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</si>
  <si>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</si>
  <si>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</si>
  <si>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</si>
  <si>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</si>
  <si>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</si>
  <si>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</si>
  <si>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</si>
  <si>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</si>
  <si>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</si>
  <si>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</si>
  <si>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</si>
  <si>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</si>
  <si>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</si>
  <si>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</si>
  <si>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</si>
  <si>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</si>
  <si>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</si>
  <si>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</si>
  <si>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</si>
  <si>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</si>
  <si>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</si>
  <si>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</si>
  <si>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</si>
  <si>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</si>
  <si>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</si>
  <si>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</si>
  <si>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</si>
  <si>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</si>
  <si>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</si>
  <si>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</si>
  <si>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</si>
  <si>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</si>
  <si>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</si>
  <si>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</si>
  <si>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</si>
  <si>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</si>
  <si>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</si>
  <si>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</si>
  <si>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</si>
  <si>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</si>
  <si>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</si>
  <si>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</si>
  <si>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</si>
  <si>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</si>
  <si>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</si>
  <si>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</si>
  <si>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</si>
  <si>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</si>
  <si>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</si>
  <si>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</si>
  <si>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</si>
  <si>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</si>
  <si>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</si>
  <si>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</si>
  <si>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</si>
  <si>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</si>
  <si>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</si>
  <si>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</si>
  <si>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</si>
  <si>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</si>
  <si>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</si>
  <si>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</si>
  <si>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</si>
  <si>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</si>
  <si>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</si>
  <si>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</si>
  <si>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</si>
  <si>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</si>
  <si>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</si>
  <si>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</si>
  <si>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</si>
  <si>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</si>
  <si>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</si>
  <si>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</si>
  <si>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</si>
  <si>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</si>
  <si>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</si>
  <si>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</si>
  <si>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</si>
  <si>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</si>
  <si>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</si>
  <si>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</si>
  <si>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</si>
  <si>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</si>
  <si>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</si>
  <si>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</si>
  <si>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</si>
  <si>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</si>
  <si>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</si>
  <si>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</si>
  <si>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</si>
  <si>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</si>
  <si>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</si>
  <si>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</si>
  <si>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</si>
  <si>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</si>
  <si>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</si>
  <si>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</si>
  <si>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</si>
  <si>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</si>
  <si>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</si>
  <si>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</si>
  <si>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</si>
  <si>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</si>
  <si>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</si>
  <si>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</si>
  <si>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</si>
  <si>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</si>
  <si>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</si>
  <si>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</si>
  <si>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</si>
  <si>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</si>
  <si>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</si>
  <si>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</si>
  <si>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</si>
  <si>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</si>
  <si>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</si>
  <si>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</si>
  <si>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</si>
  <si>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</si>
  <si>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</si>
  <si>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</si>
  <si>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</si>
  <si>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</si>
  <si>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</si>
  <si>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</si>
  <si>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</si>
  <si>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</si>
  <si>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</si>
  <si>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</si>
  <si>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</si>
  <si>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</si>
  <si>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</si>
  <si>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</si>
  <si>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</si>
  <si>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</si>
  <si>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</si>
  <si>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</si>
  <si>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</si>
  <si>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</si>
  <si>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</si>
  <si>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</si>
  <si>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</si>
  <si>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</si>
  <si>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</si>
  <si>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</si>
  <si>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</si>
  <si>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</si>
  <si>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</si>
  <si>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</si>
  <si>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</si>
  <si>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</si>
  <si>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</si>
  <si>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</si>
  <si>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</si>
  <si>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</si>
  <si>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</si>
  <si>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</si>
  <si>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</si>
  <si>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</si>
  <si>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</si>
  <si>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</si>
  <si>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</si>
  <si>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</si>
  <si>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</si>
  <si>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</si>
  <si>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</si>
  <si>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</si>
  <si>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</si>
  <si>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</si>
  <si>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</si>
  <si>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</si>
  <si>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</si>
  <si>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</si>
  <si>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</si>
  <si>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</si>
  <si>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</si>
  <si>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</si>
  <si>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</si>
  <si>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</si>
  <si>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</si>
  <si>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</si>
  <si>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</si>
  <si>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</si>
  <si>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</si>
  <si>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</si>
  <si>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</si>
  <si>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</si>
  <si>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</si>
  <si>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</si>
  <si>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</si>
  <si>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</si>
  <si>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</si>
  <si>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</si>
  <si>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</si>
  <si>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</si>
  <si>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</si>
  <si>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</si>
  <si>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</si>
  <si>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</si>
  <si>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</si>
  <si>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</si>
  <si>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</si>
  <si>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</si>
  <si>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</si>
  <si>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</si>
  <si>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</si>
  <si>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</si>
  <si>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</si>
  <si>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</si>
  <si>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</si>
  <si>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</si>
  <si>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</si>
  <si>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</si>
  <si>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</si>
  <si>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</si>
  <si>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</si>
  <si>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</si>
  <si>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</si>
  <si>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</si>
  <si>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</si>
  <si>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</si>
  <si>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</si>
  <si>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</si>
  <si>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</si>
  <si>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</si>
  <si>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</si>
  <si>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</si>
  <si>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</si>
  <si>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</si>
  <si>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</si>
  <si>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</si>
  <si>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</si>
  <si>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</si>
  <si>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</si>
  <si>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</si>
  <si>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</si>
  <si>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</si>
  <si>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</si>
  <si>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</si>
  <si>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</si>
  <si>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</si>
  <si>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</si>
  <si>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</si>
  <si>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</si>
  <si>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</si>
  <si>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</si>
  <si>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</si>
  <si>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</si>
  <si>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</si>
  <si>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</si>
  <si>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</si>
  <si>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</si>
  <si>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</si>
  <si>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</si>
  <si>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</si>
  <si>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</si>
  <si>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</si>
  <si>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</si>
  <si>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</si>
  <si>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</si>
  <si>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</si>
  <si>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</si>
  <si>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</si>
  <si>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</si>
  <si>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</si>
  <si>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</si>
  <si>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</si>
  <si>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</si>
  <si>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</si>
  <si>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</si>
  <si>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</si>
  <si>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</si>
  <si>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</si>
  <si>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</si>
  <si>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</si>
  <si>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</si>
  <si>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</si>
  <si>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</si>
  <si>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</si>
  <si>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</si>
  <si>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</si>
  <si>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</si>
  <si>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</si>
  <si>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</si>
  <si>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</si>
  <si>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</si>
  <si>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</si>
  <si>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</si>
  <si>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</si>
  <si>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</si>
  <si>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</si>
  <si>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</si>
  <si>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</si>
  <si>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</si>
  <si>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</si>
  <si>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</si>
  <si>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</si>
  <si>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</si>
  <si>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</si>
  <si>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</si>
  <si>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</si>
  <si>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</si>
  <si>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</si>
  <si>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</si>
  <si>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</si>
  <si>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</si>
  <si>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</si>
  <si>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</si>
  <si>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</si>
  <si>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</si>
  <si>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</si>
  <si>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</si>
  <si>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</si>
  <si>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</si>
  <si>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</si>
  <si>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</si>
  <si>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</si>
  <si>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</si>
  <si>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</si>
  <si>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</si>
  <si>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</si>
  <si>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</si>
  <si>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</si>
  <si>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</si>
  <si>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</si>
  <si>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</si>
  <si>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</si>
  <si>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</si>
  <si>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</si>
  <si>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</si>
  <si>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</si>
  <si>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</si>
  <si>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</si>
  <si>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</si>
  <si>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</si>
  <si>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</si>
  <si>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</si>
  <si>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</si>
  <si>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</si>
  <si>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</si>
  <si>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</si>
  <si>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</si>
  <si>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</si>
  <si>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</si>
  <si>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</si>
  <si>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</si>
  <si>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</si>
  <si>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</si>
  <si>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</si>
  <si>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</si>
  <si>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</si>
  <si>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</si>
  <si>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</si>
  <si>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</si>
  <si>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</si>
  <si>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</si>
  <si>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</si>
  <si>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</si>
  <si>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</si>
  <si>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</si>
  <si>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</si>
  <si>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</si>
  <si>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</si>
  <si>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</si>
  <si>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</si>
  <si>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</si>
  <si>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</si>
  <si>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</si>
  <si>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</si>
  <si>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</si>
  <si>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</si>
  <si>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</si>
  <si>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</si>
  <si>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</si>
  <si>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</si>
  <si>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</si>
  <si>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</si>
  <si>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</si>
  <si>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</si>
  <si>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</si>
  <si>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</si>
  <si>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</si>
  <si>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</si>
  <si>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</si>
  <si>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</si>
  <si>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</si>
  <si>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</si>
  <si>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</si>
  <si>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</si>
  <si>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</si>
  <si>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</si>
  <si>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</si>
  <si>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</si>
  <si>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</si>
  <si>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</si>
  <si>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</si>
  <si>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</si>
  <si>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</si>
  <si>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</si>
  <si>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</si>
  <si>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</si>
  <si>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</si>
  <si>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</si>
  <si>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</si>
  <si>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</si>
  <si>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</si>
  <si>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</si>
  <si>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</si>
  <si>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</si>
  <si>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</si>
  <si>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</si>
  <si>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</si>
  <si>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</si>
  <si>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</si>
  <si>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</si>
  <si>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</si>
  <si>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</si>
  <si>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</si>
  <si>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</si>
  <si>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</si>
  <si>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</si>
  <si>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</si>
  <si>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</si>
  <si>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</si>
  <si>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</si>
  <si>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</si>
  <si>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</si>
  <si>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</si>
  <si>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</si>
  <si>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</si>
  <si>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</si>
  <si>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</si>
  <si>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</si>
  <si>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</si>
  <si>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</si>
  <si>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</si>
  <si>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</si>
  <si>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</si>
  <si>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</si>
  <si>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</si>
  <si>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</si>
  <si>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</si>
  <si>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</si>
  <si>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</si>
  <si>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</si>
  <si>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</si>
  <si>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</si>
  <si>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</si>
  <si>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</si>
  <si>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</si>
  <si>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</si>
  <si>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</si>
  <si>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</si>
  <si>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</si>
  <si>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</si>
  <si>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</si>
  <si>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</si>
  <si>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</si>
  <si>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</si>
  <si>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</si>
  <si>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</si>
  <si>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</si>
  <si>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</si>
  <si>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</si>
  <si>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</si>
  <si>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</si>
  <si>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</si>
  <si>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</si>
  <si>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</si>
  <si>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</si>
  <si>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</si>
  <si>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</si>
  <si>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</si>
  <si>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</si>
  <si>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</si>
  <si>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</si>
  <si>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</si>
  <si>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</si>
  <si>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</si>
  <si>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</si>
  <si>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</si>
  <si>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</si>
  <si>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</si>
  <si>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</si>
  <si>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</si>
  <si>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</si>
  <si>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</si>
  <si>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</si>
  <si>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</si>
  <si>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</si>
  <si>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</si>
  <si>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</si>
  <si>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</si>
  <si>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</si>
  <si>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</si>
  <si>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</si>
  <si>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</si>
  <si>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</si>
  <si>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</si>
  <si>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</si>
  <si>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</si>
  <si>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</si>
  <si>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</si>
  <si>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</si>
  <si>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</si>
  <si>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</si>
  <si>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</si>
  <si>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</si>
  <si>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</si>
  <si>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</si>
  <si>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</si>
  <si>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</si>
  <si>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</si>
  <si>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</si>
  <si>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</si>
  <si>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</si>
  <si>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</si>
  <si>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</si>
  <si>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</si>
  <si>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</si>
  <si>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</si>
  <si>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</si>
  <si>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</si>
  <si>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</si>
  <si>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</si>
  <si>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</si>
  <si>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</si>
  <si>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</si>
  <si>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</si>
  <si>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</si>
  <si>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</si>
  <si>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</si>
  <si>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</si>
  <si>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</si>
  <si>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</si>
  <si>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</si>
  <si>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</si>
  <si>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</si>
  <si>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</si>
  <si>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</si>
  <si>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</si>
  <si>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</si>
  <si>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</si>
  <si>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</si>
  <si>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</si>
  <si>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</si>
  <si>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</si>
  <si>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</si>
  <si>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</si>
  <si>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</si>
  <si>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</si>
  <si>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</si>
  <si>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</si>
  <si>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</si>
  <si>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</si>
  <si>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</si>
  <si>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</si>
  <si>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</si>
  <si>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</si>
  <si>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</si>
  <si>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</si>
  <si>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</si>
  <si>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</si>
  <si>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</si>
  <si>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</si>
  <si>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</si>
  <si>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</si>
  <si>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</si>
  <si>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</si>
  <si>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</si>
  <si>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</si>
  <si>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</si>
  <si>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</si>
  <si>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</si>
  <si>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</si>
  <si>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</si>
  <si>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</si>
  <si>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</si>
  <si>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</si>
  <si>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</si>
  <si>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</si>
  <si>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</si>
  <si>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</si>
  <si>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</si>
  <si>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</si>
  <si>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</si>
  <si>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</si>
  <si>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</si>
  <si>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</si>
  <si>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</si>
  <si>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</si>
  <si>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</si>
  <si>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</si>
  <si>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</si>
  <si>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</si>
  <si>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</si>
  <si>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</si>
  <si>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</si>
  <si>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</si>
  <si>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</si>
  <si>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</si>
  <si>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</si>
  <si>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</si>
  <si>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</si>
  <si>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</si>
  <si>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</si>
  <si>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</si>
  <si>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</si>
  <si>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</si>
  <si>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</si>
  <si>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</si>
  <si>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</si>
  <si>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</si>
  <si>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</si>
  <si>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</si>
  <si>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</si>
  <si>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</si>
  <si>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</si>
  <si>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</si>
  <si>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</si>
  <si>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</si>
  <si>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</si>
  <si>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</si>
  <si>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</si>
  <si>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</si>
  <si>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</si>
  <si>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</si>
  <si>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</si>
  <si>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</si>
  <si>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</si>
  <si>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</si>
  <si>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</si>
  <si>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</si>
  <si>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</si>
  <si>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</si>
  <si>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</si>
  <si>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</si>
  <si>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</si>
  <si>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</si>
  <si>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</si>
  <si>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</si>
  <si>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</si>
  <si>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</si>
  <si>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</si>
  <si>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</si>
  <si>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</si>
  <si>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</si>
  <si>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</si>
  <si>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</si>
  <si>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</si>
  <si>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</si>
  <si>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</si>
  <si>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</si>
  <si>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</si>
  <si>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</si>
  <si>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</si>
  <si>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</si>
  <si>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</si>
  <si>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</si>
  <si>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</si>
  <si>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</si>
  <si>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</si>
  <si>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</si>
  <si>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</si>
  <si>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</si>
  <si>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</si>
  <si>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</si>
  <si>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</si>
  <si>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</si>
  <si>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</si>
  <si>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</si>
  <si>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</si>
  <si>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</si>
  <si>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</si>
  <si>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</si>
  <si>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</si>
  <si>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</si>
  <si>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</si>
  <si>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</si>
  <si>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</si>
  <si>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</si>
  <si>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</si>
  <si>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</si>
  <si>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</si>
  <si>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</si>
  <si>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</si>
  <si>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</si>
  <si>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</si>
  <si>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</si>
  <si>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</si>
  <si>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</si>
  <si>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</si>
  <si>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</si>
  <si>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</si>
  <si>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</si>
  <si>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</si>
  <si>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</si>
  <si>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</si>
  <si>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</si>
  <si>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</si>
  <si>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</si>
  <si>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</si>
  <si>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</si>
  <si>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</si>
  <si>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</si>
  <si>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</si>
  <si>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</si>
  <si>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</si>
  <si>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</si>
  <si>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</si>
  <si>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</si>
  <si>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</si>
  <si>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</si>
  <si>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</si>
  <si>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</si>
  <si>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</si>
  <si>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</si>
  <si>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</si>
  <si>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</si>
  <si>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</si>
  <si>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</si>
  <si>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</si>
  <si>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</si>
  <si>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</si>
  <si>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</si>
  <si>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</si>
  <si>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</si>
  <si>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</si>
  <si>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</si>
  <si>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</si>
  <si>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</si>
  <si>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</si>
  <si>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</si>
  <si>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</si>
  <si>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</si>
  <si>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</si>
  <si>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</si>
  <si>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</si>
  <si>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</si>
  <si>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</si>
  <si>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</si>
  <si>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</si>
  <si>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</si>
  <si>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</si>
  <si>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</si>
  <si>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</si>
  <si>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</si>
  <si>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</si>
  <si>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</si>
  <si>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</si>
  <si>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</si>
  <si>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</si>
  <si>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</si>
  <si>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</si>
  <si>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</si>
  <si>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</si>
  <si>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</si>
  <si>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</si>
  <si>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</si>
  <si>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</si>
  <si>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</si>
  <si>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</si>
  <si>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</si>
  <si>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</si>
  <si>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</si>
  <si>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</si>
  <si>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</si>
  <si>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</si>
  <si>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</si>
  <si>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</si>
  <si>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</si>
  <si>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</si>
  <si>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</si>
  <si>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</si>
  <si>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</si>
  <si>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</si>
  <si>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</si>
  <si>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</si>
  <si>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</si>
  <si>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</si>
  <si>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</si>
  <si>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</si>
  <si>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</si>
  <si>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</si>
  <si>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</si>
  <si>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</si>
  <si>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</si>
  <si>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</si>
  <si>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</si>
  <si>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</si>
  <si>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</si>
  <si>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</si>
  <si>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</si>
  <si>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</si>
  <si>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</si>
  <si>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</si>
  <si>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</si>
  <si>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</si>
  <si>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</si>
  <si>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</si>
  <si>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</si>
  <si>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</si>
  <si>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</si>
  <si>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</si>
  <si>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</si>
  <si>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</si>
  <si>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</si>
  <si>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</si>
  <si>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</si>
  <si>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</si>
  <si>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</si>
  <si>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</si>
  <si>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</si>
  <si>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</si>
  <si>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</si>
  <si>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</si>
  <si>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</si>
  <si>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</si>
  <si>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</si>
  <si>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</si>
  <si>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</si>
  <si>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</si>
  <si>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</si>
  <si>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</si>
  <si>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</si>
  <si>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</si>
  <si>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</si>
  <si>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</si>
  <si>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</si>
  <si>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</si>
  <si>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</si>
  <si>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</si>
  <si>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</si>
  <si>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</si>
  <si>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</si>
  <si>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</si>
  <si>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</si>
  <si>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</si>
  <si>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</si>
  <si>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</si>
  <si>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</si>
  <si>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</si>
  <si>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</si>
  <si>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</si>
  <si>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</si>
  <si>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</si>
  <si>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</si>
  <si>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</si>
  <si>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</si>
  <si>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</si>
  <si>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</si>
  <si>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</si>
  <si>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</si>
  <si>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</si>
  <si>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</si>
  <si>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</si>
  <si>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</si>
  <si>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</si>
  <si>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</si>
  <si>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</si>
  <si>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</si>
  <si>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</si>
  <si>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</si>
  <si>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</si>
  <si>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</si>
  <si>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</si>
  <si>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</si>
  <si>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</si>
  <si>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</si>
  <si>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</si>
  <si>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</si>
  <si>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</si>
  <si>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</si>
  <si>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</si>
  <si>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</si>
  <si>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</si>
  <si>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</si>
  <si>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</si>
  <si>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</si>
  <si>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</si>
  <si>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</si>
  <si>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</si>
  <si>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</si>
  <si>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</si>
  <si>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</si>
  <si>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</si>
  <si>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</si>
  <si>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</si>
  <si>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</si>
  <si>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</si>
  <si>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</si>
  <si>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</si>
  <si>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</si>
  <si>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</si>
  <si>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</si>
  <si>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</si>
  <si>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</si>
  <si>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</si>
  <si>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</si>
  <si>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</si>
  <si>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</si>
  <si>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</si>
  <si>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</si>
  <si>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</si>
  <si>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</si>
  <si>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</si>
  <si>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</si>
  <si>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</si>
  <si>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</si>
  <si>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</si>
  <si>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</si>
  <si>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</si>
  <si>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</si>
  <si>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</si>
  <si>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</si>
  <si>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</si>
  <si>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</si>
  <si>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</si>
  <si>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</si>
  <si>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</si>
  <si>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</si>
  <si>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</si>
  <si>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</si>
  <si>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</si>
  <si>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</si>
  <si>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</si>
  <si>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</si>
  <si>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</si>
  <si>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</si>
  <si>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</si>
  <si>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</si>
  <si>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</si>
  <si>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</si>
  <si>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</si>
  <si>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</si>
  <si>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</si>
  <si>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</si>
  <si>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</si>
  <si>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</si>
  <si>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</si>
  <si>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</si>
  <si>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</si>
  <si>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</si>
  <si>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</si>
  <si>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</si>
  <si>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</si>
  <si>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</si>
  <si>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</si>
  <si>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</si>
  <si>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</si>
  <si>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</si>
  <si>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</si>
  <si>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</si>
  <si>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</si>
  <si>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</si>
  <si>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</si>
  <si>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</si>
  <si>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</si>
  <si>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</si>
  <si>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</si>
  <si>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</si>
  <si>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</si>
  <si>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</si>
  <si>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</si>
  <si>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</si>
  <si>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</si>
  <si>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</si>
  <si>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</si>
  <si>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</si>
  <si>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</si>
  <si>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</si>
  <si>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</si>
  <si>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</si>
  <si>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</si>
  <si>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</si>
  <si>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</si>
  <si>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</si>
  <si>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</si>
  <si>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</si>
  <si>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</si>
  <si>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</si>
  <si>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</si>
  <si>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</si>
  <si>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</si>
  <si>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</si>
  <si>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</si>
  <si>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</si>
  <si>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</si>
  <si>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</si>
  <si>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</si>
  <si>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</si>
  <si>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</si>
  <si>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</si>
  <si>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</si>
  <si>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</si>
  <si>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</si>
  <si>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</si>
  <si>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</si>
  <si>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</si>
  <si>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</si>
  <si>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</si>
  <si>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</si>
  <si>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</si>
  <si>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</si>
  <si>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</si>
  <si>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</si>
  <si>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</si>
  <si>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</si>
  <si>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</si>
  <si>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</si>
  <si>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</si>
  <si>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</si>
  <si>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</si>
  <si>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</si>
  <si>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</si>
  <si>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</si>
  <si>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</si>
  <si>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</si>
  <si>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</si>
  <si>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</si>
  <si>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</si>
  <si>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</si>
  <si>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</si>
  <si>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</si>
  <si>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</si>
  <si>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</si>
  <si>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</si>
  <si>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</si>
  <si>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</si>
  <si>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</si>
  <si>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</si>
  <si>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</si>
  <si>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</si>
  <si>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</si>
  <si>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</si>
  <si>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</si>
  <si>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</si>
  <si>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</si>
  <si>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</si>
  <si>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</si>
  <si>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</si>
  <si>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</si>
  <si>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</si>
  <si>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</si>
  <si>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</si>
  <si>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</si>
  <si>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</si>
  <si>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</si>
  <si>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</si>
  <si>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</si>
  <si>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</si>
  <si>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</si>
  <si>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</si>
  <si>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</si>
  <si>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</si>
  <si>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</si>
  <si>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</si>
  <si>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</si>
  <si>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</si>
  <si>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</si>
  <si>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</si>
  <si>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</si>
  <si>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</si>
  <si>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</si>
  <si>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</si>
  <si>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</si>
  <si>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</si>
  <si>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</si>
  <si>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</si>
  <si>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</si>
  <si>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</si>
  <si>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</si>
  <si>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</si>
  <si>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</si>
  <si>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</si>
  <si>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</si>
  <si>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</si>
  <si>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</si>
  <si>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</si>
  <si>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</si>
  <si>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</si>
  <si>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</si>
  <si>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</si>
  <si>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</si>
  <si>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</si>
  <si>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</si>
  <si>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</si>
  <si>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</si>
  <si>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</si>
  <si>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</si>
  <si>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</si>
  <si>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</si>
  <si>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</si>
  <si>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</si>
  <si>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</si>
  <si>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</si>
  <si>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</si>
  <si>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</si>
  <si>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</si>
  <si>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</si>
  <si>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</si>
  <si>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</si>
  <si>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</si>
  <si>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</si>
  <si>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</si>
  <si>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</si>
  <si>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</si>
  <si>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</si>
  <si>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</si>
  <si>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</si>
  <si>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</si>
  <si>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</si>
  <si>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</si>
  <si>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</si>
  <si>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</si>
  <si>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</si>
  <si>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</si>
  <si>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</si>
  <si>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</si>
  <si>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</si>
  <si>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</si>
  <si>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</si>
  <si>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</si>
  <si>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</si>
  <si>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</si>
  <si>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</si>
  <si>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</si>
  <si>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</si>
  <si>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</si>
  <si>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</si>
  <si>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</si>
  <si>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</si>
  <si>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</si>
  <si>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</si>
  <si>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</si>
  <si>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</si>
  <si>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</si>
  <si>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</si>
  <si>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</si>
  <si>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</si>
  <si>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</si>
  <si>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</si>
  <si>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</si>
  <si>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</si>
  <si>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</si>
  <si>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</si>
  <si>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</si>
  <si>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</si>
  <si>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</si>
  <si>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</si>
  <si>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</si>
  <si>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</si>
  <si>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</si>
  <si>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</si>
  <si>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</si>
  <si>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</si>
  <si>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</si>
  <si>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</si>
  <si>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</si>
  <si>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</si>
  <si>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</si>
  <si>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</si>
  <si>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</si>
  <si>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</si>
  <si>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</si>
  <si>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</si>
  <si>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</si>
  <si>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</si>
  <si>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</si>
  <si>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</si>
  <si>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</si>
  <si>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</si>
  <si>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</si>
  <si>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</si>
  <si>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</si>
  <si>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</si>
  <si>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</si>
  <si>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</si>
  <si>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</si>
  <si>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</si>
  <si>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</si>
  <si>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</si>
  <si>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</si>
  <si>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</si>
  <si>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</si>
  <si>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</si>
  <si>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</si>
  <si>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</si>
  <si>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</si>
  <si>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</si>
  <si>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</si>
  <si>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</si>
  <si>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</si>
  <si>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</si>
  <si>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</si>
  <si>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</si>
  <si>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</si>
  <si>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</si>
  <si>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</si>
  <si>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</si>
  <si>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</si>
  <si>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</si>
  <si>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</si>
  <si>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</si>
  <si>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</si>
  <si>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</si>
  <si>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</si>
  <si>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</si>
  <si>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</si>
  <si>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</si>
  <si>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</si>
  <si>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</si>
  <si>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</si>
  <si>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</si>
  <si>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</si>
  <si>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</si>
  <si>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</si>
  <si>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</si>
  <si>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</si>
  <si>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</si>
  <si>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</si>
  <si>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</si>
  <si>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</si>
  <si>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</si>
  <si>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</si>
  <si>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</si>
  <si>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</si>
  <si>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</si>
  <si>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</si>
  <si>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</si>
  <si>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</si>
  <si>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</si>
  <si>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</si>
  <si>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</si>
  <si>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</si>
  <si>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</si>
  <si>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</si>
  <si>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</si>
  <si>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</si>
  <si>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</si>
  <si>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</si>
  <si>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</si>
  <si>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</si>
  <si>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</si>
  <si>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</si>
  <si>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</si>
  <si>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</si>
  <si>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</si>
  <si>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</si>
  <si>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</si>
  <si>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</si>
  <si>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</si>
  <si>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</si>
  <si>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</si>
  <si>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</si>
  <si>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</si>
  <si>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</si>
  <si>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</si>
  <si>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</si>
  <si>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</si>
  <si>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</si>
  <si>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</si>
  <si>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</si>
  <si>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</si>
  <si>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</si>
  <si>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</si>
  <si>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</si>
  <si>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</si>
  <si>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</si>
  <si>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</si>
  <si>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</si>
  <si>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</si>
  <si>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</si>
  <si>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</si>
  <si>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</si>
  <si>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</si>
  <si>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</si>
  <si>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</si>
  <si>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</si>
  <si>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</si>
  <si>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</si>
  <si>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</si>
  <si>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</si>
  <si>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</si>
  <si>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</si>
  <si>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</si>
  <si>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</si>
  <si>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</si>
  <si>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</si>
  <si>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</si>
  <si>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</si>
  <si>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</si>
  <si>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</si>
  <si>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</si>
  <si>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</si>
  <si>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</si>
  <si>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</si>
  <si>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</si>
  <si>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</si>
  <si>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</si>
  <si>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</si>
  <si>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</si>
  <si>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</si>
  <si>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</si>
  <si>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</si>
  <si>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</si>
  <si>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</si>
  <si>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</si>
  <si>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</si>
  <si>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</si>
  <si>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</si>
  <si>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</si>
  <si>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</si>
  <si>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</si>
  <si>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</si>
  <si>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</si>
  <si>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</si>
  <si>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</si>
  <si>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</si>
  <si>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</si>
  <si>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</si>
  <si>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</si>
  <si>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</si>
  <si>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</si>
  <si>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</si>
  <si>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</si>
  <si>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</si>
  <si>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</si>
  <si>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</si>
  <si>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</si>
  <si>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</si>
  <si>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</si>
  <si>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</si>
  <si>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</si>
  <si>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</si>
  <si>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</si>
  <si>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</si>
  <si>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</si>
  <si>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</si>
  <si>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</si>
  <si>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</si>
  <si>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</si>
  <si>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</si>
  <si>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</si>
  <si>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</si>
  <si>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</si>
  <si>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</si>
  <si>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</si>
  <si>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</si>
  <si>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</si>
  <si>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</si>
  <si>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</si>
  <si>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</si>
  <si>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</si>
  <si>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</si>
  <si>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</si>
  <si>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</si>
  <si>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</si>
  <si>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</si>
  <si>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</si>
  <si>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</si>
  <si>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</si>
  <si>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</si>
  <si>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</si>
  <si>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</si>
  <si>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</si>
  <si>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</si>
  <si>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</si>
  <si>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</si>
  <si>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</si>
  <si>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</si>
  <si>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</si>
  <si>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</si>
  <si>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</si>
  <si>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</si>
  <si>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</si>
  <si>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</si>
  <si>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</si>
  <si>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</si>
  <si>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</si>
  <si>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</si>
  <si>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</si>
  <si>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</si>
  <si>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</si>
  <si>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</si>
  <si>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</si>
  <si>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</si>
  <si>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</si>
  <si>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</si>
  <si>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</si>
  <si>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</si>
  <si>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</si>
  <si>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</si>
  <si>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</si>
  <si>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</si>
  <si>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</si>
  <si>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</si>
  <si>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</si>
  <si>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</si>
  <si>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</si>
  <si>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</si>
  <si>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</si>
  <si>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</si>
  <si>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</si>
  <si>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</si>
  <si>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</si>
  <si>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</si>
  <si>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</si>
  <si>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</si>
  <si>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</si>
  <si>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</si>
  <si>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</si>
  <si>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</si>
  <si>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</si>
  <si>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</si>
  <si>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</si>
  <si>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</si>
  <si>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</si>
  <si>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</si>
  <si>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</si>
  <si>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</si>
  <si>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</si>
  <si>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</si>
  <si>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</si>
  <si>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</si>
  <si>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</si>
  <si>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</si>
  <si>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</si>
  <si>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</si>
  <si>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</si>
  <si>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</si>
  <si>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</si>
  <si>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</si>
  <si>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</si>
  <si>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</si>
  <si>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</si>
  <si>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</si>
  <si>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</si>
  <si>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</si>
  <si>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</si>
  <si>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</si>
  <si>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</si>
  <si>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</si>
  <si>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</si>
  <si>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</si>
  <si>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</si>
  <si>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</si>
  <si>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</si>
  <si>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</si>
  <si>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</si>
  <si>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</si>
  <si>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</si>
  <si>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</si>
  <si>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</si>
  <si>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</si>
  <si>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</si>
  <si>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</si>
  <si>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</si>
  <si>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</si>
  <si>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</si>
  <si>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</si>
  <si>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</si>
  <si>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</si>
  <si>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</si>
  <si>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</si>
  <si>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</si>
  <si>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</si>
  <si>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</si>
  <si>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</si>
  <si>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</si>
  <si>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</si>
  <si>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</si>
  <si>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</si>
  <si>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</si>
  <si>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</si>
  <si>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</si>
  <si>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</si>
  <si>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</si>
  <si>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</si>
  <si>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</si>
  <si>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</si>
  <si>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</si>
  <si>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</si>
  <si>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</si>
  <si>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</si>
  <si>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</si>
  <si>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</si>
  <si>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</si>
  <si>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</si>
  <si>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</si>
  <si>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</si>
  <si>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</si>
  <si>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</si>
  <si>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</si>
  <si>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</si>
  <si>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</si>
  <si>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</si>
  <si>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</si>
  <si>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</si>
  <si>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</si>
  <si>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</si>
  <si>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</si>
  <si>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</si>
  <si>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</si>
  <si>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</si>
  <si>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</si>
  <si>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</si>
  <si>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</si>
  <si>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</si>
  <si>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</si>
  <si>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</si>
  <si>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</si>
  <si>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</si>
  <si>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</si>
  <si>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</si>
  <si>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</si>
  <si>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</si>
  <si>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</si>
  <si>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</si>
  <si>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</si>
  <si>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</si>
  <si>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</si>
  <si>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</si>
  <si>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</si>
  <si>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</si>
  <si>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</si>
  <si>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</si>
  <si>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</si>
  <si>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</si>
  <si>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</si>
  <si>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</si>
  <si>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</si>
  <si>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</si>
  <si>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</si>
  <si>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</si>
  <si>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</si>
  <si>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</si>
  <si>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</si>
  <si>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</si>
  <si>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</si>
  <si>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</si>
  <si>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</si>
  <si>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</si>
  <si>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</si>
  <si>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</si>
  <si>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</si>
  <si>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</si>
  <si>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</si>
  <si>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</si>
  <si>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</si>
  <si>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</si>
  <si>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</si>
  <si>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</si>
  <si>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</si>
  <si>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</si>
  <si>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</si>
  <si>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</si>
  <si>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</si>
  <si>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</si>
  <si>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</si>
  <si>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</si>
  <si>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</si>
  <si>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</si>
  <si>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</si>
  <si>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</si>
  <si>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</si>
  <si>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</si>
  <si>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</si>
  <si>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</si>
  <si>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</si>
  <si>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</si>
  <si>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</si>
  <si>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</si>
  <si>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</si>
  <si>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</si>
  <si>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</si>
  <si>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</si>
  <si>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</si>
  <si>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</si>
  <si>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</si>
  <si>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</si>
  <si>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</si>
  <si>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</si>
  <si>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</si>
  <si>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</si>
  <si>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</si>
  <si>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</si>
  <si>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</si>
  <si>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</si>
  <si>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</si>
  <si>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</si>
  <si>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</si>
  <si>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</si>
  <si>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</si>
  <si>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</si>
  <si>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</si>
  <si>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</si>
  <si>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</si>
  <si>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</si>
  <si>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</si>
  <si>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</si>
  <si>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</si>
  <si>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</si>
  <si>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</si>
  <si>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</si>
  <si>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</si>
  <si>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</si>
  <si>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</si>
  <si>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</si>
  <si>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</si>
  <si>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</si>
  <si>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</si>
  <si>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</si>
  <si>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</si>
  <si>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</si>
  <si>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</si>
  <si>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</si>
  <si>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</si>
  <si>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</si>
  <si>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</si>
  <si>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</si>
  <si>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</si>
  <si>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</si>
  <si>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</si>
  <si>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</si>
  <si>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</si>
  <si>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</si>
  <si>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</si>
  <si>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</si>
  <si>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</si>
  <si>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</si>
  <si>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</si>
  <si>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</si>
  <si>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</si>
  <si>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</si>
  <si>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</si>
  <si>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</si>
  <si>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</si>
  <si>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</si>
  <si>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</si>
  <si>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</si>
  <si>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</si>
  <si>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</si>
  <si>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</si>
  <si>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</si>
  <si>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</si>
  <si>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</si>
  <si>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</si>
  <si>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</si>
  <si>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</si>
  <si>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</si>
  <si>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</si>
  <si>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</si>
  <si>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</si>
  <si>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</si>
  <si>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</si>
  <si>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</si>
  <si>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</si>
  <si>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</si>
  <si>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</si>
  <si>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</si>
  <si>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</si>
  <si>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</si>
  <si>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</si>
  <si>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</si>
  <si>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</si>
  <si>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</si>
  <si>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</si>
  <si>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</si>
  <si>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</si>
  <si>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</si>
  <si>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</si>
  <si>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</si>
  <si>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</si>
  <si>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</si>
  <si>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</si>
  <si>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</si>
  <si>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</si>
  <si>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</si>
  <si>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</si>
  <si>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</si>
  <si>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</si>
  <si>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</si>
  <si>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</si>
  <si>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</si>
  <si>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</si>
  <si>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</si>
  <si>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</si>
  <si>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</si>
  <si>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</si>
  <si>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</si>
  <si>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</si>
  <si>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</si>
  <si>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</si>
  <si>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</si>
  <si>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</si>
  <si>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</si>
  <si>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</si>
  <si>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</si>
  <si>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</si>
  <si>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</si>
  <si>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</si>
  <si>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</si>
  <si>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</si>
  <si>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</si>
  <si>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</si>
  <si>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</si>
  <si>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</si>
  <si>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</si>
  <si>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</si>
  <si>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</si>
  <si>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</si>
  <si>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</si>
  <si>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</si>
  <si>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</si>
  <si>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</si>
  <si>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</si>
  <si>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</si>
  <si>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</si>
  <si>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</si>
  <si>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</si>
  <si>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</si>
  <si>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</si>
  <si>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</si>
  <si>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</si>
  <si>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</si>
  <si>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</si>
  <si>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</si>
  <si>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</si>
  <si>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</si>
  <si>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</si>
  <si>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</si>
  <si>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</si>
  <si>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</si>
  <si>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</si>
  <si>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</si>
  <si>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</si>
  <si>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</si>
  <si>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</si>
  <si>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</si>
  <si>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</si>
  <si>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</si>
  <si>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</si>
  <si>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</si>
  <si>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</si>
  <si>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</si>
  <si>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</si>
  <si>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</si>
  <si>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</si>
  <si>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</si>
  <si>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</si>
  <si>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</si>
  <si>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</si>
  <si>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</si>
  <si>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</si>
  <si>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</si>
  <si>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</si>
  <si>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</si>
  <si>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</si>
  <si>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</si>
  <si>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</si>
  <si>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</si>
  <si>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</si>
  <si>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</si>
  <si>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</si>
  <si>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</si>
  <si>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</si>
  <si>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</si>
  <si>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</si>
  <si>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</si>
  <si>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</si>
  <si>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</si>
  <si>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</si>
  <si>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</si>
  <si>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</si>
  <si>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</si>
  <si>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</si>
  <si>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</si>
  <si>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</si>
  <si>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</si>
  <si>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</si>
  <si>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</si>
  <si>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</si>
  <si>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</si>
  <si>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</si>
  <si>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</si>
  <si>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</si>
  <si>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</si>
  <si>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</si>
  <si>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</si>
  <si>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</si>
  <si>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</si>
  <si>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</si>
  <si>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</si>
  <si>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</si>
  <si>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</si>
  <si>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</si>
  <si>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</si>
  <si>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</si>
  <si>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</si>
  <si>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</si>
  <si>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</si>
  <si>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</si>
  <si>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</si>
  <si>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</si>
  <si>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</si>
  <si>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</si>
  <si>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</si>
  <si>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</si>
  <si>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</si>
  <si>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</si>
  <si>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</si>
  <si>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</si>
  <si>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</si>
  <si>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</si>
  <si>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</si>
  <si>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</si>
  <si>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</si>
  <si>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</si>
  <si>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</si>
  <si>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</si>
  <si>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</si>
  <si>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</si>
  <si>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</si>
  <si>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</si>
  <si>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</si>
  <si>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</si>
  <si>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</si>
  <si>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</si>
  <si>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</si>
  <si>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</si>
  <si>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</si>
  <si>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</si>
  <si>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</si>
  <si>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</si>
  <si>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</si>
  <si>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</si>
  <si>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</si>
  <si>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</si>
  <si>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</si>
  <si>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</si>
  <si>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</si>
  <si>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</si>
  <si>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</si>
  <si>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</si>
  <si>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</si>
  <si>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</si>
  <si>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</si>
  <si>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</si>
  <si>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</si>
  <si>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</si>
  <si>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</si>
  <si>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</si>
  <si>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</si>
  <si>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</si>
  <si>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</si>
  <si>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</si>
  <si>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</si>
  <si>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</si>
  <si>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</si>
  <si>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</si>
  <si>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</si>
  <si>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</si>
  <si>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</si>
  <si>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</si>
  <si>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</si>
  <si>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</si>
  <si>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</si>
  <si>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</si>
  <si>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</si>
  <si>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</si>
  <si>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</si>
  <si>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</si>
  <si>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</si>
  <si>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</si>
  <si>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</si>
  <si>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</si>
  <si>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</si>
  <si>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</si>
  <si>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</si>
  <si>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</si>
  <si>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</si>
  <si>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</si>
  <si>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</si>
  <si>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</si>
  <si>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</si>
  <si>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</si>
  <si>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</si>
  <si>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</si>
  <si>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</si>
  <si>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</si>
  <si>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</si>
  <si>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</si>
  <si>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</si>
  <si>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</si>
  <si>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</si>
  <si>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</si>
  <si>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</si>
  <si>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</si>
  <si>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</si>
  <si>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</si>
  <si>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</si>
  <si>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</si>
  <si>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</si>
  <si>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</si>
  <si>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</si>
  <si>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</si>
  <si>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</si>
  <si>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</si>
  <si>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</si>
  <si>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</si>
  <si>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</si>
  <si>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</si>
  <si>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</si>
  <si>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</si>
  <si>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</si>
  <si>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</si>
  <si>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</si>
  <si>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</si>
  <si>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</si>
  <si>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</si>
  <si>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</si>
  <si>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</si>
  <si>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</si>
  <si>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</si>
  <si>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</si>
  <si>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</si>
  <si>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</si>
  <si>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</si>
  <si>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</si>
  <si>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</si>
  <si>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</si>
  <si>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</si>
  <si>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</si>
  <si>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</si>
  <si>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</si>
  <si>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</si>
  <si>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</si>
  <si>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</si>
  <si>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</si>
  <si>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</si>
  <si>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</si>
  <si>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</si>
  <si>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</si>
  <si>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</si>
  <si>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</si>
  <si>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</si>
  <si>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</si>
  <si>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</si>
  <si>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</si>
  <si>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</si>
  <si>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</si>
  <si>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</si>
  <si>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</si>
  <si>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</si>
  <si>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</si>
  <si>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</si>
  <si>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</si>
  <si>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</si>
  <si>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</si>
  <si>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</si>
  <si>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</si>
  <si>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</si>
  <si>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</si>
  <si>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</si>
  <si>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</si>
  <si>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</si>
  <si>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</si>
  <si>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</si>
  <si>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</si>
  <si>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</si>
  <si>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</si>
  <si>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</si>
  <si>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</si>
  <si>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</si>
  <si>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</si>
  <si>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</si>
  <si>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</si>
  <si>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</si>
  <si>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</si>
  <si>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</si>
  <si>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</si>
  <si>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</si>
  <si>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</si>
  <si>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</si>
  <si>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</si>
  <si>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</si>
  <si>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</si>
  <si>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</si>
  <si>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</si>
  <si>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</si>
  <si>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</si>
  <si>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</si>
  <si>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</si>
  <si>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</si>
  <si>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</si>
  <si>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</si>
  <si>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</si>
  <si>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</si>
  <si>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</si>
  <si>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</si>
  <si>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</si>
  <si>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</si>
  <si>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</si>
  <si>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</si>
  <si>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</si>
  <si>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</si>
  <si>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</si>
  <si>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</si>
  <si>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</si>
  <si>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</si>
  <si>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</si>
  <si>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</si>
  <si>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</si>
  <si>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</si>
  <si>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</si>
  <si>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</si>
  <si>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</si>
  <si>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</si>
  <si>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</si>
  <si>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</si>
  <si>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</si>
  <si>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</si>
  <si>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</si>
  <si>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</si>
  <si>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</si>
  <si>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</si>
  <si>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</si>
  <si>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</si>
  <si>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</si>
  <si>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</si>
  <si>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</si>
  <si>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</si>
  <si>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</si>
  <si>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</si>
  <si>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</si>
  <si>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</si>
  <si>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</si>
  <si>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</si>
  <si>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</si>
  <si>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</si>
  <si>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</si>
  <si>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</si>
  <si>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</si>
  <si>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</si>
  <si>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</si>
  <si>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</si>
  <si>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</si>
  <si>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</si>
  <si>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</si>
  <si>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</si>
  <si>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</si>
  <si>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</si>
  <si>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</si>
  <si>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</si>
  <si>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</si>
  <si>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</si>
  <si>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</si>
  <si>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</si>
  <si>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</si>
  <si>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</si>
  <si>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</si>
  <si>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</si>
  <si>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</si>
  <si>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</si>
  <si>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</si>
  <si>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</si>
  <si>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</si>
  <si>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</si>
  <si>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</si>
  <si>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</si>
  <si>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</si>
  <si>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</si>
  <si>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</si>
  <si>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</si>
  <si>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</si>
  <si>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</si>
  <si>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</si>
  <si>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</si>
  <si>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</si>
  <si>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</si>
  <si>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</si>
  <si>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</si>
  <si>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</si>
  <si>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</si>
  <si>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</si>
  <si>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</si>
  <si>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</si>
  <si>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</si>
  <si>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</si>
  <si>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</si>
  <si>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</si>
  <si>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</si>
  <si>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</si>
  <si>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</si>
  <si>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</si>
  <si>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</si>
  <si>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</si>
  <si>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</si>
  <si>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</si>
  <si>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</si>
  <si>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</si>
  <si>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</si>
  <si>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</si>
  <si>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</si>
  <si>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</si>
  <si>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</si>
  <si>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</si>
  <si>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</si>
  <si>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</si>
  <si>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</si>
  <si>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</si>
  <si>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</si>
  <si>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</si>
  <si>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</si>
  <si>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</si>
  <si>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</si>
  <si>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</si>
  <si>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</si>
  <si>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</si>
  <si>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</si>
  <si>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</si>
  <si>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</si>
  <si>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</si>
  <si>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</si>
  <si>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</si>
  <si>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</si>
  <si>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</si>
  <si>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</si>
  <si>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</si>
  <si>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</si>
  <si>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</si>
  <si>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</si>
  <si>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</si>
  <si>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</si>
  <si>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</si>
  <si>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</si>
  <si>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</si>
  <si>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</si>
  <si>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</si>
  <si>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</si>
  <si>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</si>
  <si>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</si>
  <si>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</si>
  <si>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</si>
  <si>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</si>
  <si>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</si>
  <si>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</si>
  <si>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</si>
  <si>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</si>
  <si>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</si>
  <si>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</si>
  <si>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</si>
  <si>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</si>
  <si>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</si>
  <si>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</si>
  <si>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</si>
  <si>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</si>
  <si>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</si>
  <si>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</si>
  <si>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</si>
  <si>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</si>
  <si>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</si>
  <si>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</si>
  <si>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</si>
  <si>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</si>
  <si>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</si>
  <si>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</si>
  <si>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</si>
  <si>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</si>
  <si>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</si>
  <si>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</si>
  <si>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</si>
  <si>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</si>
  <si>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</si>
  <si>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</si>
  <si>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</si>
  <si>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</si>
  <si>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</si>
  <si>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</si>
  <si>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</si>
  <si>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</si>
  <si>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</si>
  <si>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</si>
  <si>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</si>
  <si>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</si>
  <si>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</si>
  <si>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</si>
  <si>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</si>
  <si>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</si>
  <si>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</si>
  <si>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</si>
  <si>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</si>
  <si>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</si>
  <si>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</si>
  <si>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</si>
  <si>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</si>
  <si>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</si>
  <si>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</si>
  <si>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</si>
  <si>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</si>
  <si>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</si>
  <si>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</si>
  <si>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</si>
  <si>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</si>
  <si>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</si>
  <si>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</si>
  <si>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</si>
  <si>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</si>
  <si>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</si>
  <si>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</si>
  <si>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</si>
  <si>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</si>
  <si>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</si>
  <si>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</si>
  <si>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</si>
  <si>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</si>
  <si>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</si>
  <si>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</si>
  <si>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</si>
  <si>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</si>
  <si>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</si>
  <si>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</si>
  <si>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</si>
  <si>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</si>
  <si>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</si>
  <si>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</si>
  <si>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</si>
  <si>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</si>
  <si>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</si>
  <si>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</si>
  <si>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</si>
  <si>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</si>
  <si>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</si>
  <si>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</si>
  <si>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</si>
  <si>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</si>
  <si>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</si>
  <si>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</si>
  <si>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</si>
  <si>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</si>
  <si>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</si>
  <si>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</si>
  <si>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</si>
  <si>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</si>
  <si>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</si>
  <si>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</si>
  <si>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</si>
  <si>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</si>
  <si>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</si>
  <si>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</si>
  <si>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</si>
  <si>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</si>
  <si>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</si>
  <si>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</si>
  <si>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</si>
  <si>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</si>
  <si>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</si>
  <si>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</si>
  <si>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</si>
  <si>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</si>
  <si>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</si>
  <si>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</si>
  <si>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</si>
  <si>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</si>
  <si>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</si>
  <si>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</si>
  <si>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</si>
  <si>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</si>
  <si>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</si>
  <si>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</si>
  <si>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</si>
  <si>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</si>
  <si>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</si>
  <si>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</si>
  <si>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</si>
  <si>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</si>
  <si>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</si>
  <si>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</si>
  <si>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</si>
  <si>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</si>
  <si>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</si>
  <si>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</si>
  <si>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</si>
  <si>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</si>
  <si>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</si>
  <si>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</si>
  <si>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</si>
  <si>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</si>
  <si>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</si>
  <si>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</si>
  <si>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</si>
  <si>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</si>
  <si>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</si>
  <si>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</si>
  <si>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</si>
  <si>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</si>
  <si>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</si>
  <si>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</si>
  <si>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</si>
  <si>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</si>
  <si>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</si>
  <si>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</si>
  <si>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</si>
  <si>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</si>
  <si>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</si>
  <si>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</si>
  <si>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</si>
  <si>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</si>
  <si>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</si>
  <si>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</si>
  <si>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</si>
  <si>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</si>
  <si>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</si>
  <si>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</si>
  <si>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</si>
  <si>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</si>
  <si>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</si>
  <si>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</si>
  <si>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</si>
  <si>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</si>
  <si>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</si>
  <si>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</si>
  <si>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</si>
  <si>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</si>
  <si>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</si>
  <si>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</si>
  <si>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</si>
  <si>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</si>
  <si>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</si>
  <si>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</si>
  <si>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</si>
  <si>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</si>
  <si>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</si>
  <si>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</si>
  <si>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</si>
  <si>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</si>
  <si>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</si>
  <si>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</si>
  <si>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</si>
  <si>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</si>
  <si>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</si>
  <si>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</si>
  <si>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</si>
  <si>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</si>
  <si>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</si>
  <si>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</si>
  <si>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</si>
  <si>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</si>
  <si>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</si>
  <si>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</si>
  <si>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</si>
  <si>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</si>
  <si>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</si>
  <si>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</si>
  <si>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</si>
  <si>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</si>
  <si>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</si>
  <si>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</si>
  <si>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</si>
  <si>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</si>
  <si>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</si>
  <si>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</si>
  <si>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</si>
  <si>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</si>
  <si>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</si>
  <si>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</si>
  <si>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</si>
  <si>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</si>
  <si>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</si>
  <si>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</si>
  <si>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</si>
  <si>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</si>
  <si>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</si>
  <si>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</si>
  <si>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</si>
  <si>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</si>
  <si>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</si>
  <si>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</si>
  <si>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</si>
  <si>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</si>
  <si>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</si>
  <si>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</si>
  <si>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</si>
  <si>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</si>
  <si>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</si>
  <si>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</si>
  <si>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</si>
  <si>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</si>
  <si>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</si>
  <si>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</si>
  <si>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</si>
  <si>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</si>
  <si>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</si>
  <si>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</si>
  <si>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</si>
  <si>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</si>
  <si>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</si>
  <si>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</si>
  <si>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</si>
  <si>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</si>
  <si>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</si>
  <si>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</si>
  <si>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</si>
  <si>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</si>
  <si>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</si>
  <si>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</si>
  <si>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</si>
  <si>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</si>
  <si>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</si>
  <si>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</si>
  <si>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</si>
  <si>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</si>
  <si>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</si>
  <si>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</si>
  <si>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</si>
  <si>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</si>
  <si>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</si>
  <si>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</si>
  <si>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</si>
  <si>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</si>
  <si>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</si>
  <si>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</si>
  <si>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</si>
  <si>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</si>
  <si>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</si>
  <si>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</si>
  <si>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</si>
  <si>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</si>
  <si>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</si>
  <si>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</si>
  <si>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</si>
  <si>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</si>
  <si>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</si>
  <si>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</si>
  <si>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</si>
  <si>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</si>
  <si>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</si>
  <si>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</si>
  <si>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</si>
  <si>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</si>
  <si>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</si>
  <si>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</si>
  <si>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</si>
  <si>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</si>
  <si>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</si>
  <si>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</si>
  <si>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</si>
  <si>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</si>
  <si>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</si>
  <si>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</si>
  <si>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</si>
  <si>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</si>
  <si>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</si>
  <si>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</si>
  <si>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</si>
  <si>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</si>
  <si>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</si>
  <si>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</si>
  <si>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</si>
  <si>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</si>
  <si>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</si>
  <si>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</si>
  <si>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</si>
  <si>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</si>
  <si>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</si>
  <si>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</si>
  <si>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</si>
  <si>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</si>
  <si>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</si>
  <si>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</si>
  <si>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</si>
  <si>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</si>
  <si>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</si>
  <si>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</si>
  <si>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</si>
  <si>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</si>
  <si>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</si>
  <si>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</si>
  <si>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</si>
  <si>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</si>
  <si>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</si>
  <si>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</si>
  <si>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</si>
  <si>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</si>
  <si>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</si>
  <si>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</si>
  <si>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</si>
  <si>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</si>
  <si>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</si>
  <si>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</si>
  <si>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</si>
  <si>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</si>
  <si>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</si>
  <si>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</si>
  <si>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</si>
  <si>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</si>
  <si>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</si>
  <si>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</si>
  <si>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</si>
  <si>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</si>
  <si>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</si>
  <si>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</si>
  <si>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</si>
  <si>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</si>
  <si>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</si>
  <si>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</si>
  <si>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</si>
  <si>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</si>
  <si>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</si>
  <si>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</si>
  <si>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</si>
  <si>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</si>
  <si>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</si>
  <si>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</si>
  <si>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</si>
  <si>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</si>
  <si>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</si>
  <si>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</si>
  <si>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</si>
  <si>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</si>
  <si>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</si>
  <si>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</si>
  <si>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</si>
  <si>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</si>
  <si>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</si>
  <si>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</si>
  <si>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</si>
  <si>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</si>
  <si>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</si>
  <si>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</si>
  <si>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</si>
  <si>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</si>
  <si>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</si>
  <si>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</si>
  <si>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</si>
  <si>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</si>
  <si>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</si>
  <si>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</si>
  <si>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</si>
  <si>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</si>
  <si>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</si>
  <si>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</si>
  <si>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</si>
  <si>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</si>
  <si>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</si>
  <si>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</si>
  <si>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</si>
  <si>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</si>
  <si>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</si>
  <si>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</si>
  <si>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</si>
  <si>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</si>
  <si>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</si>
  <si>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</si>
  <si>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</si>
  <si>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</si>
  <si>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</si>
  <si>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</si>
  <si>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</si>
  <si>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</si>
  <si>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</si>
  <si>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</si>
  <si>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</si>
  <si>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</si>
  <si>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</si>
  <si>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</si>
  <si>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</si>
  <si>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</si>
  <si>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</si>
  <si>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</si>
  <si>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</si>
  <si>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</si>
  <si>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</si>
  <si>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</si>
  <si>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</si>
  <si>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</si>
  <si>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</si>
  <si>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</si>
  <si>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</si>
  <si>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</si>
  <si>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</si>
  <si>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</si>
  <si>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</si>
  <si>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</si>
  <si>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</si>
  <si>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</si>
  <si>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</si>
  <si>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</si>
  <si>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</si>
  <si>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</si>
  <si>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</si>
  <si>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</si>
  <si>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</si>
  <si>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</si>
  <si>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</si>
  <si>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</si>
  <si>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</si>
  <si>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</si>
  <si>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</si>
  <si>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</si>
  <si>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</si>
  <si>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</si>
  <si>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</si>
  <si>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</si>
  <si>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</si>
  <si>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</si>
  <si>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</si>
  <si>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</si>
  <si>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</si>
  <si>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</si>
  <si>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</si>
  <si>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</si>
  <si>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</si>
  <si>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</si>
  <si>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</si>
  <si>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</si>
  <si>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</si>
  <si>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</si>
  <si>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</si>
  <si>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</si>
  <si>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</si>
  <si>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</si>
  <si>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</si>
  <si>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</si>
  <si>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</si>
  <si>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</si>
  <si>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</si>
  <si>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</si>
  <si>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</si>
  <si>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</si>
  <si>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</si>
  <si>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</si>
  <si>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</si>
  <si>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</si>
  <si>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</si>
  <si>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</si>
  <si>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</si>
  <si>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</si>
  <si>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</si>
  <si>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</si>
  <si>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</si>
  <si>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</si>
  <si>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</si>
  <si>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</si>
  <si>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</si>
  <si>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</si>
  <si>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</si>
  <si>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</si>
  <si>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</si>
  <si>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</si>
  <si>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</si>
  <si>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</si>
  <si>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</si>
  <si>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</si>
  <si>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</si>
  <si>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</si>
  <si>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</si>
  <si>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</si>
  <si>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</si>
  <si>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</si>
  <si>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</si>
  <si>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</si>
  <si>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</si>
  <si>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</si>
  <si>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</si>
  <si>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</si>
  <si>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</si>
  <si>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</si>
  <si>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</si>
  <si>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</si>
  <si>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</si>
  <si>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</si>
  <si>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</si>
  <si>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</si>
  <si>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</si>
  <si>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</si>
  <si>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</si>
  <si>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</si>
  <si>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</si>
  <si>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</si>
  <si>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</si>
  <si>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</si>
  <si>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</si>
  <si>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</si>
  <si>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</si>
  <si>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</si>
  <si>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</si>
  <si>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</si>
  <si>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</si>
  <si>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</si>
  <si>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</si>
  <si>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</si>
  <si>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</si>
  <si>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</si>
  <si>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</si>
  <si>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</si>
  <si>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</si>
  <si>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</si>
  <si>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</si>
  <si>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</si>
  <si>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</si>
  <si>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</si>
  <si>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</si>
  <si>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</si>
  <si>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</si>
  <si>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</si>
  <si>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</si>
  <si>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</si>
  <si>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</si>
  <si>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</si>
  <si>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</si>
  <si>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</si>
  <si>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</si>
  <si>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</si>
  <si>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</si>
  <si>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</si>
  <si>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</si>
  <si>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</si>
  <si>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</si>
  <si>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</si>
  <si>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</si>
  <si>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</si>
  <si>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</si>
  <si>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</si>
  <si>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</si>
  <si>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</si>
  <si>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</si>
  <si>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</si>
  <si>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</si>
  <si>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</si>
  <si>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</si>
  <si>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</si>
  <si>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</si>
  <si>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</si>
  <si>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</si>
  <si>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</si>
  <si>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</si>
  <si>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</si>
  <si>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</si>
  <si>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</si>
  <si>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</si>
  <si>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</si>
  <si>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</si>
  <si>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</si>
  <si>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</si>
  <si>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</si>
  <si>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</si>
  <si>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</si>
  <si>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</si>
  <si>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</si>
  <si>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</si>
  <si>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</si>
  <si>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</si>
  <si>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</si>
  <si>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</si>
  <si>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</si>
  <si>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</si>
  <si>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</si>
  <si>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</si>
  <si>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</si>
  <si>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</si>
  <si>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</si>
  <si>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</si>
  <si>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</si>
  <si>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</si>
  <si>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</si>
  <si>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</si>
  <si>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</si>
  <si>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</si>
  <si>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</si>
  <si>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</si>
  <si>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</si>
  <si>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</si>
  <si>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</si>
  <si>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</si>
  <si>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</si>
  <si>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</si>
  <si>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</si>
  <si>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</si>
  <si>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</si>
  <si>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</si>
  <si>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</si>
  <si>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</si>
  <si>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</si>
  <si>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</si>
  <si>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</si>
  <si>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</si>
  <si>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</si>
  <si>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</si>
  <si>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</si>
  <si>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</si>
  <si>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</si>
  <si>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</si>
  <si>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</si>
  <si>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</si>
  <si>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</si>
  <si>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</si>
  <si>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</si>
  <si>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</si>
  <si>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</si>
  <si>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</si>
  <si>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</si>
  <si>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</si>
  <si>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</si>
  <si>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</si>
  <si>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</si>
  <si>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</si>
  <si>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</si>
  <si>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</si>
  <si>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</si>
  <si>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</si>
  <si>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</si>
  <si>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</si>
  <si>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</si>
  <si>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</si>
  <si>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</si>
  <si>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</si>
  <si>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</si>
  <si>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</si>
  <si>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</si>
  <si>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</si>
  <si>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</si>
  <si>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</si>
  <si>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</si>
  <si>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</si>
  <si>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</si>
  <si>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</si>
  <si>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</si>
  <si>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</si>
  <si>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</si>
  <si>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</si>
  <si>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</si>
  <si>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</si>
  <si>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</si>
  <si>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</si>
  <si>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</si>
  <si>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</si>
  <si>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</si>
  <si>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</si>
  <si>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</si>
  <si>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</si>
  <si>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</si>
  <si>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</si>
  <si>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</si>
  <si>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</si>
  <si>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</si>
  <si>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</si>
  <si>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</si>
  <si>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</si>
  <si>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</si>
  <si>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</si>
  <si>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</si>
  <si>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</si>
  <si>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</si>
  <si>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</si>
  <si>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</si>
  <si>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</si>
  <si>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</si>
  <si>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</si>
  <si>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</si>
  <si>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</si>
  <si>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</si>
  <si>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</si>
  <si>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</si>
  <si>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</si>
  <si>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</si>
  <si>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</si>
  <si>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</si>
  <si>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</si>
  <si>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</si>
  <si>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</si>
  <si>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</si>
  <si>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</si>
  <si>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</si>
  <si>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</si>
  <si>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</si>
  <si>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</si>
  <si>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</si>
  <si>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</si>
  <si>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</si>
  <si>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</si>
  <si>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</si>
  <si>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</si>
  <si>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</si>
  <si>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</si>
  <si>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</si>
  <si>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</si>
  <si>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</si>
  <si>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</si>
  <si>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</si>
  <si>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</si>
  <si>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</si>
  <si>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</si>
  <si>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</si>
  <si>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</si>
  <si>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</si>
  <si>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</si>
  <si>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</si>
  <si>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</si>
  <si>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</si>
  <si>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</si>
  <si>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</si>
  <si>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</si>
  <si>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</si>
  <si>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</si>
  <si>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</si>
  <si>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</si>
  <si>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</si>
  <si>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</si>
  <si>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</si>
  <si>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</si>
  <si>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</si>
  <si>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</si>
  <si>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</si>
  <si>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</si>
  <si>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</si>
  <si>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</si>
  <si>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</si>
  <si>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</si>
  <si>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</si>
  <si>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</si>
  <si>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</si>
  <si>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</si>
  <si>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</si>
  <si>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</si>
  <si>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</si>
  <si>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</si>
  <si>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</si>
  <si>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</si>
  <si>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</si>
  <si>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</si>
  <si>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</si>
  <si>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</si>
  <si>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</si>
  <si>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</si>
  <si>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</si>
  <si>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</si>
  <si>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</si>
  <si>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</si>
  <si>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</si>
  <si>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</si>
  <si>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</si>
  <si>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</si>
  <si>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</si>
  <si>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</si>
  <si>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</si>
  <si>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</si>
  <si>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</si>
  <si>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</si>
  <si>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</si>
  <si>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</si>
  <si>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</si>
  <si>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</si>
  <si>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</si>
  <si>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</si>
  <si>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</si>
  <si>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</si>
  <si>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</si>
  <si>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</si>
  <si>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</si>
  <si>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</si>
  <si>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</si>
  <si>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</si>
  <si>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</si>
  <si>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</si>
  <si>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</si>
  <si>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</si>
  <si>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</si>
  <si>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</si>
  <si>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</si>
  <si>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</si>
  <si>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</si>
  <si>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</si>
  <si>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</si>
  <si>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</si>
  <si>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</si>
  <si>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</si>
  <si>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</si>
  <si>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</si>
  <si>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</si>
  <si>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</si>
  <si>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</si>
  <si>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</si>
  <si>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</si>
  <si>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</si>
  <si>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</si>
  <si>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</si>
  <si>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</si>
  <si>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</si>
  <si>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</si>
  <si>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</si>
  <si>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</si>
  <si>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</si>
  <si>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</si>
  <si>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</si>
  <si>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</si>
  <si>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</si>
  <si>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</si>
  <si>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</si>
  <si>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</si>
  <si>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</si>
  <si>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</si>
  <si>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</si>
  <si>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</si>
  <si>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</si>
  <si>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</si>
  <si>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</si>
  <si>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</si>
  <si>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</si>
  <si>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</si>
  <si>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</si>
  <si>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</si>
  <si>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</si>
  <si>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</si>
  <si>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</si>
  <si>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</si>
  <si>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</si>
  <si>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</si>
  <si>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</si>
  <si>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</si>
  <si>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</si>
  <si>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</si>
  <si>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</si>
  <si>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</si>
  <si>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</si>
  <si>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</si>
  <si>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</si>
  <si>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</si>
  <si>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</si>
  <si>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</si>
  <si>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</si>
  <si>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</si>
  <si>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</si>
  <si>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</si>
  <si>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</si>
  <si>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</si>
  <si>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</si>
  <si>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</si>
  <si>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</si>
  <si>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</si>
  <si>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</si>
  <si>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</si>
  <si>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</si>
  <si>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</si>
  <si>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</si>
  <si>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</si>
  <si>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</si>
  <si>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</si>
  <si>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</si>
  <si>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</si>
  <si>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</si>
  <si>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</si>
  <si>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</si>
  <si>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</si>
  <si>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</si>
  <si>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</si>
  <si>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</si>
  <si>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</si>
  <si>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</si>
  <si>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</si>
  <si>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</si>
  <si>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</si>
  <si>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</si>
  <si>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</si>
  <si>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</si>
  <si>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</si>
  <si>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</si>
  <si>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</si>
  <si>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</si>
  <si>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</si>
  <si>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</si>
  <si>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</si>
  <si>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</si>
  <si>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</si>
  <si>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</si>
  <si>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</si>
  <si>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</si>
  <si>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</si>
  <si>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</si>
  <si>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</si>
  <si>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</si>
  <si>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</si>
  <si>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</si>
  <si>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</si>
  <si>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</si>
  <si>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</si>
  <si>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</si>
  <si>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</si>
  <si>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</si>
  <si>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</si>
  <si>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</si>
  <si>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</si>
  <si>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</si>
  <si>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</si>
  <si>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</si>
  <si>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</si>
  <si>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</si>
  <si>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</si>
  <si>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</si>
  <si>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</si>
  <si>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</si>
  <si>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</si>
  <si>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</si>
  <si>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</si>
  <si>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</si>
  <si>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</si>
  <si>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</si>
  <si>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</si>
  <si>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</si>
  <si>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</si>
  <si>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</si>
  <si>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</si>
  <si>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</si>
  <si>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</si>
  <si>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</si>
  <si>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</si>
  <si>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</si>
  <si>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</si>
  <si>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</si>
  <si>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</si>
  <si>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</si>
  <si>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</si>
  <si>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</si>
  <si>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</si>
  <si>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</si>
  <si>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</si>
  <si>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</si>
  <si>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</si>
  <si>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</si>
  <si>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</si>
  <si>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</si>
  <si>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</si>
  <si>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</si>
  <si>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</si>
  <si>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</si>
  <si>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</si>
  <si>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</si>
  <si>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</si>
  <si>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</si>
  <si>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</si>
  <si>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</si>
  <si>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</si>
  <si>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</si>
  <si>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</si>
  <si>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</si>
  <si>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</si>
  <si>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</si>
  <si>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</si>
  <si>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</si>
  <si>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</si>
  <si>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</si>
  <si>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</si>
  <si>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</si>
  <si>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</si>
  <si>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</si>
  <si>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</si>
  <si>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</si>
  <si>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</si>
  <si>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</si>
  <si>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</si>
  <si>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</si>
  <si>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</si>
  <si>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</si>
  <si>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</si>
  <si>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</si>
  <si>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</si>
  <si>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</si>
  <si>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</si>
  <si>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</si>
  <si>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</si>
  <si>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</si>
  <si>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</si>
  <si>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</si>
  <si>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</si>
  <si>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</si>
  <si>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</si>
  <si>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</si>
  <si>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</si>
  <si>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</si>
  <si>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</si>
  <si>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</si>
  <si>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</si>
  <si>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</si>
  <si>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</si>
  <si>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</si>
  <si>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</si>
  <si>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</si>
  <si>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</si>
  <si>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</si>
  <si>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</si>
  <si>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</si>
  <si>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</si>
  <si>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</si>
  <si>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</si>
  <si>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</si>
  <si>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</si>
  <si>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</si>
  <si>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</si>
  <si>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</si>
  <si>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</si>
  <si>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</si>
  <si>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</si>
  <si>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</si>
  <si>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</si>
  <si>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</si>
  <si>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</si>
  <si>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</si>
  <si>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</si>
  <si>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</si>
  <si>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</si>
  <si>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</si>
  <si>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</si>
  <si>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</si>
  <si>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</si>
  <si>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</si>
  <si>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</si>
  <si>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</si>
  <si>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</si>
  <si>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</si>
  <si>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</si>
  <si>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</si>
  <si>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</si>
  <si>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</si>
  <si>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</si>
  <si>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</si>
  <si>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</si>
  <si>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</si>
  <si>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</si>
  <si>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</si>
  <si>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</si>
  <si>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</si>
  <si>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</si>
  <si>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</si>
  <si>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</si>
  <si>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</si>
  <si>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</si>
  <si>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</si>
  <si>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</si>
  <si>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</si>
  <si>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</si>
  <si>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</si>
  <si>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</si>
  <si>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</si>
  <si>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</si>
  <si>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</si>
  <si>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</si>
  <si>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</si>
  <si>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</si>
  <si>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</si>
  <si>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</si>
  <si>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</si>
  <si>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</si>
  <si>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</si>
  <si>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</si>
  <si>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</si>
  <si>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</si>
  <si>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</si>
  <si>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</si>
  <si>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</si>
  <si>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</si>
  <si>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</si>
  <si>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</si>
  <si>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</si>
  <si>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</si>
  <si>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</si>
  <si>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</si>
  <si>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</si>
  <si>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</si>
  <si>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</si>
  <si>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</si>
  <si>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</si>
  <si>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</si>
  <si>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</si>
  <si>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</si>
  <si>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</si>
  <si>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</si>
  <si>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</si>
  <si>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</si>
  <si>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</si>
  <si>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</si>
  <si>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</si>
  <si>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</si>
  <si>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</si>
  <si>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</si>
  <si>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</si>
  <si>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</si>
  <si>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</si>
  <si>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</si>
  <si>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</si>
  <si>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</si>
  <si>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</si>
  <si>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</si>
  <si>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</si>
  <si>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</si>
  <si>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</si>
  <si>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</si>
  <si>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</si>
  <si>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</si>
  <si>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</si>
  <si>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</si>
  <si>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</si>
  <si>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</si>
  <si>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</si>
  <si>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</si>
  <si>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</si>
  <si>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</si>
  <si>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</si>
  <si>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</si>
  <si>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</si>
  <si>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</si>
  <si>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</si>
  <si>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</si>
  <si>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</si>
  <si>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</si>
  <si>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</si>
  <si>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</si>
  <si>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</si>
  <si>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</si>
  <si>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</si>
  <si>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</si>
  <si>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</si>
  <si>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</si>
  <si>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</si>
  <si>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</si>
  <si>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</si>
  <si>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</si>
  <si>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</si>
  <si>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</si>
  <si>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</si>
  <si>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</si>
  <si>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</si>
  <si>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</si>
  <si>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</si>
  <si>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</si>
  <si>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</si>
  <si>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</si>
  <si>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</si>
  <si>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</si>
  <si>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</si>
  <si>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</si>
  <si>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</si>
  <si>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</si>
  <si>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</si>
  <si>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</si>
  <si>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</si>
  <si>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</si>
  <si>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</si>
  <si>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</si>
  <si>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</si>
  <si>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</si>
  <si>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</si>
  <si>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</si>
  <si>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</si>
  <si>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</si>
  <si>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</si>
  <si>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</si>
  <si>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</si>
  <si>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</si>
  <si>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</si>
  <si>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</si>
  <si>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</si>
  <si>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</si>
  <si>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</si>
  <si>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</si>
  <si>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</si>
  <si>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</si>
  <si>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</si>
  <si>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</si>
  <si>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</si>
  <si>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</si>
  <si>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</si>
  <si>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</si>
  <si>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</si>
  <si>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</si>
  <si>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</si>
  <si>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</si>
  <si>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</si>
  <si>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</si>
  <si>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</si>
  <si>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</si>
  <si>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</si>
  <si>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</si>
  <si>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</si>
  <si>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</si>
  <si>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</si>
  <si>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</si>
  <si>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</si>
  <si>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</si>
  <si>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</si>
  <si>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</si>
  <si>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</si>
  <si>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</si>
  <si>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</si>
  <si>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</si>
  <si>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</si>
  <si>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</si>
  <si>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</si>
  <si>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</si>
  <si>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</si>
  <si>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</si>
  <si>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</si>
  <si>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</si>
  <si>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</si>
  <si>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</si>
  <si>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</si>
  <si>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</si>
  <si>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</si>
  <si>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</si>
  <si>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</si>
  <si>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</si>
  <si>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</si>
  <si>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</si>
  <si>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</si>
  <si>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</si>
  <si>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</si>
  <si>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</si>
  <si>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</si>
  <si>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</si>
  <si>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</si>
  <si>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</si>
  <si>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</si>
  <si>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</si>
  <si>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</si>
  <si>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</si>
  <si>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</si>
  <si>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</si>
  <si>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</si>
  <si>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</si>
  <si>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</si>
  <si>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</si>
  <si>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</si>
  <si>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</si>
  <si>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</si>
  <si>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</si>
  <si>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</si>
  <si>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</si>
  <si>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</si>
  <si>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</si>
  <si>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</si>
  <si>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</si>
  <si>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</si>
  <si>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</si>
  <si>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</si>
  <si>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</si>
  <si>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</si>
  <si>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</si>
  <si>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</si>
  <si>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</si>
  <si>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</si>
  <si>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</si>
  <si>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</si>
  <si>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</si>
  <si>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</si>
  <si>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</si>
  <si>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</si>
  <si>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</si>
  <si>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</si>
  <si>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</si>
  <si>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</si>
  <si>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</si>
  <si>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</si>
  <si>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</si>
  <si>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</si>
  <si>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</si>
  <si>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</si>
  <si>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</si>
  <si>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</si>
  <si>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</si>
  <si>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</si>
  <si>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</si>
  <si>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</si>
  <si>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</si>
  <si>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</si>
  <si>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</si>
  <si>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</si>
  <si>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</si>
  <si>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</si>
  <si>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</si>
  <si>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</si>
  <si>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</si>
  <si>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</si>
  <si>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</si>
  <si>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</si>
  <si>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</si>
  <si>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</si>
  <si>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</si>
  <si>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</si>
  <si>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</si>
  <si>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</si>
  <si>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</si>
  <si>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</si>
  <si>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</si>
  <si>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</si>
  <si>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</si>
  <si>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</si>
  <si>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</si>
  <si>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</si>
  <si>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</si>
  <si>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</si>
  <si>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</si>
  <si>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</si>
  <si>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</si>
  <si>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</si>
  <si>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</si>
  <si>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</si>
  <si>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</si>
  <si>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</si>
  <si>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</si>
  <si>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</si>
  <si>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</si>
  <si>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</si>
  <si>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</si>
  <si>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</si>
  <si>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</si>
  <si>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</si>
  <si>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</si>
  <si>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</si>
  <si>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</si>
  <si>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</si>
  <si>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</si>
  <si>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</si>
  <si>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</si>
  <si>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</si>
  <si>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</si>
  <si>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</si>
  <si>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</si>
  <si>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</si>
  <si>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</si>
  <si>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</si>
  <si>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</si>
  <si>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</si>
  <si>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</si>
  <si>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</si>
  <si>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</si>
  <si>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</si>
  <si>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</si>
  <si>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</si>
  <si>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</si>
  <si>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</si>
  <si>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</si>
  <si>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</si>
  <si>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</si>
  <si>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</si>
  <si>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</si>
  <si>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</si>
  <si>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</si>
  <si>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</si>
  <si>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</si>
  <si>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</si>
  <si>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</si>
  <si>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</si>
  <si>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</si>
  <si>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</si>
  <si>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</si>
  <si>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</si>
  <si>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</si>
  <si>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</si>
  <si>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</si>
  <si>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</si>
  <si>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</si>
  <si>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</si>
  <si>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</si>
  <si>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</si>
  <si>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</si>
  <si>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</si>
  <si>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</si>
  <si>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</si>
  <si>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</si>
  <si>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</si>
  <si>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</si>
  <si>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</si>
  <si>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</si>
  <si>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</si>
  <si>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</si>
  <si>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</si>
  <si>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</si>
  <si>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</si>
  <si>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</si>
  <si>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</si>
  <si>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</si>
  <si>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</si>
  <si>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</si>
  <si>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</si>
  <si>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</si>
  <si>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</si>
  <si>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</si>
  <si>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</si>
  <si>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</si>
  <si>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</si>
  <si>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</si>
  <si>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</si>
  <si>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</si>
  <si>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</si>
  <si>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</si>
  <si>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</si>
  <si>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</si>
  <si>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</si>
  <si>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</si>
  <si>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</si>
  <si>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</si>
  <si>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</si>
  <si>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</si>
  <si>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</si>
  <si>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</si>
  <si>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</si>
  <si>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</si>
  <si>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</si>
  <si>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</si>
  <si>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</si>
  <si>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</si>
  <si>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</si>
  <si>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</si>
  <si>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</si>
  <si>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</si>
  <si>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</si>
  <si>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</si>
  <si>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</si>
  <si>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</si>
  <si>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</si>
  <si>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</si>
  <si>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</si>
  <si>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</si>
  <si>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</si>
  <si>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</si>
  <si>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</si>
  <si>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</si>
  <si>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</si>
  <si>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</si>
  <si>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</si>
  <si>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</si>
  <si>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</si>
  <si>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</si>
  <si>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</si>
  <si>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</si>
  <si>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</si>
  <si>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</si>
  <si>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</si>
  <si>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</si>
  <si>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</si>
  <si>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</si>
  <si>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</si>
  <si>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</si>
  <si>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</si>
  <si>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</si>
  <si>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</si>
  <si>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</si>
  <si>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</si>
  <si>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</si>
  <si>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</si>
  <si>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</si>
  <si>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</si>
  <si>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</si>
  <si>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</si>
  <si>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</si>
  <si>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</si>
  <si>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</si>
  <si>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</si>
  <si>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</si>
  <si>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</si>
  <si>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</si>
  <si>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</si>
  <si>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</si>
  <si>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</si>
  <si>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</si>
  <si>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</si>
  <si>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</si>
  <si>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</si>
  <si>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</si>
  <si>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</si>
  <si>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</si>
  <si>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</si>
  <si>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</si>
  <si>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</si>
  <si>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</si>
  <si>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</si>
  <si>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</si>
  <si>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</si>
  <si>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</si>
  <si>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</si>
  <si>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</si>
  <si>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</si>
  <si>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</si>
  <si>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</si>
  <si>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</si>
  <si>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</si>
  <si>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</si>
  <si>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</si>
  <si>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</si>
  <si>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</si>
  <si>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</si>
  <si>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</si>
  <si>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</si>
  <si>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</si>
  <si>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</si>
  <si>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</si>
  <si>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</si>
  <si>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</si>
  <si>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</si>
  <si>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</si>
  <si>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</si>
  <si>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</si>
  <si>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</si>
  <si>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</si>
  <si>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</si>
  <si>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</si>
  <si>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</si>
  <si>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</si>
  <si>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</si>
  <si>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</si>
  <si>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</si>
  <si>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</si>
  <si>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</si>
  <si>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</si>
  <si>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</si>
  <si>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</si>
  <si>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</si>
  <si>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</si>
  <si>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</si>
  <si>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</si>
  <si>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</si>
  <si>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</si>
  <si>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</si>
  <si>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</si>
  <si>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</si>
  <si>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</si>
  <si>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</si>
  <si>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</si>
  <si>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</si>
  <si>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</si>
  <si>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</si>
  <si>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</si>
  <si>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</si>
  <si>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</si>
  <si>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</si>
  <si>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</si>
  <si>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</si>
  <si>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</si>
  <si>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</si>
  <si>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</si>
  <si>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</si>
  <si>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</si>
  <si>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</si>
  <si>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</si>
  <si>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</si>
  <si>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</si>
  <si>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</si>
  <si>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</si>
  <si>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</si>
  <si>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</si>
  <si>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</si>
  <si>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</si>
  <si>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</si>
  <si>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</si>
  <si>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</si>
  <si>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</si>
  <si>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</si>
  <si>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</si>
  <si>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</si>
  <si>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</si>
  <si>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</si>
  <si>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</si>
  <si>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AGUARDANDO MATÉRIA PRIMA OC: 2034, 2035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</si>
  <si>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</si>
  <si>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</si>
  <si>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</si>
  <si>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</si>
  <si>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</si>
  <si>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</si>
  <si>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</si>
  <si>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</si>
  <si>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</si>
  <si>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</si>
  <si>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</si>
  <si>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</si>
  <si>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</si>
  <si>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</si>
  <si>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</si>
  <si>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</si>
  <si>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</si>
  <si>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</si>
  <si>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</si>
  <si>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</si>
  <si>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</si>
  <si>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</si>
  <si>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</si>
  <si>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</si>
  <si>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</si>
  <si>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</si>
  <si>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</si>
  <si>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</si>
  <si>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</si>
  <si>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</si>
  <si>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</si>
  <si>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</si>
  <si>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</si>
  <si>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</si>
  <si>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</si>
  <si>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</si>
  <si>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</si>
  <si>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</si>
  <si>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</si>
  <si>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</si>
  <si>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</si>
  <si>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</si>
  <si>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</si>
  <si>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</si>
  <si>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</si>
  <si>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</si>
  <si>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</si>
  <si>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</si>
  <si>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</si>
  <si>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</si>
  <si>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</si>
  <si>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</si>
  <si>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</si>
  <si>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</si>
  <si>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</si>
  <si>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</si>
  <si>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</si>
  <si>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</si>
  <si>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</si>
  <si>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</si>
  <si>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</si>
  <si>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</si>
  <si>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</si>
  <si>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</si>
  <si>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</si>
  <si>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</si>
  <si>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</si>
  <si>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</si>
  <si>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</si>
  <si>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</si>
  <si>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</si>
  <si>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</si>
  <si>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</si>
  <si>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</si>
  <si>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</si>
  <si>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</si>
  <si>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</si>
  <si>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</si>
  <si>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</si>
  <si>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</si>
  <si>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</si>
  <si>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</si>
  <si>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</si>
  <si>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</si>
  <si>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</si>
  <si>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</si>
  <si>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</si>
  <si>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</si>
  <si>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</si>
  <si>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</si>
  <si>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</si>
  <si>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</si>
  <si>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</si>
  <si>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</si>
  <si>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</si>
  <si>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</si>
  <si>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</si>
  <si>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</si>
  <si>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</si>
  <si>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</si>
  <si>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</si>
  <si>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</si>
  <si>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</si>
  <si>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</si>
  <si>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</si>
  <si>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</si>
  <si>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</si>
  <si>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</si>
  <si>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</si>
  <si>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</si>
  <si>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</si>
  <si>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</si>
  <si>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</si>
  <si>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</si>
  <si>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</si>
  <si>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</si>
  <si>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</si>
  <si>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</si>
  <si>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</si>
  <si>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</si>
  <si>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</si>
  <si>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</si>
  <si>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</si>
  <si>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</si>
  <si>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</si>
  <si>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</si>
  <si>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</si>
  <si>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</si>
  <si>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</si>
  <si>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</si>
  <si>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</si>
  <si>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</si>
  <si>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</si>
  <si>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</si>
  <si>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</si>
  <si>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</si>
  <si>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</si>
  <si>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</si>
  <si>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</si>
  <si>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</si>
  <si>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</si>
  <si>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</si>
  <si>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</si>
  <si>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</si>
  <si>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</si>
  <si>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</si>
  <si>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</si>
  <si>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</si>
  <si>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</si>
  <si>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</si>
  <si>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</si>
  <si>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</si>
  <si>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</si>
  <si>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</si>
  <si>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</si>
  <si>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</si>
  <si>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</si>
  <si>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</si>
  <si>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</si>
  <si>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</si>
  <si>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</si>
  <si>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</si>
  <si>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</si>
  <si>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</si>
  <si>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</si>
  <si>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</si>
  <si>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</si>
  <si>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</si>
  <si>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</si>
  <si>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</si>
  <si>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</si>
  <si>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</si>
  <si>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</si>
  <si>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</si>
  <si>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</si>
  <si>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</si>
  <si>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</si>
  <si>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</si>
  <si>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</si>
  <si>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</si>
  <si>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</si>
  <si>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</si>
  <si>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</si>
  <si>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</si>
  <si>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</si>
  <si>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</si>
  <si>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</si>
  <si>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</si>
  <si>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</si>
  <si>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</si>
  <si>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</si>
  <si>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</si>
  <si>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</si>
  <si>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</si>
  <si>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</si>
  <si>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</si>
  <si>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</si>
  <si>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</si>
  <si>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</si>
  <si>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</si>
  <si>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</si>
  <si>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</si>
  <si>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</si>
  <si>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</si>
  <si>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</si>
  <si>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</si>
  <si>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</si>
  <si>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</si>
  <si>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</si>
  <si>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</si>
  <si>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</si>
  <si>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</si>
  <si>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</si>
  <si>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</si>
  <si>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</si>
  <si>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</si>
  <si>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</si>
  <si>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</si>
  <si>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</si>
  <si>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</si>
  <si>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</si>
  <si>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</si>
  <si>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</si>
  <si>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</si>
  <si>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</si>
  <si>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</si>
  <si>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</si>
  <si>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</si>
  <si>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</si>
  <si>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</si>
  <si>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</si>
  <si>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</si>
  <si>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</si>
  <si>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</si>
  <si>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</si>
  <si>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</si>
  <si>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</si>
  <si>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</si>
  <si>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</si>
  <si>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</si>
  <si>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</si>
  <si>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</si>
  <si>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</si>
  <si>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</si>
  <si>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</si>
  <si>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</si>
  <si>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</si>
  <si>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</si>
  <si>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</si>
  <si>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</si>
  <si>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</si>
  <si>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</si>
  <si>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</si>
  <si>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</si>
  <si>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</si>
  <si>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</si>
  <si>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</si>
  <si>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</si>
  <si>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</si>
  <si>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</si>
  <si>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</si>
  <si>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</si>
  <si>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</si>
  <si>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</si>
  <si>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</si>
  <si>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</si>
  <si>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</si>
  <si>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</si>
  <si>
    <t>1- 15/09/2026</t>
  </si>
  <si>
    <t>3- 16/09/2026</t>
  </si>
  <si>
    <t>T-073810-1</t>
  </si>
  <si>
    <t>MI-D-148-ME-DF-0189</t>
  </si>
  <si>
    <t>TRILHO E BATENTE - DETALHES (BATENTE) 73810-A</t>
  </si>
  <si>
    <t>TRILHO E BATENTE - DETALHES (TRILHO-1) 73810-B</t>
  </si>
  <si>
    <t>TRILHO E BATENTE - DETALHES (TRILHO-2) 73810-C</t>
  </si>
  <si>
    <t>TRILHO E BATENTE - DETALHES (TRILHO-3) 73810-D</t>
  </si>
  <si>
    <t>P.214</t>
  </si>
  <si>
    <t>T-073764-1</t>
  </si>
  <si>
    <t>MI-D-148-ME-DF-0143</t>
  </si>
  <si>
    <t>ALIMENTADOR DE CORREIA - 14-AC-0001 AGULHA - DETALHES (AGULHA) 73764-A</t>
  </si>
  <si>
    <t>ALIMENTADOR DE CORREIA - 14-AC-0001 AGULHA - DETALHES (CORRENTE) 73764-B</t>
  </si>
  <si>
    <t>T-073763-1</t>
  </si>
  <si>
    <t>MI-D-148-ME-DF-0142</t>
  </si>
  <si>
    <t>T-073766-1</t>
  </si>
  <si>
    <t>MI-D-148-ME-DF-0145</t>
  </si>
  <si>
    <t>BRAÇO DE TORUE - DETALHES (BRAÇO DE TORQUE) 73766-A</t>
  </si>
  <si>
    <t>BRAÇO DE TORUE - DETALHES (APOIO FIXAÇÃO) 73766-B</t>
  </si>
  <si>
    <t>2- 21/09/2026</t>
  </si>
  <si>
    <t>T-073213-1</t>
  </si>
  <si>
    <t>MI-D-148-ME-DF-0042</t>
  </si>
  <si>
    <t>PROTEÇÕES DOS ACOPLAMENTOS - DETALHES ( PROTEÇÃO DO ACOPLAMENTO) 73213-A</t>
  </si>
  <si>
    <t>PROTEÇÕES DOS ACOPLAMENTOS - DETALHES ( PROTEÇÃO DO ACOPLAMENTO - HR-407) 73213-B</t>
  </si>
  <si>
    <t>T-073212-1</t>
  </si>
  <si>
    <t>MI-D-148-ME-DF-0041</t>
  </si>
  <si>
    <t>BASE DE ACIONAMENTO - DETALHES (BASE) 73212-A</t>
  </si>
  <si>
    <t>BASE DE ACIONAMENTO - DETALHES (BASE DE ACIONAMENTO) 73212-B</t>
  </si>
  <si>
    <t>F-073362-1</t>
  </si>
  <si>
    <t>1-P-551-R8-DF-402-0102-TC09-035</t>
  </si>
  <si>
    <t>CHUTE DE DESCARGA - PORTA DE INSPEÇÃO - DETALHES (PORTA DE INSPEÇÃO) 035A</t>
  </si>
  <si>
    <t>SUPORTE MANCAL - RETORNO 73239-B</t>
  </si>
  <si>
    <t>2- 22/09/2026</t>
  </si>
  <si>
    <t>A-073522-1</t>
  </si>
  <si>
    <t>ALIMENTADOR METÁLICO AL-0 - LARG.1800MM - EIXO DE ACIONAMENTO - DETALHE - (EIXO DE ACIONAMENTO)</t>
  </si>
  <si>
    <t>A-014938-4</t>
  </si>
  <si>
    <t>CHAVETA 50 X 28 X 318 DETALHES</t>
  </si>
  <si>
    <t>A-014936-2</t>
  </si>
  <si>
    <t>ALIMENTADOR DE PLACAS 312 AL 101 (AM-1865) CUBO PARA RODA ACIONADA (CUBO)</t>
  </si>
  <si>
    <t>A-000906-A</t>
  </si>
  <si>
    <t xml:space="preserve">CHAPA TRAVA DETALHES </t>
  </si>
  <si>
    <t>03- 23/09/2026</t>
  </si>
  <si>
    <t>T-073781-1</t>
  </si>
  <si>
    <t>MI-D-148-ME-DF-0160</t>
  </si>
  <si>
    <t>CHUTE DE DESCARGA - DETALHES (CAPOTA SUPERIOR) 73781-A</t>
  </si>
  <si>
    <t>CHUTE DE DESCARGA - DETALHES (CAPOTA INTERMEDIARIA) 73781-B</t>
  </si>
  <si>
    <t>CHUTE DE DESCARGA - DETALHES (SUPORTE) 73781-C</t>
  </si>
  <si>
    <t>T-073782-1</t>
  </si>
  <si>
    <t>MI-D-148-ME-DF-0161</t>
  </si>
  <si>
    <t>CHUTE DE DESCARGA - DETALHES (CAPOTA INFERIOR) 73782-A</t>
  </si>
  <si>
    <t>CHAPA DESGASTE (HARDOX-500) - CH 12,7 x 396 x 396  - 73782-B</t>
  </si>
  <si>
    <t>CHAPA DESGASTE (HARDOX-500) - CH 12,7 x 396 x 196  - 73782-C</t>
  </si>
  <si>
    <t>T-073823-1</t>
  </si>
  <si>
    <t>MI-D-148-ME-DF-0202</t>
  </si>
  <si>
    <t>CHUTE DE DESCARGA -PORTA DE INSPEÇÃO - DETALHES (PORTA DE INSPEÇÃO) 73823-A</t>
  </si>
  <si>
    <t>2- 28/09/2026</t>
  </si>
  <si>
    <t>T-073769-1</t>
  </si>
  <si>
    <t>MI-D-148-ME-DF-0148</t>
  </si>
  <si>
    <t>CALHAS - DETALHES (CHAPA LATERAL 1DIR. 1 ESQ.) 73769-A</t>
  </si>
  <si>
    <t>CALHAS - DETALHES (CHAPA DIANTEIRA) 73769-B</t>
  </si>
  <si>
    <t>CALHAS - DETALHES (CHAPA TRASEIRA) 73769-C</t>
  </si>
  <si>
    <t>T-073770-1</t>
  </si>
  <si>
    <t>MI-D-148-ME-DF-0149</t>
  </si>
  <si>
    <t>CHAPA DESGASTE (HARDOX-500) - CH 12,7 x 108 x 396 1DIR. 1ESQ. - 73770-A</t>
  </si>
  <si>
    <t>CHAPA DESGASTE (HARDOX-500) - CH 12,7 x 143 x 396 1DIR. 1ESQ. - 73770-B</t>
  </si>
  <si>
    <t>CHAPA DESGASTE (HARDOX-500) - CH 12,7 x 178 x 396 1DIR. 1ESQ. - 73770-C</t>
  </si>
  <si>
    <t>CHAPA DESGASTE (HARDOX-500) - CH 12,7 x 196 x 396 1DIR. 1ESQ. - 73770-D</t>
  </si>
  <si>
    <t>CHAPA DESGASTE (HARDOX-500) - CH 12,7 x 196 x 396 1DIR. 1ESQ. - 73770-E</t>
  </si>
  <si>
    <t>CHAPA DESGASTE (HARDOX-500) - CH 12,7 x 196 x 396 1DIR. 1ESQ. - 73770-F</t>
  </si>
  <si>
    <t>CHAPA DESGASTE (HARDOX-500) - CH 12,7 x 101 x 996 1DIR. 1ESQ. - 73770-G</t>
  </si>
  <si>
    <t>CHAPA DESGASTE (HARDOX-500) - CH 12,7 x 136 x 396 1DIR. 1ESQ. - 73770-H</t>
  </si>
  <si>
    <t>CHAPA DESGASTE (HARDOX-500) - CH 12,7 x 171 x 396 1DIR. 1ESQ. - 73770-J</t>
  </si>
  <si>
    <t>CHAPA DESGASTE (HARDOX-500) - CH 12,7 x 206 x 396 1DIR. 1ESQ. - 73770-K</t>
  </si>
  <si>
    <t>CHAPA DESGASTE (HARDOX-500) - CH 12,7 x 262 x 396 1DIR. 1ESQ. - 73770-M</t>
  </si>
  <si>
    <t>CHAPA DESGASTE (HARDOX-500) - CH 12,7 x 241 x 396 1DIR. 1ESQ. - 73770-L</t>
  </si>
  <si>
    <t>CHAPA DESGASTE (HARDOX-500) - CH 12,7 x 196 x 332  - 73770-N</t>
  </si>
  <si>
    <t>CHAPA DESGASTE (HARDOX-500) - CH 12,7 x 196 x 396 - 73770-O</t>
  </si>
  <si>
    <t>CHAPA DESGASTE (HARDOX-500) - CH 12,7 x 196 x 396 - 73770-P</t>
  </si>
  <si>
    <t>CHAPA DESGASTE (HARDOX-500) - CH 12,7 x 196 x 528 - 73770-Q</t>
  </si>
  <si>
    <t>CHAPA DESGASTE (HARDOX-500) - CH 12,7 x 196 x 575 - 73770-R</t>
  </si>
  <si>
    <t>BARRA QUADRADA (HARDOX-500) - 2" x 2" x 390 - 73770-S</t>
  </si>
  <si>
    <t>P901</t>
  </si>
  <si>
    <t>P-901</t>
  </si>
  <si>
    <t>P902</t>
  </si>
  <si>
    <t>P-902</t>
  </si>
  <si>
    <t>ROLO CARGA Ø152X420 6305</t>
  </si>
  <si>
    <t>P903</t>
  </si>
  <si>
    <t>P-903</t>
  </si>
  <si>
    <t>R-6-4-10683</t>
  </si>
  <si>
    <t>ROLO GUIA Ø102X180 6204</t>
  </si>
  <si>
    <t>P904</t>
  </si>
  <si>
    <t>P-904</t>
  </si>
  <si>
    <t>ROLO PROTEÇÃO Ø89X150 6204</t>
  </si>
  <si>
    <t>TR-01</t>
  </si>
  <si>
    <t>TR-02</t>
  </si>
  <si>
    <t>R-1-4-11023</t>
  </si>
  <si>
    <t>ROLO IMPACTO - FREET Ø152/102X250 - 6305</t>
  </si>
  <si>
    <t>R-1-4-11024</t>
  </si>
  <si>
    <t>ROLO IMPACTO - FREET Ø152/102X380 - 6305</t>
  </si>
  <si>
    <t>R-1-4-11025</t>
  </si>
  <si>
    <t>ROLO CARGA - FREET Ø152X250 - 6305</t>
  </si>
  <si>
    <t>ROLO CARGA - FREET Ø152X380 - 6305</t>
  </si>
  <si>
    <t>R-1-4-11026</t>
  </si>
  <si>
    <t>R-1-4-11027</t>
  </si>
  <si>
    <t>R-1-4-11028</t>
  </si>
  <si>
    <t>R-1-4-11029</t>
  </si>
  <si>
    <t>SOBRASSALENTE</t>
  </si>
  <si>
    <t>R-1-4-11030</t>
  </si>
  <si>
    <t>R-3-4-9563</t>
  </si>
  <si>
    <t>ROLO DE RETORNO Ø152/102X1400 - 6305</t>
  </si>
  <si>
    <t>ROLO GUIA Ø89X120-6204</t>
  </si>
  <si>
    <t>A- 30/09/2026</t>
  </si>
  <si>
    <t>T-073844-1</t>
  </si>
  <si>
    <t>MI-D-148-ME-DF-0223</t>
  </si>
  <si>
    <t>CHUTE DE DESCARGA - CHUTE SUPERIOR - DETALHES (CHUTE SUPERIOR) 73844-A</t>
  </si>
  <si>
    <t>T-073845-1</t>
  </si>
  <si>
    <t>MI-D-148-ME-DF-0224</t>
  </si>
  <si>
    <t>CHUTE DE DESCARGA - CHUTE INTERMEDIÁRIO - DETALHES (CHUTE INTERMEDIÁRIO) 73845-A</t>
  </si>
  <si>
    <t>T-073846-1</t>
  </si>
  <si>
    <t>MI-D-148-ME-DF-0225</t>
  </si>
  <si>
    <t>CHUTE DE DESCARGA - CHUTE INFERIOR E PORTA DE INSPEÇÃO- DETALHES (CHUTE INFERIOR) 73846-A</t>
  </si>
  <si>
    <t>CHUTE DE DESCARGA - CHUTE INFERIOR E PORTA DE INSPEÇÃO- DETALHES (PORTA DE INSPEÇÃO) 73846-B</t>
  </si>
  <si>
    <t>T-073825-1</t>
  </si>
  <si>
    <t>MI-D-148-ME-DF-0204</t>
  </si>
  <si>
    <t>BASE DE ACIONAMENTO - DETALHES (BASE) 73825-A</t>
  </si>
  <si>
    <t>BASE DE ACIONAMENTO - DETALHES (BASE DO ACIONAMENTO) 73825-B</t>
  </si>
  <si>
    <t>T-073826-1</t>
  </si>
  <si>
    <t>MI-D-148-ME-DF-0205</t>
  </si>
  <si>
    <t>PROTEÇÕES DOS ACOPLAMENTOS - DETALHES (PROTEÇÕES DO ACOPLAMENTO - SWR-226) 73826-A</t>
  </si>
  <si>
    <t>PROTEÇÕES DOS ACOPLAMENTOS - DETALHES (PROTEÇÕES DO ACOPLAMENTO - HR-407) 73826-B</t>
  </si>
  <si>
    <t>ALIMENTADOR METÉLICO AL-01 - LARG.1800mm GUIA DE MATERIAL DETALHES (CHAPA LATERAL - Á DIREITA) - 73524A</t>
  </si>
  <si>
    <t>AL-01</t>
  </si>
  <si>
    <t>ALIMENTADOR METÉLICO AL-01 - LARG.1800mm GUIA DE MATERIAL DETALHES (CHAPA LATERAL - Á DIREITA) - 73524B</t>
  </si>
  <si>
    <t>A-073524-1</t>
  </si>
  <si>
    <t>ALIMENTADOR METÉLICO AL-01 - LARG.1800mm GUIA DE MATERIAL DETALHES (SUPORTE LATERAL) - 73524C</t>
  </si>
  <si>
    <t>ALIMENTADOR METÉLICO AL-01 - LARG.1800mm GUIA DE MATERIAL DETALHES (BASE DE APOIO) - 73524D</t>
  </si>
  <si>
    <t>T-073783-1</t>
  </si>
  <si>
    <t>MI-D-148-ME-DF-0162</t>
  </si>
  <si>
    <t>PASSADIÇO GUARDA CORPO - DETALHES (PASSADIÇO) 73783-A</t>
  </si>
  <si>
    <t>PASSADIÇO GUARDA CORPO - DETALHES (GUARDA CORPO) 73783-B</t>
  </si>
  <si>
    <t>SOBRESALENTES</t>
  </si>
  <si>
    <t>T-015186-1</t>
  </si>
  <si>
    <t>CHAPA DESGASTE (HARDOX-500) - CH 12,7 x 390x 390  - 15186-A</t>
  </si>
  <si>
    <t>CHAPA DESGASTE (HARDOX-500) - CH 12,7 x 190x 390  - 15186-B</t>
  </si>
  <si>
    <t>REVESTIMENTO DA SAPATA (REVESTIMENTO DA SAPATA)  CHAPA DESGASTE (HARDOX-500) - CH 12,7 x 135 x 885 -73401A</t>
  </si>
  <si>
    <t>ALIMENTADOR DE CORREIA - 14-AC-0001 VALVULA  AGULHA - DETALHES (VALVULA AGULHA) 73763-A</t>
  </si>
  <si>
    <t>1- 02/10/2026</t>
  </si>
  <si>
    <t>SAPATA</t>
  </si>
  <si>
    <t>T-009794-1</t>
  </si>
  <si>
    <t>DF-0430-M-01200-S0519</t>
  </si>
  <si>
    <t>P.209</t>
  </si>
  <si>
    <t>2- 05/10/2026</t>
  </si>
  <si>
    <t>ALIMENTADOR</t>
  </si>
  <si>
    <t>EM PROCESSO DE FABRICAÇÃO proxima carga 15/10 e 20/10</t>
  </si>
  <si>
    <t>P.210</t>
  </si>
  <si>
    <t xml:space="preserve"> PASSADIÇO E GUARDA LADO ESQUERDO PARTE 3 - DETALHES - 73915</t>
  </si>
  <si>
    <t>PASSADIÇO E GUARDA LADO ESQUERDO PARTE 2 - DETALHES 73914</t>
  </si>
  <si>
    <t>PASSADIÇO E GUARDA LADO ESQUERDO PARTE 1 - DETALHES - 73913</t>
  </si>
  <si>
    <t>REFORÇO DA ESTRUTURA DO TRANSPORTADOR - CONJUNTO E DETALHES (REFORÇO CONTRAVENTAMENTO COLUNAS P2) 73923-S-P23</t>
  </si>
  <si>
    <t>REFORÇO DA ESTRUTURA DO TRANSPORTADOR - CONJUNTO E DETALHES (REFORÇO CONTRAVENTAMENTO COLUNAS P2) 73923-S-P24</t>
  </si>
  <si>
    <t>REFORÇO DA ESTRUTURA DO TRANSPORTADOR - CONJUNTO E DETALHES (REFORÇO CONTRAVENTAMENTO COLUNAS P2) 73923-S-P25</t>
  </si>
  <si>
    <t>REFORÇO DA ESTRUTURA DO TRANSPORTADOR - CONJUNTO E DETALHES (REFORÇO CONTRAVENTAMENTO COLUNAS P2) 73923-S-P26</t>
  </si>
  <si>
    <t>REFORÇO DA ESTRUTURA DO TRANSPORTADOR - CONJUNTO E DETALHES (REFORÇO CONTRAVENTAMENTO COLUNAS P2) 73923-S-P27</t>
  </si>
  <si>
    <t>REFORÇO DA ESTRUTURA DO TRANSPORTADOR - CONJUNTO E DETALHES (REFORÇO CONTRAVENTAMENTO COLUNAS P2) 73923-S-P28</t>
  </si>
  <si>
    <t>REFORÇO DA ESTRUTURA DO TRANSPORTADOR - CONJUNTO E DETALHES (REFORÇO CONTRAVENTAMENTO COLUNAS P3) 73923-S-P29</t>
  </si>
  <si>
    <t>REFORÇO DA ESTRUTURA DO TRANSPORTADOR - CONJUNTO E DETALHES (REFORÇO CONTRAVENTAMENTO COLUNAS P3) 73923-S-P30</t>
  </si>
  <si>
    <t>REFORÇO DA ESTRUTURA DO TRANSPORTADOR - CONJUNTO E DETALHES (REFORÇO CONTRAVENTAMENTO COLUNAS P3) 73923-S-P31</t>
  </si>
  <si>
    <t>REFORÇO DA ESTRUTURA DO TRANSPORTADOR - CONJUNTO E DETALHES (REFORÇO CONTRAVENTAMENTO COLUNAS P3) 73923-S-P32</t>
  </si>
  <si>
    <t>T-073920-1</t>
  </si>
  <si>
    <t>Parafuso Cab. Sext. Ø 1/4" x 1 1/2" ASTM A307 - GALVANIZADO</t>
  </si>
  <si>
    <t>T-071189-1</t>
  </si>
  <si>
    <t>Parafuso Cab. Sext. Ø 5/8" x 2 3/4" ASTM A307 - GALVANIZADO</t>
  </si>
  <si>
    <t>Porca Sext. Ø 5/8" ASTM A307 - GALVANIZADO</t>
  </si>
  <si>
    <t>Arruela Lisa Ø 5/8" ASTM A307 - GALVANIZADO</t>
  </si>
  <si>
    <t>Parafuso Cab. Sext. Ø 3/8" x 1 1/4" ASTM A307 - GALVANIZADO</t>
  </si>
  <si>
    <t>Porca Sext. Ø 3/8" ASTM A307 - GALVANIZADO</t>
  </si>
  <si>
    <t>Arruela Lisa Ø 3/8" ASTM A307 - GALVANIZADO</t>
  </si>
  <si>
    <t>Parafuso Cab. Sext. Ø 5/8" x 1 3/4" ASTM A307 - GALVANIZADO</t>
  </si>
  <si>
    <t>Arruela Cônica 5/8" ASTM A307 - GALVANIZADO</t>
  </si>
  <si>
    <t>T-07398-1</t>
  </si>
  <si>
    <t>Arruela Lisa Ø 5/8" ASTM A325 - GALVANIZADO</t>
  </si>
  <si>
    <t>Parafuso Cab. Sext. Ø 5/8" x 1 1/2" ASTM A325 - GALVANIZADO</t>
  </si>
  <si>
    <t>Porca Sext. Ø 5/8" ASTM A325 - GALVANIZADO</t>
  </si>
  <si>
    <t>Porca Sext. UNC Ø 5/8" - ASTM A325 - GALVANIZADO</t>
  </si>
  <si>
    <t>F-073914-1</t>
  </si>
  <si>
    <t>Porca Sext. Ø 5/8" ASTM A325 (UNC)</t>
  </si>
  <si>
    <t>Arruela Lisa Ø5/8" ANSI B27.2</t>
  </si>
  <si>
    <t>Contrapino Ø6 x 50 DIN 94</t>
  </si>
  <si>
    <t>Arruela Lisa Ø41 DIN 94</t>
  </si>
  <si>
    <t>T-071097-1</t>
  </si>
  <si>
    <t>Arruela Lisa Ø5/8" A307</t>
  </si>
  <si>
    <t>Porca Sext. Ø 5/8" ASTM A307</t>
  </si>
  <si>
    <t>F-071097-1</t>
  </si>
  <si>
    <t>Parafuso Cab. Sext. Ø 5/8" x 1 3/4" ASTM A307</t>
  </si>
  <si>
    <t>Em processo Montagem Mecânica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</si>
</sst>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6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u/>
      <sz val="1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4" fontId="91" fillId="0" borderId="1" xfId="0" applyNumberFormat="1" applyFont="1" applyBorder="1" applyAlignment="1">
      <alignment vertical="center"/>
    </xf>
    <xf numFmtId="0" fontId="92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3" fillId="0" borderId="5" xfId="0" applyFont="1" applyBorder="1"/>
    <xf numFmtId="14" fontId="94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1" fillId="10" borderId="10" xfId="0" applyFont="1" applyFill="1" applyBorder="1" applyAlignment="1" applyProtection="1">
      <alignment horizontal="center" vertical="center"/>
      <protection locked="0"/>
    </xf>
    <xf numFmtId="0" fontId="0" fillId="10" borderId="1" xfId="0" applyFill="1" applyBorder="1" applyAlignment="1">
      <alignment horizontal="center" vertical="center"/>
    </xf>
    <xf numFmtId="0" fontId="1" fillId="10" borderId="12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>
      <alignment horizontal="center"/>
    </xf>
    <xf numFmtId="165" fontId="1" fillId="10" borderId="10" xfId="0" applyNumberFormat="1" applyFont="1" applyFill="1" applyBorder="1" applyAlignment="1" applyProtection="1">
      <alignment horizontal="center" vertical="center" wrapText="1"/>
      <protection locked="0"/>
    </xf>
    <xf numFmtId="0" fontId="0" fillId="10" borderId="10" xfId="0" applyFill="1" applyBorder="1" applyProtection="1">
      <protection locked="0"/>
    </xf>
    <xf numFmtId="14" fontId="1" fillId="10" borderId="10" xfId="0" applyNumberFormat="1" applyFont="1" applyFill="1" applyBorder="1" applyAlignment="1" applyProtection="1">
      <alignment horizontal="center" vertical="center"/>
      <protection locked="0"/>
    </xf>
    <xf numFmtId="0" fontId="0" fillId="10" borderId="12" xfId="0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64" fontId="0" fillId="10" borderId="10" xfId="0" applyNumberFormat="1" applyFill="1" applyBorder="1" applyAlignment="1">
      <alignment horizontal="center" vertical="center"/>
    </xf>
    <xf numFmtId="164" fontId="0" fillId="10" borderId="14" xfId="0" applyNumberForma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164" fontId="0" fillId="10" borderId="11" xfId="0" applyNumberFormat="1" applyFill="1" applyBorder="1" applyAlignment="1">
      <alignment horizontal="center" vertical="center"/>
    </xf>
    <xf numFmtId="9" fontId="0" fillId="10" borderId="9" xfId="0" applyNumberFormat="1" applyFill="1" applyBorder="1" applyAlignment="1">
      <alignment horizontal="center" vertical="center"/>
    </xf>
    <xf numFmtId="9" fontId="0" fillId="10" borderId="1" xfId="0" applyNumberFormat="1" applyFill="1" applyBorder="1" applyAlignment="1">
      <alignment horizontal="center" vertical="center"/>
    </xf>
    <xf numFmtId="0" fontId="1" fillId="10" borderId="9" xfId="0" applyFont="1" applyFill="1" applyBorder="1" applyAlignment="1" applyProtection="1">
      <alignment horizontal="center" vertical="center"/>
      <protection locked="0"/>
    </xf>
    <xf numFmtId="0" fontId="1" fillId="10" borderId="10" xfId="0" applyFont="1" applyFill="1" applyBorder="1" applyAlignment="1" applyProtection="1">
      <alignment horizontal="center"/>
      <protection locked="0"/>
    </xf>
    <xf numFmtId="4" fontId="0" fillId="10" borderId="1" xfId="0" applyNumberForma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95" fillId="0" borderId="10" xfId="0" applyFont="1" applyBorder="1" applyAlignment="1">
      <alignment horizontal="center"/>
    </xf>
    <xf numFmtId="0" fontId="92" fillId="71" borderId="5" xfId="0" applyFont="1" applyFill="1" applyBorder="1"/>
    <xf numFmtId="0" fontId="93" fillId="0" borderId="1" xfId="0" applyFont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9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95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25.178899999999999</c:v>
                </c:pt>
                <c:pt idx="1">
                  <c:v>0.14360000000000001</c:v>
                </c:pt>
                <c:pt idx="2">
                  <c:v>9.3310999999999993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97.499600000000001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8.8434999999999988</c:v>
                </c:pt>
                <c:pt idx="1">
                  <c:v>3.5999999999999921E-3</c:v>
                </c:pt>
                <c:pt idx="2">
                  <c:v>5.6310999999999991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35.644199999999998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16.3354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61.855399999999996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81.556700000000006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6.0474000000000006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15.436299999999996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328" totalsRowShown="0" headerRowDxfId="284" tableBorderDxfId="283">
  <autoFilter ref="A1:AW1328" xr:uid="{00000000-000C-0000-FFFF-FFFF00000000}">
    <filterColumn colId="11">
      <filters>
        <filter val="P-213"/>
      </filters>
    </filterColumn>
  </autoFilter>
  <tableColumns count="49">
    <tableColumn id="1" xr3:uid="{00000000-0010-0000-0000-000001000000}" name="DESENHO_x000a_MDE" dataDxfId="282"/>
    <tableColumn id="43" xr3:uid="{56981E1B-CD3E-434D-AB02-C5F83A6F3E43}" name="DESENHO_x000a_CLIENTE" dataDxfId="281"/>
    <tableColumn id="2" xr3:uid="{00000000-0010-0000-0000-000002000000}" name="QTE" dataDxfId="280"/>
    <tableColumn id="3" xr3:uid="{00000000-0010-0000-0000-000003000000}" name="DESCRIÇÃO" dataDxfId="279"/>
    <tableColumn id="41" xr3:uid="{00000000-0010-0000-0000-000029000000}" name="COD.MDE" dataDxfId="278"/>
    <tableColumn id="40" xr3:uid="{00000000-0010-0000-0000-000028000000}" name="REMESSA" dataDxfId="277"/>
    <tableColumn id="4" xr3:uid="{00000000-0010-0000-0000-000004000000}" name="PESO UNI" dataDxfId="276"/>
    <tableColumn id="5" xr3:uid="{00000000-0010-0000-0000-000005000000}" name="PESO TOTAL" dataDxfId="275"/>
    <tableColumn id="6" xr3:uid="{00000000-0010-0000-0000-000006000000}" name="Revisão" dataDxfId="274"/>
    <tableColumn id="7" xr3:uid="{00000000-0010-0000-0000-000007000000}" name="TAG" dataDxfId="273"/>
    <tableColumn id="38" xr3:uid="{00000000-0010-0000-0000-000026000000}" name="PRODUTO" dataDxfId="272"/>
    <tableColumn id="8" xr3:uid="{00000000-0010-0000-0000-000008000000}" name="PEDIDO" dataDxfId="271"/>
    <tableColumn id="9" xr3:uid="{00000000-0010-0000-0000-000009000000}" name="Engenharia" dataDxfId="270"/>
    <tableColumn id="10" xr3:uid="{00000000-0010-0000-0000-00000A000000}" name="FORNECEDOR" dataDxfId="269"/>
    <tableColumn id="11" xr3:uid="{00000000-0010-0000-0000-00000B000000}" name="QTDE/ Fabricação" dataDxfId="268"/>
    <tableColumn id="12" xr3:uid="{00000000-0010-0000-0000-00000C000000}" name="DATA/Fabricação" dataDxfId="267"/>
    <tableColumn id="13" xr3:uid="{00000000-0010-0000-0000-00000D000000}" name="SALDO PENDENTE/Fabricação" dataDxfId="266"/>
    <tableColumn id="14" xr3:uid="{00000000-0010-0000-0000-00000E000000}" name="EVOLUÇÃO PRETO / Fabricação_x000a_(kg)" dataDxfId="265"/>
    <tableColumn id="15" xr3:uid="{00000000-0010-0000-0000-00000F000000}" name="PRONTO ACABADO kg" dataDxfId="264">
      <calculatedColumnFormula>IFERROR(H2*AG2,"")</calculatedColumnFormula>
    </tableColumn>
    <tableColumn id="16" xr3:uid="{00000000-0010-0000-0000-000010000000}" name="Pendencia  / Fabricação_x000a_EM KG" dataDxfId="263"/>
    <tableColumn id="17" xr3:uid="{00000000-0010-0000-0000-000011000000}" name="QIANTIDADE EXPEDIDA" dataDxfId="262"/>
    <tableColumn id="18" xr3:uid="{00000000-0010-0000-0000-000012000000}" name="ROMANEIO " dataDxfId="261"/>
    <tableColumn id="19" xr3:uid="{00000000-0010-0000-0000-000013000000}" name="DATA EXPEDIÇÃO" dataDxfId="260"/>
    <tableColumn id="20" xr3:uid="{00000000-0010-0000-0000-000014000000}" name="Peso Expedido" dataDxfId="259"/>
    <tableColumn id="21" xr3:uid="{00000000-0010-0000-0000-000015000000}" name="QUANTIDADE PENDENTE/Expedição" dataDxfId="258"/>
    <tableColumn id="22" xr3:uid="{00000000-0010-0000-0000-000016000000}" name="PESO PENDENTE/Expedição" dataDxfId="257"/>
    <tableColumn id="23" xr3:uid="{00000000-0010-0000-0000-000017000000}" name="MATÉRIA PRIMA" dataDxfId="256"/>
    <tableColumn id="24" xr3:uid="{00000000-0010-0000-0000-000018000000}" name="RELATORIO" dataDxfId="255"/>
    <tableColumn id="25" xr3:uid="{00000000-0010-0000-0000-000019000000}" name="PREPARAÇÃO " dataDxfId="254"/>
    <tableColumn id="26" xr3:uid="{00000000-0010-0000-0000-00001A000000}" name="CALDEIRARIA" dataDxfId="253"/>
    <tableColumn id="27" xr3:uid="{00000000-0010-0000-0000-00001B000000}" name="SOLDA" dataDxfId="252"/>
    <tableColumn id="28" xr3:uid="{00000000-0010-0000-0000-00001C000000}" name="ACABAMENTO" dataDxfId="251"/>
    <tableColumn id="29" xr3:uid="{00000000-0010-0000-0000-00001D000000}" name="PRONTO ACABADO" dataDxfId="250"/>
    <tableColumn id="30" xr3:uid="{00000000-0010-0000-0000-00001E000000}" name="EXPEDIÇÃO " dataDxfId="249"/>
    <tableColumn id="31" xr3:uid="{00000000-0010-0000-0000-00001F000000}" name="FINALIZADO " dataDxfId="248"/>
    <tableColumn id="32" xr3:uid="{00000000-0010-0000-0000-000020000000}" name="Coluna1" dataDxfId="247"/>
    <tableColumn id="33" xr3:uid="{00000000-0010-0000-0000-000021000000}" name="Coluna2" dataDxfId="246"/>
    <tableColumn id="34" xr3:uid="{00000000-0010-0000-0000-000022000000}" name="Coluna3" dataDxfId="245"/>
    <tableColumn id="35" xr3:uid="{00000000-0010-0000-0000-000023000000}" name="Coluna4" dataDxfId="244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243"/>
    <tableColumn id="42" xr3:uid="{44772FB5-94B9-4683-9D51-42A525419432}" name="Colunas7" dataDxfId="242"/>
    <tableColumn id="44" xr3:uid="{7DBCA215-A831-41EC-8668-4217050D7CEF}" name="Coluna5" dataDxfId="241"/>
    <tableColumn id="52" xr3:uid="{0F1E3E30-ACD2-41A7-9FEB-CFC4141C720F}" name="PRONTO NO PRETO" dataDxfId="240"/>
    <tableColumn id="53" xr3:uid="{7B42991E-C57D-449B-9CA4-FF51ED3B7EE1}" name="PRONTO ACABADO3" dataDxfId="239"/>
    <tableColumn id="54" xr3:uid="{B185D57F-2904-41B4-A913-414AD30553DC}" name="PESO EXPEDIDO2" dataDxfId="238"/>
    <tableColumn id="55" xr3:uid="{216FC5C0-1E81-4ACF-B1FE-D38AAA1F26E6}" name="PRONTO ACABADO2" dataDxfId="237"/>
    <tableColumn id="57" xr3:uid="{58807113-78D0-4422-B88A-8E66792B9681}" name="Coluna7" dataDxfId="236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294" headerRowBorderDxfId="293" tableBorderDxfId="292" totalsRowBorderDxfId="291">
  <autoFilter ref="A1:F27" xr:uid="{9E04BDB3-7991-400D-A075-6EF4E207F167}"/>
  <tableColumns count="6">
    <tableColumn id="1" xr3:uid="{0986BF72-EBA9-4CAA-A22C-20021A2F0193}" name="PEDIDO" dataDxfId="290"/>
    <tableColumn id="2" xr3:uid="{1E29E510-3230-4D4A-9101-BF1603DA1959}" name="EQUIPAMENTO" dataDxfId="289"/>
    <tableColumn id="3" xr3:uid="{27EA8246-98FE-4DF0-AB4F-2563340E3A33}" name="DATA PREVISTA " dataDxfId="288"/>
    <tableColumn id="4" xr3:uid="{178705E0-20E1-4EA8-BD6A-04EDA09B960F}" name="DATA REPROGRAMADA" dataDxfId="287"/>
    <tableColumn id="5" xr3:uid="{D69E8AE6-FCF7-4D70-8443-DFF41092DBA5}" name="Observação" dataDxfId="286"/>
    <tableColumn id="6" xr3:uid="{7ED96CF2-6F65-4A02-A0B9-FFDE23E894EB}" name="CLIENTE" dataDxfId="28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235">
  <autoFilter ref="D3:R395" xr:uid="{D635AFD0-01A4-4F4C-B4BB-2C0A84AFA373}"/>
  <tableColumns count="15">
    <tableColumn id="1" xr3:uid="{71019319-E348-41C4-90A8-BD800AFA385A}" name="TAG" dataDxfId="234"/>
    <tableColumn id="2" xr3:uid="{6205B1F5-4B96-401E-A8F0-D0B582A87E91}" name="PEDIDO" dataDxfId="233">
      <calculatedColumnFormula>VLOOKUP(Tabela2[[#This Row],[TAG]],MICRO!J:L,3,0)</calculatedColumnFormula>
    </tableColumn>
    <tableColumn id="3" xr3:uid="{EBC41BBB-459B-4DB5-8152-2C7C2C7ADFAA}" name="FORNECEDOR" dataDxfId="232" dataCellStyle="Normal 2"/>
    <tableColumn id="4" xr3:uid="{EE719B42-3B82-4AC6-AB4D-66A5AF76AAFC}" name="RECEBIDO ENGENHARIA (kg)" dataDxfId="231">
      <calculatedColumnFormula>SUMIF(MICRO!AP:AP,O:O,MICRO!H:H)</calculatedColumnFormula>
    </tableColumn>
    <tableColumn id="5" xr3:uid="{F8EF71F0-2467-40E6-8596-0C50AE8B2E56}" name="EM AVANÇO NO PRETO (kg)" dataDxfId="230">
      <calculatedColumnFormula>SUMIF(MICRO!AP:AP,O:O,MICRO!R:R)</calculatedColumnFormula>
    </tableColumn>
    <tableColumn id="6" xr3:uid="{70FA8036-1726-409E-865E-BBD68DD0CF2B}" name="Pendencia  / Fabricação_x000a_EM KG _x000a_(Kg)" dataDxfId="229">
      <calculatedColumnFormula>SUMIF(MICRO!AP:AP,O:O,MICRO!T:T)</calculatedColumnFormula>
    </tableColumn>
    <tableColumn id="7" xr3:uid="{2EDBF5C8-B6A0-4234-9B37-F4D245CBE335}" name="EVOLUÇÃO %" dataDxfId="228">
      <calculatedColumnFormula>IF(G4 = 0,0,H4/G4)</calculatedColumnFormula>
    </tableColumn>
    <tableColumn id="8" xr3:uid="{981D372E-5C81-43AA-82CF-C526D0CD7BC5}" name="PESO EXPEDIDO" dataDxfId="227">
      <calculatedColumnFormula>SUMIF(MICRO!AP:AP,O:O,MICRO!X:X)</calculatedColumnFormula>
    </tableColumn>
    <tableColumn id="9" xr3:uid="{9581E1B5-4976-4A66-B050-5EDFF64499FF}" name="% EXPEDIDO" dataDxfId="226">
      <calculatedColumnFormula>IF(G4&lt;&gt;0,SUM(K4/G4*1),"0%")</calculatedColumnFormula>
    </tableColumn>
    <tableColumn id="10" xr3:uid="{5A0DEF47-FBD5-46D6-A019-DB5E3CF46E5B}" name="PESO PENDENTE4" dataDxfId="225">
      <calculatedColumnFormula>G4-K4</calculatedColumnFormula>
    </tableColumn>
    <tableColumn id="11" xr3:uid="{AD13F8E0-0652-4176-B922-E74BEC175E7A}" name="Coluna1" dataDxfId="224">
      <calculatedColumnFormula>E4&amp;F4</calculatedColumnFormula>
    </tableColumn>
    <tableColumn id="12" xr3:uid="{9AB5E2D8-1AD6-4B63-A9ED-66372E94A48F}" name="Coluna2" dataDxfId="223">
      <calculatedColumnFormula>D4&amp;E4&amp;F4</calculatedColumnFormula>
    </tableColumn>
    <tableColumn id="13" xr3:uid="{ED15B1A8-5672-4E4D-9246-3BC797332C64}" name="PRONTO NO PRETO" dataDxfId="222">
      <calculatedColumnFormula>SUMIF(MICRO!AP:AP,O4,MICRO!AS:AS)</calculatedColumnFormula>
    </tableColumn>
    <tableColumn id="14" xr3:uid="{986427E9-0E8F-46D1-987F-01DBA908B397}" name="PRONTO ACABADO" dataDxfId="221">
      <calculatedColumnFormula>SUMIF(MICRO!AP:AP,O4,MICRO!AT:AT)</calculatedColumnFormula>
    </tableColumn>
    <tableColumn id="15" xr3:uid="{4361E9F4-014E-4677-9D4A-8DBAE707BA31}" name="PESO EXPEDIDO2" dataDxfId="220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I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10" bestFit="1" customWidth="1"/>
    <col min="9" max="9" width="13.28515625" bestFit="1" customWidth="1"/>
  </cols>
  <sheetData>
    <row r="1" spans="1:9" x14ac:dyDescent="0.25">
      <c r="A1" s="265" t="s">
        <v>326</v>
      </c>
      <c r="B1" s="267" t="s">
        <v>891</v>
      </c>
      <c r="C1" s="268"/>
      <c r="D1" s="268"/>
      <c r="E1" s="268"/>
      <c r="F1" s="268"/>
      <c r="G1" s="269"/>
      <c r="H1" s="263"/>
      <c r="I1" s="264"/>
    </row>
    <row r="2" spans="1:9" x14ac:dyDescent="0.25">
      <c r="A2" s="266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5101</v>
      </c>
      <c r="I2" s="181" t="s">
        <v>332</v>
      </c>
    </row>
    <row r="3" spans="1:9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82"/>
    </row>
    <row r="4" spans="1:9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82"/>
    </row>
    <row r="5" spans="1:9" x14ac:dyDescent="0.25">
      <c r="A5" s="260"/>
      <c r="B5" s="261"/>
      <c r="C5" s="261"/>
      <c r="D5" s="261"/>
      <c r="E5" s="261"/>
      <c r="F5" s="261"/>
      <c r="G5" s="261"/>
      <c r="H5" s="261"/>
      <c r="I5" s="262"/>
    </row>
    <row r="6" spans="1:9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82"/>
    </row>
    <row r="7" spans="1:9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82"/>
    </row>
    <row r="8" spans="1:9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82"/>
    </row>
    <row r="9" spans="1:9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20</v>
      </c>
      <c r="I9" s="183">
        <v>0</v>
      </c>
    </row>
  </sheetData>
  <mergeCells count="4">
    <mergeCell ref="A5:I5"/>
    <mergeCell ref="H1:I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328"/>
  <sheetViews>
    <sheetView showGridLines="0" tabSelected="1" topLeftCell="L1" zoomScale="70" zoomScaleNormal="70" workbookViewId="0">
      <pane ySplit="1" topLeftCell="A1181" activePane="bottomLeft" state="frozen"/>
      <selection activeCell="D894" sqref="D894"/>
      <selection pane="bottomLeft" activeCell="AH1335" sqref="AH1335"/>
    </sheetView>
  </sheetViews>
  <sheetFormatPr defaultColWidth="9.140625" defaultRowHeight="15.75" customHeight="1" x14ac:dyDescent="0.25"/>
  <cols>
    <col min="1" max="1" width="41.140625" style="25" bestFit="1" customWidth="1"/>
    <col min="2" max="2" width="35.5703125" style="36" customWidth="1"/>
    <col min="3" max="3" width="13" style="25" customWidth="1"/>
    <col min="4" max="4" width="255.7109375" style="26" bestFit="1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55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241" t="s">
        <v>38</v>
      </c>
      <c r="O37" s="12"/>
      <c r="P37" s="13"/>
      <c r="Q37" s="14">
        <f>Tabela1[[#This Row],[QTDE/ Fabricação]]-Tabela1[[#This Row],[QTE]]</f>
        <v>-16</v>
      </c>
      <c r="R37" s="247">
        <f t="shared" ref="R37:R79" si="11">IFERROR(H37*((AA37*0.25)+(AC37*0.25)+(AD37*0.225)+(AE37*0.225)+(AF37*0.05)),"")</f>
        <v>144</v>
      </c>
      <c r="S37" s="247">
        <f t="shared" ref="S37:S79" si="12">IFERROR(H37*AG37,"")</f>
        <v>144</v>
      </c>
      <c r="T37" s="248">
        <f t="shared" ref="T37:T79" si="13">IFERROR(S37-H37,"")</f>
        <v>0</v>
      </c>
      <c r="U37" s="249">
        <f>IFERROR(SUMIF('LISTA DE EMBARQUE'!B:B,MICRO!E:E,'LISTA DE EMBARQUE'!G:G),"")</f>
        <v>16</v>
      </c>
      <c r="V37" s="244">
        <f>IFERROR(VLOOKUP(Tabela1[[#This Row],[COD.MDE]],'LISTA DE EMBARQUE'!B:L,11,0),"")</f>
        <v>2</v>
      </c>
      <c r="W37" s="245" t="str">
        <f>IFERROR(COUNTIF(#REF!,Tabela1[[#This Row],[Colunas5]]),"")</f>
        <v/>
      </c>
      <c r="X37" s="246">
        <f>Tabela1[[#This Row],[QIANTIDADE EXPEDIDA]]*Tabela1[[#This Row],[PESO UNI]]</f>
        <v>144</v>
      </c>
      <c r="Y37" s="246">
        <f t="shared" ref="Y37:Y79" si="14">U37-C37</f>
        <v>0</v>
      </c>
      <c r="Z37" s="250">
        <f>Tabela1[[#This Row],[PESO TOTAL]]-Tabela1[[#This Row],[Peso Expedido]]</f>
        <v>0</v>
      </c>
      <c r="AA37" s="251">
        <v>1</v>
      </c>
      <c r="AB37" s="252"/>
      <c r="AC37" s="252">
        <v>1</v>
      </c>
      <c r="AD37" s="252">
        <v>1</v>
      </c>
      <c r="AE37" s="252">
        <v>1</v>
      </c>
      <c r="AF37" s="252">
        <v>1</v>
      </c>
      <c r="AG37" s="252">
        <v>1</v>
      </c>
      <c r="AH37" s="252">
        <v>1</v>
      </c>
      <c r="AI37" s="252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55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241" t="s">
        <v>38</v>
      </c>
      <c r="O38" s="12"/>
      <c r="P38" s="13"/>
      <c r="Q38" s="14">
        <f>Tabela1[[#This Row],[QTDE/ Fabricação]]-Tabela1[[#This Row],[QTE]]</f>
        <v>-78</v>
      </c>
      <c r="R38" s="247">
        <f t="shared" si="11"/>
        <v>741</v>
      </c>
      <c r="S38" s="247">
        <f t="shared" si="12"/>
        <v>741</v>
      </c>
      <c r="T38" s="248">
        <f t="shared" si="13"/>
        <v>0</v>
      </c>
      <c r="U38" s="249">
        <f>IFERROR(SUMIF('LISTA DE EMBARQUE'!B:B,MICRO!E:E,'LISTA DE EMBARQUE'!G:G),"")</f>
        <v>78</v>
      </c>
      <c r="V38" s="244">
        <f>IFERROR(VLOOKUP(Tabela1[[#This Row],[COD.MDE]],'LISTA DE EMBARQUE'!B:L,11,0),"")</f>
        <v>1</v>
      </c>
      <c r="W38" s="245" t="str">
        <f>IFERROR(COUNTIF(#REF!,Tabela1[[#This Row],[Colunas5]]),"")</f>
        <v/>
      </c>
      <c r="X38" s="246">
        <f>Tabela1[[#This Row],[QIANTIDADE EXPEDIDA]]*Tabela1[[#This Row],[PESO UNI]]</f>
        <v>741</v>
      </c>
      <c r="Y38" s="246">
        <f t="shared" si="14"/>
        <v>0</v>
      </c>
      <c r="Z38" s="250">
        <f>Tabela1[[#This Row],[PESO TOTAL]]-Tabela1[[#This Row],[Peso Expedido]]</f>
        <v>0</v>
      </c>
      <c r="AA38" s="251">
        <v>1</v>
      </c>
      <c r="AB38" s="252"/>
      <c r="AC38" s="252">
        <v>1</v>
      </c>
      <c r="AD38" s="252">
        <v>1</v>
      </c>
      <c r="AE38" s="252">
        <v>1</v>
      </c>
      <c r="AF38" s="252">
        <v>1</v>
      </c>
      <c r="AG38" s="252">
        <v>1</v>
      </c>
      <c r="AH38" s="252">
        <v>1</v>
      </c>
      <c r="AI38" s="252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55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241" t="s">
        <v>38</v>
      </c>
      <c r="O39" s="12"/>
      <c r="P39" s="13"/>
      <c r="Q39" s="14">
        <f>Tabela1[[#This Row],[QTDE/ Fabricação]]-Tabela1[[#This Row],[QTE]]</f>
        <v>-45</v>
      </c>
      <c r="R39" s="247">
        <f t="shared" si="11"/>
        <v>405</v>
      </c>
      <c r="S39" s="247">
        <f t="shared" si="12"/>
        <v>405</v>
      </c>
      <c r="T39" s="248">
        <f t="shared" si="13"/>
        <v>0</v>
      </c>
      <c r="U39" s="249">
        <f>IFERROR(SUMIF('LISTA DE EMBARQUE'!B:B,MICRO!E:E,'LISTA DE EMBARQUE'!G:G),"")</f>
        <v>45</v>
      </c>
      <c r="V39" s="244">
        <f>IFERROR(VLOOKUP(Tabela1[[#This Row],[COD.MDE]],'LISTA DE EMBARQUE'!B:L,11,0),"")</f>
        <v>1</v>
      </c>
      <c r="W39" s="245" t="str">
        <f>IFERROR(COUNTIF(#REF!,Tabela1[[#This Row],[Colunas5]]),"")</f>
        <v/>
      </c>
      <c r="X39" s="246">
        <f>Tabela1[[#This Row],[QIANTIDADE EXPEDIDA]]*Tabela1[[#This Row],[PESO UNI]]</f>
        <v>405</v>
      </c>
      <c r="Y39" s="246">
        <f t="shared" si="14"/>
        <v>0</v>
      </c>
      <c r="Z39" s="250">
        <f>Tabela1[[#This Row],[PESO TOTAL]]-Tabela1[[#This Row],[Peso Expedido]]</f>
        <v>0</v>
      </c>
      <c r="AA39" s="251">
        <v>1</v>
      </c>
      <c r="AB39" s="252"/>
      <c r="AC39" s="252">
        <v>1</v>
      </c>
      <c r="AD39" s="252">
        <v>1</v>
      </c>
      <c r="AE39" s="252">
        <v>1</v>
      </c>
      <c r="AF39" s="252">
        <v>1</v>
      </c>
      <c r="AG39" s="252">
        <v>1</v>
      </c>
      <c r="AH39" s="252">
        <v>1</v>
      </c>
      <c r="AI39" s="252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253" t="s">
        <v>3039</v>
      </c>
      <c r="B40" s="239"/>
      <c r="C40" s="237">
        <v>4</v>
      </c>
      <c r="D40" s="254" t="s">
        <v>3040</v>
      </c>
      <c r="E40" s="237">
        <v>3736</v>
      </c>
      <c r="F40" s="237">
        <v>8</v>
      </c>
      <c r="G40" s="255">
        <v>2.7</v>
      </c>
      <c r="H40" s="240">
        <f>Tabela1[[#This Row],[PESO UNI]]*Tabela1[[#This Row],[QTE]]</f>
        <v>10.8</v>
      </c>
      <c r="I40" s="237">
        <v>1</v>
      </c>
      <c r="J40" s="241" t="s">
        <v>3034</v>
      </c>
      <c r="K40" s="241" t="s">
        <v>23</v>
      </c>
      <c r="L40" s="242" t="s">
        <v>2984</v>
      </c>
      <c r="M40" s="243">
        <v>46175</v>
      </c>
      <c r="N40" s="241" t="s">
        <v>38</v>
      </c>
      <c r="O40" s="244"/>
      <c r="P40" s="245"/>
      <c r="Q40" s="14">
        <f>Tabela1[[#This Row],[QTDE/ Fabricação]]-Tabela1[[#This Row],[QTE]]</f>
        <v>-4</v>
      </c>
      <c r="R40" s="247">
        <f t="shared" si="11"/>
        <v>10.8</v>
      </c>
      <c r="S40" s="247">
        <f t="shared" si="12"/>
        <v>10.8</v>
      </c>
      <c r="T40" s="248">
        <f t="shared" si="13"/>
        <v>0</v>
      </c>
      <c r="U40" s="249">
        <f>IFERROR(SUMIF('LISTA DE EMBARQUE'!B:B,MICRO!E:E,'LISTA DE EMBARQUE'!G:G),"")</f>
        <v>4</v>
      </c>
      <c r="V40" s="244">
        <f>IFERROR(VLOOKUP(Tabela1[[#This Row],[COD.MDE]],'LISTA DE EMBARQUE'!B:L,11,0),"")</f>
        <v>2</v>
      </c>
      <c r="W40" s="245" t="str">
        <f>IFERROR(COUNTIF(#REF!,Tabela1[[#This Row],[Colunas5]]),"")</f>
        <v/>
      </c>
      <c r="X40" s="246">
        <f>Tabela1[[#This Row],[QIANTIDADE EXPEDIDA]]*Tabela1[[#This Row],[PESO UNI]]</f>
        <v>10.8</v>
      </c>
      <c r="Y40" s="246">
        <f t="shared" si="14"/>
        <v>0</v>
      </c>
      <c r="Z40" s="250">
        <f>Tabela1[[#This Row],[PESO TOTAL]]-Tabela1[[#This Row],[Peso Expedido]]</f>
        <v>0</v>
      </c>
      <c r="AA40" s="251">
        <v>1</v>
      </c>
      <c r="AB40" s="252"/>
      <c r="AC40" s="252">
        <v>1</v>
      </c>
      <c r="AD40" s="252">
        <v>1</v>
      </c>
      <c r="AE40" s="252">
        <v>1</v>
      </c>
      <c r="AF40" s="252">
        <v>1</v>
      </c>
      <c r="AG40" s="252">
        <v>1</v>
      </c>
      <c r="AH40" s="252">
        <v>1</v>
      </c>
      <c r="AI40" s="252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253" t="s">
        <v>3041</v>
      </c>
      <c r="B41" s="239"/>
      <c r="C41" s="237">
        <v>10</v>
      </c>
      <c r="D41" s="254" t="s">
        <v>3042</v>
      </c>
      <c r="E41" s="237">
        <v>3737</v>
      </c>
      <c r="F41" s="237">
        <v>8</v>
      </c>
      <c r="G41" s="255">
        <v>16</v>
      </c>
      <c r="H41" s="240">
        <f>Tabela1[[#This Row],[PESO UNI]]*Tabela1[[#This Row],[QTE]]</f>
        <v>160</v>
      </c>
      <c r="I41" s="237">
        <v>0</v>
      </c>
      <c r="J41" s="241" t="s">
        <v>3034</v>
      </c>
      <c r="K41" s="241" t="s">
        <v>23</v>
      </c>
      <c r="L41" s="242" t="s">
        <v>2984</v>
      </c>
      <c r="M41" s="243">
        <v>46175</v>
      </c>
      <c r="N41" s="241" t="s">
        <v>38</v>
      </c>
      <c r="O41" s="244"/>
      <c r="P41" s="245"/>
      <c r="Q41" s="14">
        <f>Tabela1[[#This Row],[QTDE/ Fabricação]]-Tabela1[[#This Row],[QTE]]</f>
        <v>-10</v>
      </c>
      <c r="R41" s="247">
        <f t="shared" si="11"/>
        <v>160</v>
      </c>
      <c r="S41" s="247">
        <f t="shared" si="12"/>
        <v>160</v>
      </c>
      <c r="T41" s="248">
        <f t="shared" si="13"/>
        <v>0</v>
      </c>
      <c r="U41" s="249">
        <f>IFERROR(SUMIF('LISTA DE EMBARQUE'!B:B,MICRO!E:E,'LISTA DE EMBARQUE'!G:G),"")</f>
        <v>10</v>
      </c>
      <c r="V41" s="244">
        <f>IFERROR(VLOOKUP(Tabela1[[#This Row],[COD.MDE]],'LISTA DE EMBARQUE'!B:L,11,0),"")</f>
        <v>1</v>
      </c>
      <c r="W41" s="245" t="str">
        <f>IFERROR(COUNTIF(#REF!,Tabela1[[#This Row],[Colunas5]]),"")</f>
        <v/>
      </c>
      <c r="X41" s="246">
        <f>Tabela1[[#This Row],[QIANTIDADE EXPEDIDA]]*Tabela1[[#This Row],[PESO UNI]]</f>
        <v>160</v>
      </c>
      <c r="Y41" s="246">
        <f t="shared" si="14"/>
        <v>0</v>
      </c>
      <c r="Z41" s="250">
        <f>Tabela1[[#This Row],[PESO TOTAL]]-Tabela1[[#This Row],[Peso Expedido]]</f>
        <v>0</v>
      </c>
      <c r="AA41" s="251">
        <v>1</v>
      </c>
      <c r="AB41" s="252"/>
      <c r="AC41" s="252">
        <v>1</v>
      </c>
      <c r="AD41" s="252">
        <v>1</v>
      </c>
      <c r="AE41" s="252">
        <v>1</v>
      </c>
      <c r="AF41" s="252">
        <v>1</v>
      </c>
      <c r="AG41" s="252">
        <v>1</v>
      </c>
      <c r="AH41" s="252">
        <v>1</v>
      </c>
      <c r="AI41" s="252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253" t="s">
        <v>3043</v>
      </c>
      <c r="B42" s="239"/>
      <c r="C42" s="237">
        <v>4</v>
      </c>
      <c r="D42" s="254" t="s">
        <v>3044</v>
      </c>
      <c r="E42" s="237">
        <v>3738</v>
      </c>
      <c r="F42" s="237">
        <v>8</v>
      </c>
      <c r="G42" s="255">
        <v>3.2</v>
      </c>
      <c r="H42" s="240">
        <f>Tabela1[[#This Row],[PESO UNI]]*Tabela1[[#This Row],[QTE]]</f>
        <v>12.8</v>
      </c>
      <c r="I42" s="237">
        <v>0</v>
      </c>
      <c r="J42" s="241" t="s">
        <v>3034</v>
      </c>
      <c r="K42" s="241" t="s">
        <v>23</v>
      </c>
      <c r="L42" s="242" t="s">
        <v>2984</v>
      </c>
      <c r="M42" s="243">
        <v>46175</v>
      </c>
      <c r="N42" s="241" t="s">
        <v>38</v>
      </c>
      <c r="O42" s="244"/>
      <c r="P42" s="245"/>
      <c r="Q42" s="14">
        <f>Tabela1[[#This Row],[QTDE/ Fabricação]]-Tabela1[[#This Row],[QTE]]</f>
        <v>-4</v>
      </c>
      <c r="R42" s="247">
        <f t="shared" si="11"/>
        <v>12.8</v>
      </c>
      <c r="S42" s="247">
        <f t="shared" si="12"/>
        <v>12.8</v>
      </c>
      <c r="T42" s="248">
        <f t="shared" si="13"/>
        <v>0</v>
      </c>
      <c r="U42" s="249">
        <f>IFERROR(SUMIF('LISTA DE EMBARQUE'!B:B,MICRO!E:E,'LISTA DE EMBARQUE'!G:G),"")</f>
        <v>4</v>
      </c>
      <c r="V42" s="244">
        <f>IFERROR(VLOOKUP(Tabela1[[#This Row],[COD.MDE]],'LISTA DE EMBARQUE'!B:L,11,0),"")</f>
        <v>2</v>
      </c>
      <c r="W42" s="245" t="str">
        <f>IFERROR(COUNTIF(#REF!,Tabela1[[#This Row],[Colunas5]]),"")</f>
        <v/>
      </c>
      <c r="X42" s="246">
        <f>Tabela1[[#This Row],[QIANTIDADE EXPEDIDA]]*Tabela1[[#This Row],[PESO UNI]]</f>
        <v>12.8</v>
      </c>
      <c r="Y42" s="246">
        <f t="shared" si="14"/>
        <v>0</v>
      </c>
      <c r="Z42" s="250">
        <f>Tabela1[[#This Row],[PESO TOTAL]]-Tabela1[[#This Row],[Peso Expedido]]</f>
        <v>0</v>
      </c>
      <c r="AA42" s="251">
        <v>1</v>
      </c>
      <c r="AB42" s="252"/>
      <c r="AC42" s="252">
        <v>1</v>
      </c>
      <c r="AD42" s="252">
        <v>1</v>
      </c>
      <c r="AE42" s="252">
        <v>1</v>
      </c>
      <c r="AF42" s="252">
        <v>1</v>
      </c>
      <c r="AG42" s="252">
        <v>1</v>
      </c>
      <c r="AH42" s="252">
        <v>1</v>
      </c>
      <c r="AI42" s="252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253" t="s">
        <v>3039</v>
      </c>
      <c r="B43" s="239"/>
      <c r="C43" s="237">
        <v>4</v>
      </c>
      <c r="D43" s="254" t="s">
        <v>3040</v>
      </c>
      <c r="E43" s="237">
        <v>3739</v>
      </c>
      <c r="F43" s="237">
        <v>11</v>
      </c>
      <c r="G43" s="255">
        <v>2.7</v>
      </c>
      <c r="H43" s="240">
        <f>Tabela1[[#This Row],[PESO UNI]]*Tabela1[[#This Row],[QTE]]</f>
        <v>10.8</v>
      </c>
      <c r="I43" s="237">
        <v>0</v>
      </c>
      <c r="J43" s="241" t="s">
        <v>3045</v>
      </c>
      <c r="K43" s="241" t="s">
        <v>23</v>
      </c>
      <c r="L43" s="242" t="s">
        <v>2984</v>
      </c>
      <c r="M43" s="243">
        <v>46176</v>
      </c>
      <c r="N43" s="241" t="s">
        <v>38</v>
      </c>
      <c r="O43" s="244"/>
      <c r="P43" s="245"/>
      <c r="Q43" s="14">
        <f>Tabela1[[#This Row],[QTDE/ Fabricação]]-Tabela1[[#This Row],[QTE]]</f>
        <v>-4</v>
      </c>
      <c r="R43" s="247">
        <f t="shared" si="11"/>
        <v>10.8</v>
      </c>
      <c r="S43" s="247">
        <f t="shared" si="12"/>
        <v>10.8</v>
      </c>
      <c r="T43" s="248">
        <f t="shared" si="13"/>
        <v>0</v>
      </c>
      <c r="U43" s="249">
        <f>IFERROR(SUMIF('LISTA DE EMBARQUE'!B:B,MICRO!E:E,'LISTA DE EMBARQUE'!G:G),"")</f>
        <v>4</v>
      </c>
      <c r="V43" s="244">
        <f>IFERROR(VLOOKUP(Tabela1[[#This Row],[COD.MDE]],'LISTA DE EMBARQUE'!B:L,11,0),"")</f>
        <v>2</v>
      </c>
      <c r="W43" s="245" t="str">
        <f>IFERROR(COUNTIF(#REF!,Tabela1[[#This Row],[Colunas5]]),"")</f>
        <v/>
      </c>
      <c r="X43" s="246">
        <f>Tabela1[[#This Row],[QIANTIDADE EXPEDIDA]]*Tabela1[[#This Row],[PESO UNI]]</f>
        <v>10.8</v>
      </c>
      <c r="Y43" s="246">
        <f t="shared" si="14"/>
        <v>0</v>
      </c>
      <c r="Z43" s="250">
        <f>Tabela1[[#This Row],[PESO TOTAL]]-Tabela1[[#This Row],[Peso Expedido]]</f>
        <v>0</v>
      </c>
      <c r="AA43" s="251">
        <v>1</v>
      </c>
      <c r="AB43" s="252"/>
      <c r="AC43" s="252">
        <v>1</v>
      </c>
      <c r="AD43" s="252">
        <v>1</v>
      </c>
      <c r="AE43" s="252">
        <v>1</v>
      </c>
      <c r="AF43" s="252">
        <v>1</v>
      </c>
      <c r="AG43" s="252">
        <v>1</v>
      </c>
      <c r="AH43" s="252">
        <v>1</v>
      </c>
      <c r="AI43" s="252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253" t="s">
        <v>3043</v>
      </c>
      <c r="B44" s="239"/>
      <c r="C44" s="237">
        <v>4</v>
      </c>
      <c r="D44" s="254" t="s">
        <v>3044</v>
      </c>
      <c r="E44" s="237">
        <v>3740</v>
      </c>
      <c r="F44" s="237">
        <v>11</v>
      </c>
      <c r="G44" s="255">
        <v>3.2</v>
      </c>
      <c r="H44" s="240">
        <f>Tabela1[[#This Row],[PESO UNI]]*Tabela1[[#This Row],[QTE]]</f>
        <v>12.8</v>
      </c>
      <c r="I44" s="237">
        <v>0</v>
      </c>
      <c r="J44" s="241" t="s">
        <v>3045</v>
      </c>
      <c r="K44" s="241" t="s">
        <v>23</v>
      </c>
      <c r="L44" s="242" t="s">
        <v>2984</v>
      </c>
      <c r="M44" s="243">
        <v>46176</v>
      </c>
      <c r="N44" s="241" t="s">
        <v>38</v>
      </c>
      <c r="O44" s="244"/>
      <c r="P44" s="245"/>
      <c r="Q44" s="14">
        <f>Tabela1[[#This Row],[QTDE/ Fabricação]]-Tabela1[[#This Row],[QTE]]</f>
        <v>-4</v>
      </c>
      <c r="R44" s="247">
        <f t="shared" si="11"/>
        <v>12.8</v>
      </c>
      <c r="S44" s="247">
        <f t="shared" si="12"/>
        <v>12.8</v>
      </c>
      <c r="T44" s="248">
        <f t="shared" si="13"/>
        <v>0</v>
      </c>
      <c r="U44" s="249">
        <f>IFERROR(SUMIF('LISTA DE EMBARQUE'!B:B,MICRO!E:E,'LISTA DE EMBARQUE'!G:G),"")</f>
        <v>4</v>
      </c>
      <c r="V44" s="244">
        <f>IFERROR(VLOOKUP(Tabela1[[#This Row],[COD.MDE]],'LISTA DE EMBARQUE'!B:L,11,0),"")</f>
        <v>2</v>
      </c>
      <c r="W44" s="245" t="str">
        <f>IFERROR(COUNTIF(#REF!,Tabela1[[#This Row],[Colunas5]]),"")</f>
        <v/>
      </c>
      <c r="X44" s="246">
        <f>Tabela1[[#This Row],[QIANTIDADE EXPEDIDA]]*Tabela1[[#This Row],[PESO UNI]]</f>
        <v>12.8</v>
      </c>
      <c r="Y44" s="246">
        <f t="shared" si="14"/>
        <v>0</v>
      </c>
      <c r="Z44" s="250">
        <f>Tabela1[[#This Row],[PESO TOTAL]]-Tabela1[[#This Row],[Peso Expedido]]</f>
        <v>0</v>
      </c>
      <c r="AA44" s="251">
        <v>1</v>
      </c>
      <c r="AB44" s="252"/>
      <c r="AC44" s="252">
        <v>1</v>
      </c>
      <c r="AD44" s="252">
        <v>1</v>
      </c>
      <c r="AE44" s="252">
        <v>1</v>
      </c>
      <c r="AF44" s="252">
        <v>1</v>
      </c>
      <c r="AG44" s="252">
        <v>1</v>
      </c>
      <c r="AH44" s="252">
        <v>1</v>
      </c>
      <c r="AI44" s="252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253" t="s">
        <v>3046</v>
      </c>
      <c r="B45" s="239"/>
      <c r="C45" s="237">
        <v>32</v>
      </c>
      <c r="D45" s="254" t="s">
        <v>3047</v>
      </c>
      <c r="E45" s="237">
        <v>3741</v>
      </c>
      <c r="F45" s="237">
        <v>11</v>
      </c>
      <c r="G45" s="255">
        <v>18</v>
      </c>
      <c r="H45" s="240">
        <f>Tabela1[[#This Row],[PESO UNI]]*Tabela1[[#This Row],[QTE]]</f>
        <v>576</v>
      </c>
      <c r="I45" s="237">
        <v>0</v>
      </c>
      <c r="J45" s="241" t="s">
        <v>3045</v>
      </c>
      <c r="K45" s="241" t="s">
        <v>23</v>
      </c>
      <c r="L45" s="242" t="s">
        <v>2984</v>
      </c>
      <c r="M45" s="243">
        <v>46176</v>
      </c>
      <c r="N45" s="241" t="s">
        <v>38</v>
      </c>
      <c r="O45" s="244"/>
      <c r="P45" s="245"/>
      <c r="Q45" s="14">
        <f>Tabela1[[#This Row],[QTDE/ Fabricação]]-Tabela1[[#This Row],[QTE]]</f>
        <v>-32</v>
      </c>
      <c r="R45" s="247">
        <f t="shared" si="11"/>
        <v>576</v>
      </c>
      <c r="S45" s="247">
        <f t="shared" si="12"/>
        <v>576</v>
      </c>
      <c r="T45" s="248">
        <f t="shared" si="13"/>
        <v>0</v>
      </c>
      <c r="U45" s="249">
        <f>IFERROR(SUMIF('LISTA DE EMBARQUE'!B:B,MICRO!E:E,'LISTA DE EMBARQUE'!G:G),"")</f>
        <v>32</v>
      </c>
      <c r="V45" s="244">
        <f>IFERROR(VLOOKUP(Tabela1[[#This Row],[COD.MDE]],'LISTA DE EMBARQUE'!B:L,11,0),"")</f>
        <v>2</v>
      </c>
      <c r="W45" s="245" t="str">
        <f>IFERROR(COUNTIF(#REF!,Tabela1[[#This Row],[Colunas5]]),"")</f>
        <v/>
      </c>
      <c r="X45" s="246">
        <f>Tabela1[[#This Row],[QIANTIDADE EXPEDIDA]]*Tabela1[[#This Row],[PESO UNI]]</f>
        <v>576</v>
      </c>
      <c r="Y45" s="246">
        <f t="shared" si="14"/>
        <v>0</v>
      </c>
      <c r="Z45" s="250">
        <f>Tabela1[[#This Row],[PESO TOTAL]]-Tabela1[[#This Row],[Peso Expedido]]</f>
        <v>0</v>
      </c>
      <c r="AA45" s="251">
        <v>1</v>
      </c>
      <c r="AB45" s="252"/>
      <c r="AC45" s="252">
        <v>1</v>
      </c>
      <c r="AD45" s="252">
        <v>1</v>
      </c>
      <c r="AE45" s="252">
        <v>1</v>
      </c>
      <c r="AF45" s="252">
        <v>1</v>
      </c>
      <c r="AG45" s="252">
        <v>1</v>
      </c>
      <c r="AH45" s="252">
        <v>1</v>
      </c>
      <c r="AI45" s="252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253" t="s">
        <v>3048</v>
      </c>
      <c r="B46" s="239"/>
      <c r="C46" s="237">
        <v>6</v>
      </c>
      <c r="D46" s="254" t="s">
        <v>3049</v>
      </c>
      <c r="E46" s="237">
        <v>3742</v>
      </c>
      <c r="F46" s="237">
        <v>11</v>
      </c>
      <c r="G46" s="255">
        <v>16</v>
      </c>
      <c r="H46" s="240">
        <f>Tabela1[[#This Row],[PESO UNI]]*Tabela1[[#This Row],[QTE]]</f>
        <v>96</v>
      </c>
      <c r="I46" s="237">
        <v>0</v>
      </c>
      <c r="J46" s="241" t="s">
        <v>3045</v>
      </c>
      <c r="K46" s="241" t="s">
        <v>23</v>
      </c>
      <c r="L46" s="242" t="s">
        <v>2984</v>
      </c>
      <c r="M46" s="243">
        <v>46176</v>
      </c>
      <c r="N46" s="241" t="s">
        <v>38</v>
      </c>
      <c r="O46" s="244"/>
      <c r="P46" s="245"/>
      <c r="Q46" s="14">
        <f>Tabela1[[#This Row],[QTDE/ Fabricação]]-Tabela1[[#This Row],[QTE]]</f>
        <v>-6</v>
      </c>
      <c r="R46" s="247">
        <f t="shared" si="11"/>
        <v>96</v>
      </c>
      <c r="S46" s="247">
        <f t="shared" si="12"/>
        <v>96</v>
      </c>
      <c r="T46" s="248">
        <f t="shared" si="13"/>
        <v>0</v>
      </c>
      <c r="U46" s="249">
        <f>IFERROR(SUMIF('LISTA DE EMBARQUE'!B:B,MICRO!E:E,'LISTA DE EMBARQUE'!G:G),"")</f>
        <v>6</v>
      </c>
      <c r="V46" s="244">
        <f>IFERROR(VLOOKUP(Tabela1[[#This Row],[COD.MDE]],'LISTA DE EMBARQUE'!B:L,11,0),"")</f>
        <v>1</v>
      </c>
      <c r="W46" s="245" t="str">
        <f>IFERROR(COUNTIF(#REF!,Tabela1[[#This Row],[Colunas5]]),"")</f>
        <v/>
      </c>
      <c r="X46" s="246">
        <f>Tabela1[[#This Row],[QIANTIDADE EXPEDIDA]]*Tabela1[[#This Row],[PESO UNI]]</f>
        <v>96</v>
      </c>
      <c r="Y46" s="246">
        <f t="shared" si="14"/>
        <v>0</v>
      </c>
      <c r="Z46" s="250">
        <f>Tabela1[[#This Row],[PESO TOTAL]]-Tabela1[[#This Row],[Peso Expedido]]</f>
        <v>0</v>
      </c>
      <c r="AA46" s="251">
        <v>1</v>
      </c>
      <c r="AB46" s="252"/>
      <c r="AC46" s="252">
        <v>1</v>
      </c>
      <c r="AD46" s="252">
        <v>1</v>
      </c>
      <c r="AE46" s="252">
        <v>1</v>
      </c>
      <c r="AF46" s="252">
        <v>1</v>
      </c>
      <c r="AG46" s="252">
        <v>1</v>
      </c>
      <c r="AH46" s="252">
        <v>1</v>
      </c>
      <c r="AI46" s="252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253" t="s">
        <v>3050</v>
      </c>
      <c r="B47" s="239"/>
      <c r="C47" s="237">
        <v>21</v>
      </c>
      <c r="D47" s="254" t="s">
        <v>3051</v>
      </c>
      <c r="E47" s="237">
        <v>3743</v>
      </c>
      <c r="F47" s="237">
        <v>11</v>
      </c>
      <c r="G47" s="255">
        <v>17</v>
      </c>
      <c r="H47" s="240">
        <f>Tabela1[[#This Row],[PESO UNI]]*Tabela1[[#This Row],[QTE]]</f>
        <v>357</v>
      </c>
      <c r="I47" s="237">
        <v>0</v>
      </c>
      <c r="J47" s="241" t="s">
        <v>3045</v>
      </c>
      <c r="K47" s="241" t="s">
        <v>23</v>
      </c>
      <c r="L47" s="242" t="s">
        <v>2984</v>
      </c>
      <c r="M47" s="243">
        <v>46176</v>
      </c>
      <c r="N47" s="241" t="s">
        <v>38</v>
      </c>
      <c r="O47" s="244"/>
      <c r="P47" s="245"/>
      <c r="Q47" s="14">
        <f>Tabela1[[#This Row],[QTDE/ Fabricação]]-Tabela1[[#This Row],[QTE]]</f>
        <v>-21</v>
      </c>
      <c r="R47" s="247">
        <f t="shared" si="11"/>
        <v>357</v>
      </c>
      <c r="S47" s="247">
        <f t="shared" si="12"/>
        <v>357</v>
      </c>
      <c r="T47" s="248">
        <f t="shared" si="13"/>
        <v>0</v>
      </c>
      <c r="U47" s="249">
        <f>IFERROR(SUMIF('LISTA DE EMBARQUE'!B:B,MICRO!E:E,'LISTA DE EMBARQUE'!G:G),"")</f>
        <v>21</v>
      </c>
      <c r="V47" s="244">
        <f>IFERROR(VLOOKUP(Tabela1[[#This Row],[COD.MDE]],'LISTA DE EMBARQUE'!B:L,11,0),"")</f>
        <v>1</v>
      </c>
      <c r="W47" s="245" t="str">
        <f>IFERROR(COUNTIF(#REF!,Tabela1[[#This Row],[Colunas5]]),"")</f>
        <v/>
      </c>
      <c r="X47" s="246">
        <f>Tabela1[[#This Row],[QIANTIDADE EXPEDIDA]]*Tabela1[[#This Row],[PESO UNI]]</f>
        <v>357</v>
      </c>
      <c r="Y47" s="246">
        <f t="shared" si="14"/>
        <v>0</v>
      </c>
      <c r="Z47" s="250">
        <f>Tabela1[[#This Row],[PESO TOTAL]]-Tabela1[[#This Row],[Peso Expedido]]</f>
        <v>0</v>
      </c>
      <c r="AA47" s="251">
        <v>1</v>
      </c>
      <c r="AB47" s="252"/>
      <c r="AC47" s="252">
        <v>1</v>
      </c>
      <c r="AD47" s="252">
        <v>1</v>
      </c>
      <c r="AE47" s="252">
        <v>1</v>
      </c>
      <c r="AF47" s="252">
        <v>1</v>
      </c>
      <c r="AG47" s="252">
        <v>1</v>
      </c>
      <c r="AH47" s="252">
        <v>1</v>
      </c>
      <c r="AI47" s="252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253" t="s">
        <v>122</v>
      </c>
      <c r="B48" s="239"/>
      <c r="C48" s="237">
        <v>24</v>
      </c>
      <c r="D48" s="254" t="s">
        <v>3052</v>
      </c>
      <c r="E48" s="237">
        <v>3744</v>
      </c>
      <c r="F48" s="237">
        <v>11</v>
      </c>
      <c r="G48" s="255">
        <v>16</v>
      </c>
      <c r="H48" s="240">
        <f>Tabela1[[#This Row],[PESO UNI]]*Tabela1[[#This Row],[QTE]]</f>
        <v>384</v>
      </c>
      <c r="I48" s="237">
        <v>0</v>
      </c>
      <c r="J48" s="241" t="s">
        <v>3045</v>
      </c>
      <c r="K48" s="241" t="s">
        <v>23</v>
      </c>
      <c r="L48" s="242" t="s">
        <v>2984</v>
      </c>
      <c r="M48" s="243">
        <v>46176</v>
      </c>
      <c r="N48" s="241" t="s">
        <v>38</v>
      </c>
      <c r="O48" s="244"/>
      <c r="P48" s="245"/>
      <c r="Q48" s="14">
        <f>Tabela1[[#This Row],[QTDE/ Fabricação]]-Tabela1[[#This Row],[QTE]]</f>
        <v>-24</v>
      </c>
      <c r="R48" s="247">
        <f t="shared" si="11"/>
        <v>384</v>
      </c>
      <c r="S48" s="247">
        <f t="shared" si="12"/>
        <v>384</v>
      </c>
      <c r="T48" s="248">
        <f t="shared" si="13"/>
        <v>0</v>
      </c>
      <c r="U48" s="249">
        <f>IFERROR(SUMIF('LISTA DE EMBARQUE'!B:B,MICRO!E:E,'LISTA DE EMBARQUE'!G:G),"")</f>
        <v>24</v>
      </c>
      <c r="V48" s="244">
        <f>IFERROR(VLOOKUP(Tabela1[[#This Row],[COD.MDE]],'LISTA DE EMBARQUE'!B:L,11,0),"")</f>
        <v>1</v>
      </c>
      <c r="W48" s="245" t="str">
        <f>IFERROR(COUNTIF(#REF!,Tabela1[[#This Row],[Colunas5]]),"")</f>
        <v/>
      </c>
      <c r="X48" s="246">
        <f>Tabela1[[#This Row],[QIANTIDADE EXPEDIDA]]*Tabela1[[#This Row],[PESO UNI]]</f>
        <v>384</v>
      </c>
      <c r="Y48" s="246">
        <f t="shared" si="14"/>
        <v>0</v>
      </c>
      <c r="Z48" s="250">
        <f>Tabela1[[#This Row],[PESO TOTAL]]-Tabela1[[#This Row],[Peso Expedido]]</f>
        <v>0</v>
      </c>
      <c r="AA48" s="251">
        <v>1</v>
      </c>
      <c r="AB48" s="252"/>
      <c r="AC48" s="252">
        <v>1</v>
      </c>
      <c r="AD48" s="252">
        <v>1</v>
      </c>
      <c r="AE48" s="252">
        <v>1</v>
      </c>
      <c r="AF48" s="252">
        <v>1</v>
      </c>
      <c r="AG48" s="252">
        <v>1</v>
      </c>
      <c r="AH48" s="252">
        <v>1</v>
      </c>
      <c r="AI48" s="252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253" t="s">
        <v>3053</v>
      </c>
      <c r="B49" s="239"/>
      <c r="C49" s="237">
        <v>132</v>
      </c>
      <c r="D49" s="254" t="s">
        <v>3054</v>
      </c>
      <c r="E49" s="237">
        <v>3745</v>
      </c>
      <c r="F49" s="237">
        <v>11</v>
      </c>
      <c r="G49" s="255">
        <v>16</v>
      </c>
      <c r="H49" s="240">
        <f>Tabela1[[#This Row],[PESO UNI]]*Tabela1[[#This Row],[QTE]]</f>
        <v>2112</v>
      </c>
      <c r="I49" s="237">
        <v>0</v>
      </c>
      <c r="J49" s="241" t="s">
        <v>3045</v>
      </c>
      <c r="K49" s="241" t="s">
        <v>23</v>
      </c>
      <c r="L49" s="242" t="s">
        <v>2984</v>
      </c>
      <c r="M49" s="243">
        <v>46176</v>
      </c>
      <c r="N49" s="241" t="s">
        <v>38</v>
      </c>
      <c r="O49" s="244"/>
      <c r="P49" s="245"/>
      <c r="Q49" s="14">
        <f>Tabela1[[#This Row],[QTDE/ Fabricação]]-Tabela1[[#This Row],[QTE]]</f>
        <v>-132</v>
      </c>
      <c r="R49" s="247">
        <f t="shared" si="11"/>
        <v>2112</v>
      </c>
      <c r="S49" s="247">
        <f t="shared" si="12"/>
        <v>2112</v>
      </c>
      <c r="T49" s="248">
        <f t="shared" si="13"/>
        <v>0</v>
      </c>
      <c r="U49" s="249">
        <f>IFERROR(SUMIF('LISTA DE EMBARQUE'!B:B,MICRO!E:E,'LISTA DE EMBARQUE'!G:G),"")</f>
        <v>132</v>
      </c>
      <c r="V49" s="244">
        <f>IFERROR(VLOOKUP(Tabela1[[#This Row],[COD.MDE]],'LISTA DE EMBARQUE'!B:L,11,0),"")</f>
        <v>2</v>
      </c>
      <c r="W49" s="245" t="str">
        <f>IFERROR(COUNTIF(#REF!,Tabela1[[#This Row],[Colunas5]]),"")</f>
        <v/>
      </c>
      <c r="X49" s="246">
        <f>Tabela1[[#This Row],[QIANTIDADE EXPEDIDA]]*Tabela1[[#This Row],[PESO UNI]]</f>
        <v>2112</v>
      </c>
      <c r="Y49" s="246">
        <f t="shared" si="14"/>
        <v>0</v>
      </c>
      <c r="Z49" s="250">
        <f>Tabela1[[#This Row],[PESO TOTAL]]-Tabela1[[#This Row],[Peso Expedido]]</f>
        <v>0</v>
      </c>
      <c r="AA49" s="251">
        <v>1</v>
      </c>
      <c r="AB49" s="252"/>
      <c r="AC49" s="252">
        <v>1</v>
      </c>
      <c r="AD49" s="252">
        <v>1</v>
      </c>
      <c r="AE49" s="252">
        <v>1</v>
      </c>
      <c r="AF49" s="252">
        <v>1</v>
      </c>
      <c r="AG49" s="252">
        <v>1</v>
      </c>
      <c r="AH49" s="252">
        <v>1</v>
      </c>
      <c r="AI49" s="252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27.900000000000006</v>
      </c>
      <c r="S51" s="18">
        <f t="shared" si="12"/>
        <v>18.600000000000001</v>
      </c>
      <c r="T51" s="19">
        <f t="shared" si="13"/>
        <v>-18.600000000000001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>
        <v>0.5</v>
      </c>
      <c r="AF51" s="33">
        <v>0.5</v>
      </c>
      <c r="AG51" s="33">
        <v>0.5</v>
      </c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18.600000000000001</v>
      </c>
      <c r="AU51" s="37">
        <f t="shared" si="17"/>
        <v>0</v>
      </c>
      <c r="AV51" s="37">
        <f t="shared" si="18"/>
        <v>18.600000000000001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1.5000000000000002</v>
      </c>
      <c r="S52" s="18">
        <f t="shared" si="12"/>
        <v>1</v>
      </c>
      <c r="T52" s="19">
        <f t="shared" si="13"/>
        <v>-1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>
        <v>0.5</v>
      </c>
      <c r="AF52" s="33">
        <v>0.5</v>
      </c>
      <c r="AG52" s="33">
        <v>0.5</v>
      </c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1</v>
      </c>
      <c r="AU52" s="37">
        <f t="shared" si="17"/>
        <v>0</v>
      </c>
      <c r="AV52" s="37">
        <f t="shared" si="18"/>
        <v>1</v>
      </c>
      <c r="AW52" s="37"/>
    </row>
    <row r="53" spans="1:49" ht="15.75" hidden="1" customHeight="1" x14ac:dyDescent="0.25">
      <c r="A53" s="253" t="s">
        <v>3059</v>
      </c>
      <c r="B53" s="239"/>
      <c r="C53" s="237">
        <v>4</v>
      </c>
      <c r="D53" s="254" t="s">
        <v>3060</v>
      </c>
      <c r="E53" s="237">
        <v>3749</v>
      </c>
      <c r="F53" s="237">
        <v>15</v>
      </c>
      <c r="G53" s="255">
        <v>7.2</v>
      </c>
      <c r="H53" s="240">
        <f>Tabela1[[#This Row],[PESO UNI]]*Tabela1[[#This Row],[QTE]]</f>
        <v>28.8</v>
      </c>
      <c r="I53" s="237" t="s">
        <v>3289</v>
      </c>
      <c r="J53" s="241" t="s">
        <v>3034</v>
      </c>
      <c r="K53" s="241" t="s">
        <v>31</v>
      </c>
      <c r="L53" s="242" t="s">
        <v>2984</v>
      </c>
      <c r="M53" s="243">
        <v>46178</v>
      </c>
      <c r="N53" s="241" t="s">
        <v>38</v>
      </c>
      <c r="O53" s="244"/>
      <c r="P53" s="245"/>
      <c r="Q53" s="14">
        <f>Tabela1[[#This Row],[QTDE/ Fabricação]]-Tabela1[[#This Row],[QTE]]</f>
        <v>-4</v>
      </c>
      <c r="R53" s="247">
        <f t="shared" si="11"/>
        <v>28.8</v>
      </c>
      <c r="S53" s="247">
        <f t="shared" si="12"/>
        <v>28.8</v>
      </c>
      <c r="T53" s="248">
        <f t="shared" si="13"/>
        <v>0</v>
      </c>
      <c r="U53" s="249">
        <f>IFERROR(SUMIF('LISTA DE EMBARQUE'!B:B,MICRO!E:E,'LISTA DE EMBARQUE'!G:G),"")</f>
        <v>4</v>
      </c>
      <c r="V53" s="244">
        <f>IFERROR(VLOOKUP(Tabela1[[#This Row],[COD.MDE]],'LISTA DE EMBARQUE'!B:L,11,0),"")</f>
        <v>3</v>
      </c>
      <c r="W53" s="245" t="str">
        <f>IFERROR(COUNTIF(#REF!,Tabela1[[#This Row],[Colunas5]]),"")</f>
        <v/>
      </c>
      <c r="X53" s="246">
        <f>Tabela1[[#This Row],[QIANTIDADE EXPEDIDA]]*Tabela1[[#This Row],[PESO UNI]]</f>
        <v>28.8</v>
      </c>
      <c r="Y53" s="246">
        <f t="shared" si="14"/>
        <v>0</v>
      </c>
      <c r="Z53" s="250">
        <f>Tabela1[[#This Row],[PESO TOTAL]]-Tabela1[[#This Row],[Peso Expedido]]</f>
        <v>0</v>
      </c>
      <c r="AA53" s="251">
        <v>1</v>
      </c>
      <c r="AB53" s="252"/>
      <c r="AC53" s="252">
        <v>1</v>
      </c>
      <c r="AD53" s="252">
        <v>1</v>
      </c>
      <c r="AE53" s="252">
        <v>1</v>
      </c>
      <c r="AF53" s="252">
        <v>1</v>
      </c>
      <c r="AG53" s="252">
        <v>1</v>
      </c>
      <c r="AH53" s="252">
        <v>1</v>
      </c>
      <c r="AI53" s="252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253" t="s">
        <v>3059</v>
      </c>
      <c r="B54" s="239"/>
      <c r="C54" s="237">
        <v>1</v>
      </c>
      <c r="D54" s="254" t="s">
        <v>3061</v>
      </c>
      <c r="E54" s="237">
        <v>3750</v>
      </c>
      <c r="F54" s="237">
        <v>15</v>
      </c>
      <c r="G54" s="255">
        <v>520</v>
      </c>
      <c r="H54" s="240">
        <f>Tabela1[[#This Row],[PESO UNI]]*Tabela1[[#This Row],[QTE]]</f>
        <v>520</v>
      </c>
      <c r="I54" s="237" t="s">
        <v>3289</v>
      </c>
      <c r="J54" s="241" t="s">
        <v>3034</v>
      </c>
      <c r="K54" s="241" t="s">
        <v>31</v>
      </c>
      <c r="L54" s="242" t="s">
        <v>2984</v>
      </c>
      <c r="M54" s="243">
        <v>46178</v>
      </c>
      <c r="N54" s="241" t="s">
        <v>38</v>
      </c>
      <c r="O54" s="244"/>
      <c r="P54" s="245"/>
      <c r="Q54" s="14">
        <f>Tabela1[[#This Row],[QTDE/ Fabricação]]-Tabela1[[#This Row],[QTE]]</f>
        <v>-1</v>
      </c>
      <c r="R54" s="247">
        <f t="shared" si="11"/>
        <v>520</v>
      </c>
      <c r="S54" s="247">
        <f t="shared" si="12"/>
        <v>520</v>
      </c>
      <c r="T54" s="248">
        <f t="shared" si="13"/>
        <v>0</v>
      </c>
      <c r="U54" s="249">
        <f>IFERROR(SUMIF('LISTA DE EMBARQUE'!B:B,MICRO!E:E,'LISTA DE EMBARQUE'!G:G),"")</f>
        <v>1</v>
      </c>
      <c r="V54" s="244">
        <f>IFERROR(VLOOKUP(Tabela1[[#This Row],[COD.MDE]],'LISTA DE EMBARQUE'!B:L,11,0),"")</f>
        <v>5</v>
      </c>
      <c r="W54" s="245" t="str">
        <f>IFERROR(COUNTIF(#REF!,Tabela1[[#This Row],[Colunas5]]),"")</f>
        <v/>
      </c>
      <c r="X54" s="246">
        <f>Tabela1[[#This Row],[QIANTIDADE EXPEDIDA]]*Tabela1[[#This Row],[PESO UNI]]</f>
        <v>520</v>
      </c>
      <c r="Y54" s="246">
        <f t="shared" si="14"/>
        <v>0</v>
      </c>
      <c r="Z54" s="250">
        <f>Tabela1[[#This Row],[PESO TOTAL]]-Tabela1[[#This Row],[Peso Expedido]]</f>
        <v>0</v>
      </c>
      <c r="AA54" s="251">
        <v>1</v>
      </c>
      <c r="AB54" s="252"/>
      <c r="AC54" s="252">
        <v>1</v>
      </c>
      <c r="AD54" s="252">
        <v>1</v>
      </c>
      <c r="AE54" s="252">
        <v>1</v>
      </c>
      <c r="AF54" s="252">
        <v>1</v>
      </c>
      <c r="AG54" s="252">
        <v>1</v>
      </c>
      <c r="AH54" s="252">
        <v>1</v>
      </c>
      <c r="AI54" s="252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253" t="s">
        <v>3059</v>
      </c>
      <c r="B55" s="239"/>
      <c r="C55" s="237">
        <v>2</v>
      </c>
      <c r="D55" s="254" t="s">
        <v>3062</v>
      </c>
      <c r="E55" s="237">
        <v>3751</v>
      </c>
      <c r="F55" s="237">
        <v>15</v>
      </c>
      <c r="G55" s="255">
        <v>8.4</v>
      </c>
      <c r="H55" s="240">
        <f>Tabela1[[#This Row],[PESO UNI]]*Tabela1[[#This Row],[QTE]]</f>
        <v>16.8</v>
      </c>
      <c r="I55" s="237" t="s">
        <v>3289</v>
      </c>
      <c r="J55" s="241" t="s">
        <v>3034</v>
      </c>
      <c r="K55" s="241" t="s">
        <v>31</v>
      </c>
      <c r="L55" s="242" t="s">
        <v>2984</v>
      </c>
      <c r="M55" s="243">
        <v>46178</v>
      </c>
      <c r="N55" s="241" t="s">
        <v>38</v>
      </c>
      <c r="O55" s="244"/>
      <c r="P55" s="245"/>
      <c r="Q55" s="14">
        <f>Tabela1[[#This Row],[QTDE/ Fabricação]]-Tabela1[[#This Row],[QTE]]</f>
        <v>-2</v>
      </c>
      <c r="R55" s="247">
        <f t="shared" si="11"/>
        <v>16.8</v>
      </c>
      <c r="S55" s="247">
        <f t="shared" si="12"/>
        <v>16.8</v>
      </c>
      <c r="T55" s="248">
        <f t="shared" si="13"/>
        <v>0</v>
      </c>
      <c r="U55" s="249">
        <f>IFERROR(SUMIF('LISTA DE EMBARQUE'!B:B,MICRO!E:E,'LISTA DE EMBARQUE'!G:G),"")</f>
        <v>2</v>
      </c>
      <c r="V55" s="244">
        <f>IFERROR(VLOOKUP(Tabela1[[#This Row],[COD.MDE]],'LISTA DE EMBARQUE'!B:L,11,0),"")</f>
        <v>5</v>
      </c>
      <c r="W55" s="245" t="str">
        <f>IFERROR(COUNTIF(#REF!,Tabela1[[#This Row],[Colunas5]]),"")</f>
        <v/>
      </c>
      <c r="X55" s="246">
        <f>Tabela1[[#This Row],[QIANTIDADE EXPEDIDA]]*Tabela1[[#This Row],[PESO UNI]]</f>
        <v>16.8</v>
      </c>
      <c r="Y55" s="246">
        <f t="shared" si="14"/>
        <v>0</v>
      </c>
      <c r="Z55" s="250">
        <f>Tabela1[[#This Row],[PESO TOTAL]]-Tabela1[[#This Row],[Peso Expedido]]</f>
        <v>0</v>
      </c>
      <c r="AA55" s="251">
        <v>1</v>
      </c>
      <c r="AB55" s="252"/>
      <c r="AC55" s="252">
        <v>1</v>
      </c>
      <c r="AD55" s="252">
        <v>1</v>
      </c>
      <c r="AE55" s="252">
        <v>1</v>
      </c>
      <c r="AF55" s="252">
        <v>1</v>
      </c>
      <c r="AG55" s="252">
        <v>1</v>
      </c>
      <c r="AH55" s="252">
        <v>1</v>
      </c>
      <c r="AI55" s="252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253" t="s">
        <v>3063</v>
      </c>
      <c r="B56" s="239"/>
      <c r="C56" s="237">
        <v>4</v>
      </c>
      <c r="D56" s="254" t="s">
        <v>3064</v>
      </c>
      <c r="E56" s="237">
        <v>3752</v>
      </c>
      <c r="F56" s="237">
        <v>10</v>
      </c>
      <c r="G56" s="255">
        <v>2.7</v>
      </c>
      <c r="H56" s="240">
        <f>Tabela1[[#This Row],[PESO UNI]]*Tabela1[[#This Row],[QTE]]</f>
        <v>10.8</v>
      </c>
      <c r="I56" s="237" t="s">
        <v>4843</v>
      </c>
      <c r="J56" s="241" t="s">
        <v>3045</v>
      </c>
      <c r="K56" s="241" t="s">
        <v>33</v>
      </c>
      <c r="L56" s="242" t="s">
        <v>2984</v>
      </c>
      <c r="M56" s="243">
        <v>46175</v>
      </c>
      <c r="N56" s="241" t="s">
        <v>38</v>
      </c>
      <c r="O56" s="244"/>
      <c r="P56" s="245"/>
      <c r="Q56" s="14">
        <f>Tabela1[[#This Row],[QTDE/ Fabricação]]-Tabela1[[#This Row],[QTE]]</f>
        <v>-4</v>
      </c>
      <c r="R56" s="247">
        <f t="shared" si="11"/>
        <v>10.8</v>
      </c>
      <c r="S56" s="247">
        <f t="shared" si="12"/>
        <v>10.8</v>
      </c>
      <c r="T56" s="248">
        <f t="shared" si="13"/>
        <v>0</v>
      </c>
      <c r="U56" s="249">
        <f>IFERROR(SUMIF('LISTA DE EMBARQUE'!B:B,MICRO!E:E,'LISTA DE EMBARQUE'!G:G),"")</f>
        <v>4</v>
      </c>
      <c r="V56" s="244">
        <f>IFERROR(VLOOKUP(Tabela1[[#This Row],[COD.MDE]],'LISTA DE EMBARQUE'!B:L,11,0),"")</f>
        <v>1</v>
      </c>
      <c r="W56" s="245" t="str">
        <f>IFERROR(COUNTIF(#REF!,Tabela1[[#This Row],[Colunas5]]),"")</f>
        <v/>
      </c>
      <c r="X56" s="246">
        <f>Tabela1[[#This Row],[QIANTIDADE EXPEDIDA]]*Tabela1[[#This Row],[PESO UNI]]</f>
        <v>10.8</v>
      </c>
      <c r="Y56" s="246">
        <f t="shared" si="14"/>
        <v>0</v>
      </c>
      <c r="Z56" s="250">
        <f>Tabela1[[#This Row],[PESO TOTAL]]-Tabela1[[#This Row],[Peso Expedido]]</f>
        <v>0</v>
      </c>
      <c r="AA56" s="251">
        <v>1</v>
      </c>
      <c r="AB56" s="252"/>
      <c r="AC56" s="252">
        <v>1</v>
      </c>
      <c r="AD56" s="252">
        <v>1</v>
      </c>
      <c r="AE56" s="252">
        <v>1</v>
      </c>
      <c r="AF56" s="252">
        <v>1</v>
      </c>
      <c r="AG56" s="252">
        <v>1</v>
      </c>
      <c r="AH56" s="252">
        <v>1</v>
      </c>
      <c r="AI56" s="252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253" t="s">
        <v>3065</v>
      </c>
      <c r="B57" s="239"/>
      <c r="C57" s="237">
        <v>1</v>
      </c>
      <c r="D57" s="254" t="s">
        <v>3066</v>
      </c>
      <c r="E57" s="237">
        <v>3753</v>
      </c>
      <c r="F57" s="237">
        <v>10</v>
      </c>
      <c r="G57" s="255">
        <v>41.9</v>
      </c>
      <c r="H57" s="240">
        <f>Tabela1[[#This Row],[PESO UNI]]*Tabela1[[#This Row],[QTE]]</f>
        <v>41.9</v>
      </c>
      <c r="I57" s="237" t="s">
        <v>4840</v>
      </c>
      <c r="J57" s="241" t="s">
        <v>3045</v>
      </c>
      <c r="K57" s="241" t="s">
        <v>33</v>
      </c>
      <c r="L57" s="242" t="s">
        <v>2984</v>
      </c>
      <c r="M57" s="243">
        <v>46175</v>
      </c>
      <c r="N57" s="241" t="s">
        <v>38</v>
      </c>
      <c r="O57" s="244"/>
      <c r="P57" s="245"/>
      <c r="Q57" s="14">
        <f>Tabela1[[#This Row],[QTDE/ Fabricação]]-Tabela1[[#This Row],[QTE]]</f>
        <v>-1</v>
      </c>
      <c r="R57" s="247">
        <f t="shared" si="11"/>
        <v>41.9</v>
      </c>
      <c r="S57" s="247">
        <f t="shared" si="12"/>
        <v>41.9</v>
      </c>
      <c r="T57" s="248">
        <f t="shared" si="13"/>
        <v>0</v>
      </c>
      <c r="U57" s="249">
        <f>IFERROR(SUMIF('LISTA DE EMBARQUE'!B:B,MICRO!E:E,'LISTA DE EMBARQUE'!G:G),"")</f>
        <v>1</v>
      </c>
      <c r="V57" s="244">
        <f>IFERROR(VLOOKUP(Tabela1[[#This Row],[COD.MDE]],'LISTA DE EMBARQUE'!B:L,11,0),"")</f>
        <v>2</v>
      </c>
      <c r="W57" s="245" t="str">
        <f>IFERROR(COUNTIF(#REF!,Tabela1[[#This Row],[Colunas5]]),"")</f>
        <v/>
      </c>
      <c r="X57" s="246">
        <f>Tabela1[[#This Row],[QIANTIDADE EXPEDIDA]]*Tabela1[[#This Row],[PESO UNI]]</f>
        <v>41.9</v>
      </c>
      <c r="Y57" s="246">
        <f t="shared" si="14"/>
        <v>0</v>
      </c>
      <c r="Z57" s="250">
        <f>Tabela1[[#This Row],[PESO TOTAL]]-Tabela1[[#This Row],[Peso Expedido]]</f>
        <v>0</v>
      </c>
      <c r="AA57" s="251">
        <v>1</v>
      </c>
      <c r="AB57" s="252"/>
      <c r="AC57" s="252">
        <v>1</v>
      </c>
      <c r="AD57" s="252">
        <v>1</v>
      </c>
      <c r="AE57" s="252">
        <v>1</v>
      </c>
      <c r="AF57" s="252">
        <v>1</v>
      </c>
      <c r="AG57" s="252">
        <v>1</v>
      </c>
      <c r="AH57" s="252">
        <v>1</v>
      </c>
      <c r="AI57" s="252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253" t="s">
        <v>3067</v>
      </c>
      <c r="B58" s="239"/>
      <c r="C58" s="237">
        <v>1</v>
      </c>
      <c r="D58" s="254" t="s">
        <v>3071</v>
      </c>
      <c r="E58" s="237">
        <v>3754</v>
      </c>
      <c r="F58" s="237">
        <v>10</v>
      </c>
      <c r="G58" s="255">
        <v>54</v>
      </c>
      <c r="H58" s="240">
        <f>Tabela1[[#This Row],[PESO UNI]]*Tabela1[[#This Row],[QTE]]</f>
        <v>54</v>
      </c>
      <c r="I58" s="237" t="s">
        <v>3289</v>
      </c>
      <c r="J58" s="241" t="s">
        <v>3045</v>
      </c>
      <c r="K58" s="241" t="s">
        <v>33</v>
      </c>
      <c r="L58" s="242" t="s">
        <v>2984</v>
      </c>
      <c r="M58" s="243">
        <v>46175</v>
      </c>
      <c r="N58" s="241" t="s">
        <v>38</v>
      </c>
      <c r="O58" s="244"/>
      <c r="P58" s="245"/>
      <c r="Q58" s="14">
        <f>Tabela1[[#This Row],[QTDE/ Fabricação]]-Tabela1[[#This Row],[QTE]]</f>
        <v>-1</v>
      </c>
      <c r="R58" s="247">
        <f t="shared" si="11"/>
        <v>54</v>
      </c>
      <c r="S58" s="247">
        <f t="shared" si="12"/>
        <v>54</v>
      </c>
      <c r="T58" s="248">
        <f t="shared" si="13"/>
        <v>0</v>
      </c>
      <c r="U58" s="249">
        <f>IFERROR(SUMIF('LISTA DE EMBARQUE'!B:B,MICRO!E:E,'LISTA DE EMBARQUE'!G:G),"")</f>
        <v>1</v>
      </c>
      <c r="V58" s="244">
        <f>IFERROR(VLOOKUP(Tabela1[[#This Row],[COD.MDE]],'LISTA DE EMBARQUE'!B:L,11,0),"")</f>
        <v>2</v>
      </c>
      <c r="W58" s="245" t="str">
        <f>IFERROR(COUNTIF(#REF!,Tabela1[[#This Row],[Colunas5]]),"")</f>
        <v/>
      </c>
      <c r="X58" s="246">
        <f>Tabela1[[#This Row],[QIANTIDADE EXPEDIDA]]*Tabela1[[#This Row],[PESO UNI]]</f>
        <v>54</v>
      </c>
      <c r="Y58" s="246">
        <f t="shared" si="14"/>
        <v>0</v>
      </c>
      <c r="Z58" s="250">
        <f>Tabela1[[#This Row],[PESO TOTAL]]-Tabela1[[#This Row],[Peso Expedido]]</f>
        <v>0</v>
      </c>
      <c r="AA58" s="251">
        <v>1</v>
      </c>
      <c r="AB58" s="252"/>
      <c r="AC58" s="252">
        <v>1</v>
      </c>
      <c r="AD58" s="252">
        <v>1</v>
      </c>
      <c r="AE58" s="252">
        <v>1</v>
      </c>
      <c r="AF58" s="252">
        <v>1</v>
      </c>
      <c r="AG58" s="252">
        <v>1</v>
      </c>
      <c r="AH58" s="252">
        <v>1</v>
      </c>
      <c r="AI58" s="252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253" t="s">
        <v>3068</v>
      </c>
      <c r="B59" s="239"/>
      <c r="C59" s="237">
        <v>2</v>
      </c>
      <c r="D59" s="254" t="s">
        <v>3069</v>
      </c>
      <c r="E59" s="237">
        <v>3755</v>
      </c>
      <c r="F59" s="237">
        <v>10</v>
      </c>
      <c r="G59" s="255">
        <v>47.6</v>
      </c>
      <c r="H59" s="240">
        <f>Tabela1[[#This Row],[PESO UNI]]*Tabela1[[#This Row],[QTE]]</f>
        <v>95.2</v>
      </c>
      <c r="I59" s="237">
        <v>0</v>
      </c>
      <c r="J59" s="241" t="s">
        <v>3045</v>
      </c>
      <c r="K59" s="241" t="s">
        <v>33</v>
      </c>
      <c r="L59" s="242" t="s">
        <v>2984</v>
      </c>
      <c r="M59" s="243">
        <v>46175</v>
      </c>
      <c r="N59" s="241" t="s">
        <v>38</v>
      </c>
      <c r="O59" s="244"/>
      <c r="P59" s="245"/>
      <c r="Q59" s="14">
        <f>Tabela1[[#This Row],[QTDE/ Fabricação]]-Tabela1[[#This Row],[QTE]]</f>
        <v>-2</v>
      </c>
      <c r="R59" s="247">
        <f t="shared" si="11"/>
        <v>95.2</v>
      </c>
      <c r="S59" s="247">
        <f t="shared" si="12"/>
        <v>95.2</v>
      </c>
      <c r="T59" s="248">
        <f t="shared" si="13"/>
        <v>0</v>
      </c>
      <c r="U59" s="249">
        <f>IFERROR(SUMIF('LISTA DE EMBARQUE'!B:B,MICRO!E:E,'LISTA DE EMBARQUE'!G:G),"")</f>
        <v>2</v>
      </c>
      <c r="V59" s="244">
        <f>IFERROR(VLOOKUP(Tabela1[[#This Row],[COD.MDE]],'LISTA DE EMBARQUE'!B:L,11,0),"")</f>
        <v>1</v>
      </c>
      <c r="W59" s="245" t="str">
        <f>IFERROR(COUNTIF(#REF!,Tabela1[[#This Row],[Colunas5]]),"")</f>
        <v/>
      </c>
      <c r="X59" s="246">
        <f>Tabela1[[#This Row],[QIANTIDADE EXPEDIDA]]*Tabela1[[#This Row],[PESO UNI]]</f>
        <v>95.2</v>
      </c>
      <c r="Y59" s="246">
        <f t="shared" si="14"/>
        <v>0</v>
      </c>
      <c r="Z59" s="250">
        <f>Tabela1[[#This Row],[PESO TOTAL]]-Tabela1[[#This Row],[Peso Expedido]]</f>
        <v>0</v>
      </c>
      <c r="AA59" s="251">
        <v>1</v>
      </c>
      <c r="AB59" s="252"/>
      <c r="AC59" s="252">
        <v>1</v>
      </c>
      <c r="AD59" s="252">
        <v>1</v>
      </c>
      <c r="AE59" s="252">
        <v>1</v>
      </c>
      <c r="AF59" s="252">
        <v>1</v>
      </c>
      <c r="AG59" s="252">
        <v>1</v>
      </c>
      <c r="AH59" s="252">
        <v>1</v>
      </c>
      <c r="AI59" s="252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253" t="s">
        <v>3070</v>
      </c>
      <c r="B60" s="239"/>
      <c r="C60" s="237">
        <v>45</v>
      </c>
      <c r="D60" s="254" t="s">
        <v>3072</v>
      </c>
      <c r="E60" s="237">
        <v>3756</v>
      </c>
      <c r="F60" s="237">
        <v>10</v>
      </c>
      <c r="G60" s="255">
        <v>47.6</v>
      </c>
      <c r="H60" s="240">
        <f>Tabela1[[#This Row],[PESO UNI]]*Tabela1[[#This Row],[QTE]]</f>
        <v>2142</v>
      </c>
      <c r="I60" s="237">
        <v>0</v>
      </c>
      <c r="J60" s="241" t="s">
        <v>3045</v>
      </c>
      <c r="K60" s="241" t="s">
        <v>33</v>
      </c>
      <c r="L60" s="242" t="s">
        <v>2984</v>
      </c>
      <c r="M60" s="243">
        <v>46175</v>
      </c>
      <c r="N60" s="241" t="s">
        <v>38</v>
      </c>
      <c r="O60" s="244"/>
      <c r="P60" s="245"/>
      <c r="Q60" s="14">
        <f>Tabela1[[#This Row],[QTDE/ Fabricação]]-Tabela1[[#This Row],[QTE]]</f>
        <v>-45</v>
      </c>
      <c r="R60" s="247">
        <f t="shared" si="11"/>
        <v>2142</v>
      </c>
      <c r="S60" s="247">
        <f t="shared" si="12"/>
        <v>2142</v>
      </c>
      <c r="T60" s="248">
        <f t="shared" si="13"/>
        <v>0</v>
      </c>
      <c r="U60" s="249">
        <f>IFERROR(SUMIF('LISTA DE EMBARQUE'!B:B,MICRO!E:E,'LISTA DE EMBARQUE'!G:G),"")</f>
        <v>45</v>
      </c>
      <c r="V60" s="244">
        <f>IFERROR(VLOOKUP(Tabela1[[#This Row],[COD.MDE]],'LISTA DE EMBARQUE'!B:L,11,0),"")</f>
        <v>1</v>
      </c>
      <c r="W60" s="245" t="str">
        <f>IFERROR(COUNTIF(#REF!,Tabela1[[#This Row],[Colunas5]]),"")</f>
        <v/>
      </c>
      <c r="X60" s="246">
        <f>Tabela1[[#This Row],[QIANTIDADE EXPEDIDA]]*Tabela1[[#This Row],[PESO UNI]]</f>
        <v>2142</v>
      </c>
      <c r="Y60" s="246">
        <f t="shared" si="14"/>
        <v>0</v>
      </c>
      <c r="Z60" s="250">
        <f>Tabela1[[#This Row],[PESO TOTAL]]-Tabela1[[#This Row],[Peso Expedido]]</f>
        <v>0</v>
      </c>
      <c r="AA60" s="251">
        <v>1</v>
      </c>
      <c r="AB60" s="252"/>
      <c r="AC60" s="252">
        <v>1</v>
      </c>
      <c r="AD60" s="252">
        <v>1</v>
      </c>
      <c r="AE60" s="252">
        <v>1</v>
      </c>
      <c r="AF60" s="252">
        <v>1</v>
      </c>
      <c r="AG60" s="252">
        <v>1</v>
      </c>
      <c r="AH60" s="252">
        <v>1</v>
      </c>
      <c r="AI60" s="252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253" t="s">
        <v>3073</v>
      </c>
      <c r="B61" s="239"/>
      <c r="C61" s="237">
        <v>11</v>
      </c>
      <c r="D61" s="254" t="s">
        <v>3074</v>
      </c>
      <c r="E61" s="237">
        <v>3757</v>
      </c>
      <c r="F61" s="237">
        <v>10</v>
      </c>
      <c r="G61" s="255">
        <v>53.8</v>
      </c>
      <c r="H61" s="240">
        <f>Tabela1[[#This Row],[PESO UNI]]*Tabela1[[#This Row],[QTE]]</f>
        <v>591.79999999999995</v>
      </c>
      <c r="I61" s="237">
        <v>0</v>
      </c>
      <c r="J61" s="241" t="s">
        <v>3045</v>
      </c>
      <c r="K61" s="241" t="s">
        <v>33</v>
      </c>
      <c r="L61" s="242" t="s">
        <v>2984</v>
      </c>
      <c r="M61" s="243">
        <v>46175</v>
      </c>
      <c r="N61" s="241" t="s">
        <v>38</v>
      </c>
      <c r="O61" s="244"/>
      <c r="P61" s="245"/>
      <c r="Q61" s="14">
        <f>Tabela1[[#This Row],[QTDE/ Fabricação]]-Tabela1[[#This Row],[QTE]]</f>
        <v>-11</v>
      </c>
      <c r="R61" s="247">
        <f t="shared" si="11"/>
        <v>591.79999999999995</v>
      </c>
      <c r="S61" s="247">
        <f t="shared" si="12"/>
        <v>591.79999999999995</v>
      </c>
      <c r="T61" s="248">
        <f t="shared" si="13"/>
        <v>0</v>
      </c>
      <c r="U61" s="249">
        <f>IFERROR(SUMIF('LISTA DE EMBARQUE'!B:B,MICRO!E:E,'LISTA DE EMBARQUE'!G:G),"")</f>
        <v>11</v>
      </c>
      <c r="V61" s="244">
        <f>IFERROR(VLOOKUP(Tabela1[[#This Row],[COD.MDE]],'LISTA DE EMBARQUE'!B:L,11,0),"")</f>
        <v>1</v>
      </c>
      <c r="W61" s="245" t="str">
        <f>IFERROR(COUNTIF(#REF!,Tabela1[[#This Row],[Colunas5]]),"")</f>
        <v/>
      </c>
      <c r="X61" s="246">
        <f>Tabela1[[#This Row],[QIANTIDADE EXPEDIDA]]*Tabela1[[#This Row],[PESO UNI]]</f>
        <v>591.79999999999995</v>
      </c>
      <c r="Y61" s="246">
        <f t="shared" si="14"/>
        <v>0</v>
      </c>
      <c r="Z61" s="250">
        <f>Tabela1[[#This Row],[PESO TOTAL]]-Tabela1[[#This Row],[Peso Expedido]]</f>
        <v>0</v>
      </c>
      <c r="AA61" s="251">
        <v>1</v>
      </c>
      <c r="AB61" s="252"/>
      <c r="AC61" s="252">
        <v>1</v>
      </c>
      <c r="AD61" s="252">
        <v>1</v>
      </c>
      <c r="AE61" s="252">
        <v>1</v>
      </c>
      <c r="AF61" s="252">
        <v>1</v>
      </c>
      <c r="AG61" s="252">
        <v>1</v>
      </c>
      <c r="AH61" s="252">
        <v>1</v>
      </c>
      <c r="AI61" s="252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253" t="s">
        <v>3075</v>
      </c>
      <c r="B62" s="239"/>
      <c r="C62" s="237">
        <v>15</v>
      </c>
      <c r="D62" s="254" t="s">
        <v>3076</v>
      </c>
      <c r="E62" s="237">
        <v>3758</v>
      </c>
      <c r="F62" s="237">
        <v>10</v>
      </c>
      <c r="G62" s="255">
        <v>26.3</v>
      </c>
      <c r="H62" s="240">
        <f>Tabela1[[#This Row],[PESO UNI]]*Tabela1[[#This Row],[QTE]]</f>
        <v>394.5</v>
      </c>
      <c r="I62" s="237">
        <v>0</v>
      </c>
      <c r="J62" s="241" t="s">
        <v>3045</v>
      </c>
      <c r="K62" s="241" t="s">
        <v>33</v>
      </c>
      <c r="L62" s="242" t="s">
        <v>2984</v>
      </c>
      <c r="M62" s="243">
        <v>46175</v>
      </c>
      <c r="N62" s="241" t="s">
        <v>38</v>
      </c>
      <c r="O62" s="244"/>
      <c r="P62" s="245"/>
      <c r="Q62" s="14">
        <f>Tabela1[[#This Row],[QTDE/ Fabricação]]-Tabela1[[#This Row],[QTE]]</f>
        <v>-15</v>
      </c>
      <c r="R62" s="247">
        <f t="shared" si="11"/>
        <v>394.5</v>
      </c>
      <c r="S62" s="247">
        <f t="shared" si="12"/>
        <v>394.5</v>
      </c>
      <c r="T62" s="248">
        <f t="shared" si="13"/>
        <v>0</v>
      </c>
      <c r="U62" s="249">
        <f>IFERROR(SUMIF('LISTA DE EMBARQUE'!B:B,MICRO!E:E,'LISTA DE EMBARQUE'!G:G),"")</f>
        <v>15</v>
      </c>
      <c r="V62" s="244">
        <f>IFERROR(VLOOKUP(Tabela1[[#This Row],[COD.MDE]],'LISTA DE EMBARQUE'!B:L,11,0),"")</f>
        <v>1</v>
      </c>
      <c r="W62" s="245" t="str">
        <f>IFERROR(COUNTIF(#REF!,Tabela1[[#This Row],[Colunas5]]),"")</f>
        <v/>
      </c>
      <c r="X62" s="246">
        <f>Tabela1[[#This Row],[QIANTIDADE EXPEDIDA]]*Tabela1[[#This Row],[PESO UNI]]</f>
        <v>394.5</v>
      </c>
      <c r="Y62" s="246">
        <f t="shared" si="14"/>
        <v>0</v>
      </c>
      <c r="Z62" s="250">
        <f>Tabela1[[#This Row],[PESO TOTAL]]-Tabela1[[#This Row],[Peso Expedido]]</f>
        <v>0</v>
      </c>
      <c r="AA62" s="251">
        <v>1</v>
      </c>
      <c r="AB62" s="252"/>
      <c r="AC62" s="252">
        <v>1</v>
      </c>
      <c r="AD62" s="252">
        <v>1</v>
      </c>
      <c r="AE62" s="252">
        <v>1</v>
      </c>
      <c r="AF62" s="252">
        <v>1</v>
      </c>
      <c r="AG62" s="252">
        <v>1</v>
      </c>
      <c r="AH62" s="252">
        <v>1</v>
      </c>
      <c r="AI62" s="252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253" t="s">
        <v>3077</v>
      </c>
      <c r="B63" s="239"/>
      <c r="C63" s="237">
        <v>2</v>
      </c>
      <c r="D63" s="254" t="s">
        <v>3078</v>
      </c>
      <c r="E63" s="237">
        <v>3759</v>
      </c>
      <c r="F63" s="237">
        <v>10</v>
      </c>
      <c r="G63" s="255">
        <v>59.1</v>
      </c>
      <c r="H63" s="240">
        <f>Tabela1[[#This Row],[PESO UNI]]*Tabela1[[#This Row],[QTE]]</f>
        <v>118.2</v>
      </c>
      <c r="I63" s="237">
        <v>0</v>
      </c>
      <c r="J63" s="241" t="s">
        <v>3045</v>
      </c>
      <c r="K63" s="241" t="s">
        <v>33</v>
      </c>
      <c r="L63" s="242" t="s">
        <v>2984</v>
      </c>
      <c r="M63" s="243">
        <v>46175</v>
      </c>
      <c r="N63" s="241" t="s">
        <v>38</v>
      </c>
      <c r="O63" s="244"/>
      <c r="P63" s="245"/>
      <c r="Q63" s="14">
        <f>Tabela1[[#This Row],[QTDE/ Fabricação]]-Tabela1[[#This Row],[QTE]]</f>
        <v>-2</v>
      </c>
      <c r="R63" s="247">
        <f t="shared" si="11"/>
        <v>118.2</v>
      </c>
      <c r="S63" s="247">
        <f t="shared" si="12"/>
        <v>118.2</v>
      </c>
      <c r="T63" s="248">
        <f t="shared" si="13"/>
        <v>0</v>
      </c>
      <c r="U63" s="249">
        <f>IFERROR(SUMIF('LISTA DE EMBARQUE'!B:B,MICRO!E:E,'LISTA DE EMBARQUE'!G:G),"")</f>
        <v>2</v>
      </c>
      <c r="V63" s="244">
        <f>IFERROR(VLOOKUP(Tabela1[[#This Row],[COD.MDE]],'LISTA DE EMBARQUE'!B:L,11,0),"")</f>
        <v>2</v>
      </c>
      <c r="W63" s="245" t="str">
        <f>IFERROR(COUNTIF(#REF!,Tabela1[[#This Row],[Colunas5]]),"")</f>
        <v/>
      </c>
      <c r="X63" s="246">
        <f>Tabela1[[#This Row],[QIANTIDADE EXPEDIDA]]*Tabela1[[#This Row],[PESO UNI]]</f>
        <v>118.2</v>
      </c>
      <c r="Y63" s="246">
        <f t="shared" si="14"/>
        <v>0</v>
      </c>
      <c r="Z63" s="250">
        <f>Tabela1[[#This Row],[PESO TOTAL]]-Tabela1[[#This Row],[Peso Expedido]]</f>
        <v>0</v>
      </c>
      <c r="AA63" s="251">
        <v>1</v>
      </c>
      <c r="AB63" s="252"/>
      <c r="AC63" s="252">
        <v>1</v>
      </c>
      <c r="AD63" s="252">
        <v>1</v>
      </c>
      <c r="AE63" s="252">
        <v>1</v>
      </c>
      <c r="AF63" s="252">
        <v>1</v>
      </c>
      <c r="AG63" s="252">
        <v>1</v>
      </c>
      <c r="AH63" s="252">
        <v>1</v>
      </c>
      <c r="AI63" s="252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253" t="s">
        <v>3079</v>
      </c>
      <c r="B64" s="239"/>
      <c r="C64" s="237">
        <v>1</v>
      </c>
      <c r="D64" s="254" t="s">
        <v>3080</v>
      </c>
      <c r="E64" s="237">
        <v>3760</v>
      </c>
      <c r="F64" s="237">
        <v>9</v>
      </c>
      <c r="G64" s="255">
        <v>53.8</v>
      </c>
      <c r="H64" s="240">
        <f>Tabela1[[#This Row],[PESO UNI]]*Tabela1[[#This Row],[QTE]]</f>
        <v>53.8</v>
      </c>
      <c r="I64" s="237">
        <v>0</v>
      </c>
      <c r="J64" s="241" t="s">
        <v>3034</v>
      </c>
      <c r="K64" s="241" t="s">
        <v>33</v>
      </c>
      <c r="L64" s="242" t="s">
        <v>2984</v>
      </c>
      <c r="M64" s="243">
        <v>46175</v>
      </c>
      <c r="N64" s="241" t="s">
        <v>38</v>
      </c>
      <c r="O64" s="244"/>
      <c r="P64" s="245"/>
      <c r="Q64" s="14">
        <f>Tabela1[[#This Row],[QTDE/ Fabricação]]-Tabela1[[#This Row],[QTE]]</f>
        <v>-1</v>
      </c>
      <c r="R64" s="247">
        <f t="shared" si="11"/>
        <v>53.8</v>
      </c>
      <c r="S64" s="247">
        <f t="shared" si="12"/>
        <v>53.8</v>
      </c>
      <c r="T64" s="248">
        <f t="shared" si="13"/>
        <v>0</v>
      </c>
      <c r="U64" s="249">
        <f>IFERROR(SUMIF('LISTA DE EMBARQUE'!B:B,MICRO!E:E,'LISTA DE EMBARQUE'!G:G),"")</f>
        <v>1</v>
      </c>
      <c r="V64" s="244">
        <f>IFERROR(VLOOKUP(Tabela1[[#This Row],[COD.MDE]],'LISTA DE EMBARQUE'!B:L,11,0),"")</f>
        <v>2</v>
      </c>
      <c r="W64" s="245" t="str">
        <f>IFERROR(COUNTIF(#REF!,Tabela1[[#This Row],[Colunas5]]),"")</f>
        <v/>
      </c>
      <c r="X64" s="246">
        <f>Tabela1[[#This Row],[QIANTIDADE EXPEDIDA]]*Tabela1[[#This Row],[PESO UNI]]</f>
        <v>53.8</v>
      </c>
      <c r="Y64" s="246">
        <f t="shared" si="14"/>
        <v>0</v>
      </c>
      <c r="Z64" s="250">
        <f>Tabela1[[#This Row],[PESO TOTAL]]-Tabela1[[#This Row],[Peso Expedido]]</f>
        <v>0</v>
      </c>
      <c r="AA64" s="251">
        <v>1</v>
      </c>
      <c r="AB64" s="252"/>
      <c r="AC64" s="252">
        <v>1</v>
      </c>
      <c r="AD64" s="252">
        <v>1</v>
      </c>
      <c r="AE64" s="252">
        <v>1</v>
      </c>
      <c r="AF64" s="252">
        <v>1</v>
      </c>
      <c r="AG64" s="252">
        <v>1</v>
      </c>
      <c r="AH64" s="252">
        <v>1</v>
      </c>
      <c r="AI64" s="252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253" t="s">
        <v>3081</v>
      </c>
      <c r="B65" s="239"/>
      <c r="C65" s="237">
        <v>38</v>
      </c>
      <c r="D65" s="254" t="s">
        <v>3311</v>
      </c>
      <c r="E65" s="237">
        <v>3761</v>
      </c>
      <c r="F65" s="237">
        <v>9</v>
      </c>
      <c r="G65" s="255">
        <v>28</v>
      </c>
      <c r="H65" s="240">
        <f>Tabela1[[#This Row],[PESO UNI]]*Tabela1[[#This Row],[QTE]]</f>
        <v>1064</v>
      </c>
      <c r="I65" s="237">
        <v>0</v>
      </c>
      <c r="J65" s="241" t="s">
        <v>3034</v>
      </c>
      <c r="K65" s="241" t="s">
        <v>33</v>
      </c>
      <c r="L65" s="242" t="s">
        <v>2984</v>
      </c>
      <c r="M65" s="243">
        <v>46175</v>
      </c>
      <c r="N65" s="241" t="s">
        <v>38</v>
      </c>
      <c r="O65" s="244"/>
      <c r="P65" s="245"/>
      <c r="Q65" s="14">
        <f>Tabela1[[#This Row],[QTDE/ Fabricação]]-Tabela1[[#This Row],[QTE]]</f>
        <v>-38</v>
      </c>
      <c r="R65" s="247">
        <f t="shared" si="11"/>
        <v>1064</v>
      </c>
      <c r="S65" s="247">
        <f t="shared" si="12"/>
        <v>1064</v>
      </c>
      <c r="T65" s="248">
        <f t="shared" si="13"/>
        <v>0</v>
      </c>
      <c r="U65" s="249">
        <f>IFERROR(SUMIF('LISTA DE EMBARQUE'!B:B,MICRO!E:E,'LISTA DE EMBARQUE'!G:G),"")</f>
        <v>38</v>
      </c>
      <c r="V65" s="244">
        <f>IFERROR(VLOOKUP(Tabela1[[#This Row],[COD.MDE]],'LISTA DE EMBARQUE'!B:L,11,0),"")</f>
        <v>1</v>
      </c>
      <c r="W65" s="245" t="str">
        <f>IFERROR(COUNTIF(#REF!,Tabela1[[#This Row],[Colunas5]]),"")</f>
        <v/>
      </c>
      <c r="X65" s="246">
        <f>Tabela1[[#This Row],[QIANTIDADE EXPEDIDA]]*Tabela1[[#This Row],[PESO UNI]]</f>
        <v>1064</v>
      </c>
      <c r="Y65" s="246">
        <f t="shared" si="14"/>
        <v>0</v>
      </c>
      <c r="Z65" s="250">
        <f>Tabela1[[#This Row],[PESO TOTAL]]-Tabela1[[#This Row],[Peso Expedido]]</f>
        <v>0</v>
      </c>
      <c r="AA65" s="251">
        <v>1</v>
      </c>
      <c r="AB65" s="252"/>
      <c r="AC65" s="252">
        <v>1</v>
      </c>
      <c r="AD65" s="252">
        <v>1</v>
      </c>
      <c r="AE65" s="252">
        <v>1</v>
      </c>
      <c r="AF65" s="252">
        <v>1</v>
      </c>
      <c r="AG65" s="252">
        <v>1</v>
      </c>
      <c r="AH65" s="252">
        <v>1</v>
      </c>
      <c r="AI65" s="252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253" t="s">
        <v>3083</v>
      </c>
      <c r="B66" s="239"/>
      <c r="C66" s="237">
        <v>8</v>
      </c>
      <c r="D66" s="254" t="s">
        <v>3084</v>
      </c>
      <c r="E66" s="237">
        <v>3762</v>
      </c>
      <c r="F66" s="237">
        <v>9</v>
      </c>
      <c r="G66" s="255">
        <v>28.8</v>
      </c>
      <c r="H66" s="240">
        <f>Tabela1[[#This Row],[PESO UNI]]*Tabela1[[#This Row],[QTE]]</f>
        <v>230.4</v>
      </c>
      <c r="I66" s="237">
        <v>0</v>
      </c>
      <c r="J66" s="241" t="s">
        <v>3034</v>
      </c>
      <c r="K66" s="241" t="s">
        <v>33</v>
      </c>
      <c r="L66" s="242" t="s">
        <v>2984</v>
      </c>
      <c r="M66" s="243">
        <v>46175</v>
      </c>
      <c r="N66" s="241" t="s">
        <v>38</v>
      </c>
      <c r="O66" s="244"/>
      <c r="P66" s="245"/>
      <c r="Q66" s="14">
        <f>Tabela1[[#This Row],[QTDE/ Fabricação]]-Tabela1[[#This Row],[QTE]]</f>
        <v>-8</v>
      </c>
      <c r="R66" s="247">
        <f t="shared" si="11"/>
        <v>230.4</v>
      </c>
      <c r="S66" s="247">
        <f t="shared" si="12"/>
        <v>230.4</v>
      </c>
      <c r="T66" s="248">
        <f t="shared" si="13"/>
        <v>0</v>
      </c>
      <c r="U66" s="249">
        <f>IFERROR(SUMIF('LISTA DE EMBARQUE'!B:B,MICRO!E:E,'LISTA DE EMBARQUE'!G:G),"")</f>
        <v>8</v>
      </c>
      <c r="V66" s="244">
        <f>IFERROR(VLOOKUP(Tabela1[[#This Row],[COD.MDE]],'LISTA DE EMBARQUE'!B:L,11,0),"")</f>
        <v>2</v>
      </c>
      <c r="W66" s="245" t="str">
        <f>IFERROR(COUNTIF(#REF!,Tabela1[[#This Row],[Colunas5]]),"")</f>
        <v/>
      </c>
      <c r="X66" s="246">
        <f>Tabela1[[#This Row],[QIANTIDADE EXPEDIDA]]*Tabela1[[#This Row],[PESO UNI]]</f>
        <v>230.4</v>
      </c>
      <c r="Y66" s="246">
        <f t="shared" si="14"/>
        <v>0</v>
      </c>
      <c r="Z66" s="250">
        <f>Tabela1[[#This Row],[PESO TOTAL]]-Tabela1[[#This Row],[Peso Expedido]]</f>
        <v>0</v>
      </c>
      <c r="AA66" s="251">
        <v>1</v>
      </c>
      <c r="AB66" s="252"/>
      <c r="AC66" s="252">
        <v>1</v>
      </c>
      <c r="AD66" s="252">
        <v>1</v>
      </c>
      <c r="AE66" s="252">
        <v>1</v>
      </c>
      <c r="AF66" s="252">
        <v>1</v>
      </c>
      <c r="AG66" s="252">
        <v>1</v>
      </c>
      <c r="AH66" s="252">
        <v>1</v>
      </c>
      <c r="AI66" s="252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253" t="s">
        <v>3086</v>
      </c>
      <c r="B67" s="239"/>
      <c r="C67" s="237">
        <v>16</v>
      </c>
      <c r="D67" s="254" t="s">
        <v>3085</v>
      </c>
      <c r="E67" s="237">
        <v>3763</v>
      </c>
      <c r="F67" s="237">
        <v>9</v>
      </c>
      <c r="G67" s="255">
        <v>5.2</v>
      </c>
      <c r="H67" s="240">
        <f>Tabela1[[#This Row],[PESO UNI]]*Tabela1[[#This Row],[QTE]]</f>
        <v>83.2</v>
      </c>
      <c r="I67" s="237">
        <v>0</v>
      </c>
      <c r="J67" s="241" t="s">
        <v>3034</v>
      </c>
      <c r="K67" s="241" t="s">
        <v>33</v>
      </c>
      <c r="L67" s="242" t="s">
        <v>2984</v>
      </c>
      <c r="M67" s="243">
        <v>46175</v>
      </c>
      <c r="N67" s="241" t="s">
        <v>38</v>
      </c>
      <c r="O67" s="244"/>
      <c r="P67" s="245"/>
      <c r="Q67" s="14">
        <f>Tabela1[[#This Row],[QTDE/ Fabricação]]-Tabela1[[#This Row],[QTE]]</f>
        <v>-16</v>
      </c>
      <c r="R67" s="247">
        <f t="shared" si="11"/>
        <v>83.2</v>
      </c>
      <c r="S67" s="247">
        <f t="shared" si="12"/>
        <v>83.2</v>
      </c>
      <c r="T67" s="248">
        <f t="shared" si="13"/>
        <v>0</v>
      </c>
      <c r="U67" s="249">
        <f>IFERROR(SUMIF('LISTA DE EMBARQUE'!B:B,MICRO!E:E,'LISTA DE EMBARQUE'!G:G),"")</f>
        <v>16</v>
      </c>
      <c r="V67" s="244">
        <f>IFERROR(VLOOKUP(Tabela1[[#This Row],[COD.MDE]],'LISTA DE EMBARQUE'!B:L,11,0),"")</f>
        <v>1</v>
      </c>
      <c r="W67" s="245" t="str">
        <f>IFERROR(COUNTIF(#REF!,Tabela1[[#This Row],[Colunas5]]),"")</f>
        <v/>
      </c>
      <c r="X67" s="246">
        <f>Tabela1[[#This Row],[QIANTIDADE EXPEDIDA]]*Tabela1[[#This Row],[PESO UNI]]</f>
        <v>83.2</v>
      </c>
      <c r="Y67" s="246">
        <f t="shared" si="14"/>
        <v>0</v>
      </c>
      <c r="Z67" s="250">
        <v>0</v>
      </c>
      <c r="AA67" s="251">
        <v>1</v>
      </c>
      <c r="AB67" s="252"/>
      <c r="AC67" s="252">
        <v>1</v>
      </c>
      <c r="AD67" s="252">
        <v>1</v>
      </c>
      <c r="AE67" s="252">
        <v>1</v>
      </c>
      <c r="AF67" s="252">
        <v>1</v>
      </c>
      <c r="AG67" s="252">
        <v>1</v>
      </c>
      <c r="AH67" s="252">
        <v>1</v>
      </c>
      <c r="AI67" s="252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253" t="s">
        <v>3087</v>
      </c>
      <c r="B68" s="239"/>
      <c r="C68" s="237">
        <v>2</v>
      </c>
      <c r="D68" s="254" t="s">
        <v>3088</v>
      </c>
      <c r="E68" s="237">
        <v>3764</v>
      </c>
      <c r="F68" s="237">
        <v>9</v>
      </c>
      <c r="G68" s="255">
        <v>49</v>
      </c>
      <c r="H68" s="240">
        <f>Tabela1[[#This Row],[PESO UNI]]*Tabela1[[#This Row],[QTE]]</f>
        <v>98</v>
      </c>
      <c r="I68" s="237">
        <v>0</v>
      </c>
      <c r="J68" s="241" t="s">
        <v>3034</v>
      </c>
      <c r="K68" s="241" t="s">
        <v>33</v>
      </c>
      <c r="L68" s="242" t="s">
        <v>2984</v>
      </c>
      <c r="M68" s="243">
        <v>46175</v>
      </c>
      <c r="N68" s="241" t="s">
        <v>38</v>
      </c>
      <c r="O68" s="244"/>
      <c r="P68" s="245"/>
      <c r="Q68" s="14">
        <f>Tabela1[[#This Row],[QTDE/ Fabricação]]-Tabela1[[#This Row],[QTE]]</f>
        <v>-2</v>
      </c>
      <c r="R68" s="247">
        <f t="shared" si="11"/>
        <v>98</v>
      </c>
      <c r="S68" s="247">
        <f t="shared" si="12"/>
        <v>98</v>
      </c>
      <c r="T68" s="248">
        <f t="shared" si="13"/>
        <v>0</v>
      </c>
      <c r="U68" s="249">
        <f>IFERROR(SUMIF('LISTA DE EMBARQUE'!B:B,MICRO!E:E,'LISTA DE EMBARQUE'!G:G),"")</f>
        <v>2</v>
      </c>
      <c r="V68" s="244">
        <f>IFERROR(VLOOKUP(Tabela1[[#This Row],[COD.MDE]],'LISTA DE EMBARQUE'!B:L,11,0),"")</f>
        <v>2</v>
      </c>
      <c r="W68" s="245" t="str">
        <f>IFERROR(COUNTIF(#REF!,Tabela1[[#This Row],[Colunas5]]),"")</f>
        <v/>
      </c>
      <c r="X68" s="246">
        <f>Tabela1[[#This Row],[QIANTIDADE EXPEDIDA]]*Tabela1[[#This Row],[PESO UNI]]</f>
        <v>98</v>
      </c>
      <c r="Y68" s="246">
        <f t="shared" si="14"/>
        <v>0</v>
      </c>
      <c r="Z68" s="250">
        <f>Tabela1[[#This Row],[PESO TOTAL]]-Tabela1[[#This Row],[Peso Expedido]]</f>
        <v>0</v>
      </c>
      <c r="AA68" s="251">
        <v>1</v>
      </c>
      <c r="AB68" s="252"/>
      <c r="AC68" s="252">
        <v>1</v>
      </c>
      <c r="AD68" s="252">
        <v>1</v>
      </c>
      <c r="AE68" s="252">
        <v>1</v>
      </c>
      <c r="AF68" s="252">
        <v>1</v>
      </c>
      <c r="AG68" s="252">
        <v>1</v>
      </c>
      <c r="AH68" s="252">
        <v>1</v>
      </c>
      <c r="AI68" s="252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253" t="s">
        <v>3089</v>
      </c>
      <c r="B69" s="239"/>
      <c r="C69" s="237">
        <v>2</v>
      </c>
      <c r="D69" s="254" t="s">
        <v>3090</v>
      </c>
      <c r="E69" s="237">
        <v>3765</v>
      </c>
      <c r="F69" s="237">
        <v>9</v>
      </c>
      <c r="G69" s="255">
        <v>28</v>
      </c>
      <c r="H69" s="240">
        <f>Tabela1[[#This Row],[PESO UNI]]*Tabela1[[#This Row],[QTE]]</f>
        <v>56</v>
      </c>
      <c r="I69" s="237">
        <v>0</v>
      </c>
      <c r="J69" s="241" t="s">
        <v>3034</v>
      </c>
      <c r="K69" s="241" t="s">
        <v>33</v>
      </c>
      <c r="L69" s="242" t="s">
        <v>2984</v>
      </c>
      <c r="M69" s="243">
        <v>46175</v>
      </c>
      <c r="N69" s="241" t="s">
        <v>38</v>
      </c>
      <c r="O69" s="244"/>
      <c r="P69" s="245"/>
      <c r="Q69" s="14">
        <f>Tabela1[[#This Row],[QTDE/ Fabricação]]-Tabela1[[#This Row],[QTE]]</f>
        <v>-2</v>
      </c>
      <c r="R69" s="247">
        <f t="shared" si="11"/>
        <v>56</v>
      </c>
      <c r="S69" s="247">
        <f t="shared" si="12"/>
        <v>56</v>
      </c>
      <c r="T69" s="248">
        <f t="shared" si="13"/>
        <v>0</v>
      </c>
      <c r="U69" s="249">
        <f>IFERROR(SUMIF('LISTA DE EMBARQUE'!B:B,MICRO!E:E,'LISTA DE EMBARQUE'!G:G),"")</f>
        <v>2</v>
      </c>
      <c r="V69" s="244">
        <f>IFERROR(VLOOKUP(Tabela1[[#This Row],[COD.MDE]],'LISTA DE EMBARQUE'!B:L,11,0),"")</f>
        <v>2</v>
      </c>
      <c r="W69" s="245" t="str">
        <f>IFERROR(COUNTIF(#REF!,Tabela1[[#This Row],[Colunas5]]),"")</f>
        <v/>
      </c>
      <c r="X69" s="246">
        <f>Tabela1[[#This Row],[QIANTIDADE EXPEDIDA]]*Tabela1[[#This Row],[PESO UNI]]</f>
        <v>56</v>
      </c>
      <c r="Y69" s="246">
        <f t="shared" si="14"/>
        <v>0</v>
      </c>
      <c r="Z69" s="250">
        <f>Tabela1[[#This Row],[PESO TOTAL]]-Tabela1[[#This Row],[Peso Expedido]]</f>
        <v>0</v>
      </c>
      <c r="AA69" s="251">
        <v>1</v>
      </c>
      <c r="AB69" s="252"/>
      <c r="AC69" s="252">
        <v>1</v>
      </c>
      <c r="AD69" s="252">
        <v>1</v>
      </c>
      <c r="AE69" s="252">
        <v>1</v>
      </c>
      <c r="AF69" s="252">
        <v>1</v>
      </c>
      <c r="AG69" s="252">
        <v>1</v>
      </c>
      <c r="AH69" s="252">
        <v>1</v>
      </c>
      <c r="AI69" s="252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253" t="s">
        <v>3063</v>
      </c>
      <c r="B70" s="239"/>
      <c r="C70" s="237">
        <v>4</v>
      </c>
      <c r="D70" s="254" t="s">
        <v>3091</v>
      </c>
      <c r="E70" s="237">
        <v>3766</v>
      </c>
      <c r="F70" s="237">
        <v>9</v>
      </c>
      <c r="G70" s="255">
        <v>2.7</v>
      </c>
      <c r="H70" s="240">
        <f>Tabela1[[#This Row],[PESO UNI]]*Tabela1[[#This Row],[QTE]]</f>
        <v>10.8</v>
      </c>
      <c r="I70" s="237">
        <v>0</v>
      </c>
      <c r="J70" s="241" t="s">
        <v>3034</v>
      </c>
      <c r="K70" s="241" t="s">
        <v>33</v>
      </c>
      <c r="L70" s="242" t="s">
        <v>2984</v>
      </c>
      <c r="M70" s="243">
        <v>46175</v>
      </c>
      <c r="N70" s="241" t="s">
        <v>38</v>
      </c>
      <c r="O70" s="244"/>
      <c r="P70" s="245"/>
      <c r="Q70" s="14">
        <f>Tabela1[[#This Row],[QTDE/ Fabricação]]-Tabela1[[#This Row],[QTE]]</f>
        <v>-4</v>
      </c>
      <c r="R70" s="247">
        <f t="shared" si="11"/>
        <v>10.8</v>
      </c>
      <c r="S70" s="247">
        <f t="shared" si="12"/>
        <v>10.8</v>
      </c>
      <c r="T70" s="248">
        <f t="shared" si="13"/>
        <v>0</v>
      </c>
      <c r="U70" s="249">
        <f>IFERROR(SUMIF('LISTA DE EMBARQUE'!B:B,MICRO!E:E,'LISTA DE EMBARQUE'!G:G),"")</f>
        <v>4</v>
      </c>
      <c r="V70" s="244">
        <f>IFERROR(VLOOKUP(Tabela1[[#This Row],[COD.MDE]],'LISTA DE EMBARQUE'!B:L,11,0),"")</f>
        <v>1</v>
      </c>
      <c r="W70" s="245" t="str">
        <f>IFERROR(COUNTIF(#REF!,Tabela1[[#This Row],[Colunas5]]),"")</f>
        <v/>
      </c>
      <c r="X70" s="246">
        <f>Tabela1[[#This Row],[QIANTIDADE EXPEDIDA]]*Tabela1[[#This Row],[PESO UNI]]</f>
        <v>10.8</v>
      </c>
      <c r="Y70" s="246">
        <f t="shared" si="14"/>
        <v>0</v>
      </c>
      <c r="Z70" s="250">
        <f>Tabela1[[#This Row],[PESO TOTAL]]-Tabela1[[#This Row],[Peso Expedido]]</f>
        <v>0</v>
      </c>
      <c r="AA70" s="251">
        <v>1</v>
      </c>
      <c r="AB70" s="252"/>
      <c r="AC70" s="252">
        <v>1</v>
      </c>
      <c r="AD70" s="252">
        <v>1</v>
      </c>
      <c r="AE70" s="252">
        <v>1</v>
      </c>
      <c r="AF70" s="252">
        <v>1</v>
      </c>
      <c r="AG70" s="252">
        <v>1</v>
      </c>
      <c r="AH70" s="252">
        <v>1</v>
      </c>
      <c r="AI70" s="252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253" t="s">
        <v>3063</v>
      </c>
      <c r="B71" s="239"/>
      <c r="C71" s="237">
        <v>4</v>
      </c>
      <c r="D71" s="254" t="s">
        <v>3092</v>
      </c>
      <c r="E71" s="237">
        <v>3767</v>
      </c>
      <c r="F71" s="237">
        <v>19</v>
      </c>
      <c r="G71" s="255">
        <v>2.7</v>
      </c>
      <c r="H71" s="240">
        <f>Tabela1[[#This Row],[PESO UNI]]*Tabela1[[#This Row],[QTE]]</f>
        <v>10.8</v>
      </c>
      <c r="I71" s="237">
        <v>1</v>
      </c>
      <c r="J71" s="241" t="s">
        <v>3093</v>
      </c>
      <c r="K71" s="241" t="s">
        <v>33</v>
      </c>
      <c r="L71" s="242" t="s">
        <v>2984</v>
      </c>
      <c r="M71" s="243">
        <v>46181</v>
      </c>
      <c r="N71" s="241" t="s">
        <v>38</v>
      </c>
      <c r="O71" s="244"/>
      <c r="P71" s="245"/>
      <c r="Q71" s="14">
        <f>Tabela1[[#This Row],[QTDE/ Fabricação]]-Tabela1[[#This Row],[QTE]]</f>
        <v>-4</v>
      </c>
      <c r="R71" s="247">
        <f t="shared" si="11"/>
        <v>10.8</v>
      </c>
      <c r="S71" s="247">
        <f t="shared" si="12"/>
        <v>10.8</v>
      </c>
      <c r="T71" s="248">
        <f t="shared" si="13"/>
        <v>0</v>
      </c>
      <c r="U71" s="249">
        <f>IFERROR(SUMIF('LISTA DE EMBARQUE'!B:B,MICRO!E:E,'LISTA DE EMBARQUE'!G:G),"")</f>
        <v>4</v>
      </c>
      <c r="V71" s="244">
        <f>IFERROR(VLOOKUP(Tabela1[[#This Row],[COD.MDE]],'LISTA DE EMBARQUE'!B:L,11,0),"")</f>
        <v>1</v>
      </c>
      <c r="W71" s="245" t="str">
        <f>IFERROR(COUNTIF(#REF!,Tabela1[[#This Row],[Colunas5]]),"")</f>
        <v/>
      </c>
      <c r="X71" s="246">
        <f>Tabela1[[#This Row],[QIANTIDADE EXPEDIDA]]*Tabela1[[#This Row],[PESO UNI]]</f>
        <v>10.8</v>
      </c>
      <c r="Y71" s="246">
        <f t="shared" si="14"/>
        <v>0</v>
      </c>
      <c r="Z71" s="250">
        <f>Tabela1[[#This Row],[PESO TOTAL]]-Tabela1[[#This Row],[Peso Expedido]]</f>
        <v>0</v>
      </c>
      <c r="AA71" s="251">
        <v>1</v>
      </c>
      <c r="AB71" s="252"/>
      <c r="AC71" s="252">
        <v>1</v>
      </c>
      <c r="AD71" s="252">
        <v>1</v>
      </c>
      <c r="AE71" s="252">
        <v>1</v>
      </c>
      <c r="AF71" s="252">
        <v>1</v>
      </c>
      <c r="AG71" s="252">
        <v>1</v>
      </c>
      <c r="AH71" s="252">
        <v>1</v>
      </c>
      <c r="AI71" s="252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253" t="s">
        <v>3094</v>
      </c>
      <c r="B72" s="239"/>
      <c r="C72" s="237">
        <v>36</v>
      </c>
      <c r="D72" s="254" t="s">
        <v>3095</v>
      </c>
      <c r="E72" s="237">
        <v>3768</v>
      </c>
      <c r="F72" s="237">
        <v>19</v>
      </c>
      <c r="G72" s="255">
        <v>86.2</v>
      </c>
      <c r="H72" s="240">
        <f>Tabela1[[#This Row],[PESO UNI]]*Tabela1[[#This Row],[QTE]]</f>
        <v>3103.2000000000003</v>
      </c>
      <c r="I72" s="237">
        <v>0</v>
      </c>
      <c r="J72" s="241" t="s">
        <v>3093</v>
      </c>
      <c r="K72" s="241" t="s">
        <v>33</v>
      </c>
      <c r="L72" s="242" t="s">
        <v>2984</v>
      </c>
      <c r="M72" s="243">
        <v>46181</v>
      </c>
      <c r="N72" s="241" t="s">
        <v>38</v>
      </c>
      <c r="O72" s="244"/>
      <c r="P72" s="245"/>
      <c r="Q72" s="14">
        <f>Tabela1[[#This Row],[QTDE/ Fabricação]]-Tabela1[[#This Row],[QTE]]</f>
        <v>-36</v>
      </c>
      <c r="R72" s="247">
        <f t="shared" si="11"/>
        <v>3103.2000000000003</v>
      </c>
      <c r="S72" s="247">
        <f t="shared" si="12"/>
        <v>3103.2000000000003</v>
      </c>
      <c r="T72" s="248">
        <f t="shared" si="13"/>
        <v>0</v>
      </c>
      <c r="U72" s="249">
        <f>IFERROR(SUMIF('LISTA DE EMBARQUE'!B:B,MICRO!E:E,'LISTA DE EMBARQUE'!G:G),"")</f>
        <v>36</v>
      </c>
      <c r="V72" s="244">
        <f>IFERROR(VLOOKUP(Tabela1[[#This Row],[COD.MDE]],'LISTA DE EMBARQUE'!B:L,11,0),"")</f>
        <v>1</v>
      </c>
      <c r="W72" s="245" t="str">
        <f>IFERROR(COUNTIF(#REF!,Tabela1[[#This Row],[Colunas5]]),"")</f>
        <v/>
      </c>
      <c r="X72" s="246">
        <f>Tabela1[[#This Row],[QIANTIDADE EXPEDIDA]]*Tabela1[[#This Row],[PESO UNI]]</f>
        <v>3103.2000000000003</v>
      </c>
      <c r="Y72" s="246">
        <f t="shared" si="14"/>
        <v>0</v>
      </c>
      <c r="Z72" s="250">
        <f>Tabela1[[#This Row],[PESO TOTAL]]-Tabela1[[#This Row],[Peso Expedido]]</f>
        <v>0</v>
      </c>
      <c r="AA72" s="251">
        <v>1</v>
      </c>
      <c r="AB72" s="252"/>
      <c r="AC72" s="252">
        <v>1</v>
      </c>
      <c r="AD72" s="252">
        <v>1</v>
      </c>
      <c r="AE72" s="252">
        <v>1</v>
      </c>
      <c r="AF72" s="252">
        <v>1</v>
      </c>
      <c r="AG72" s="252">
        <v>1</v>
      </c>
      <c r="AH72" s="252">
        <v>1</v>
      </c>
      <c r="AI72" s="252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253" t="s">
        <v>3097</v>
      </c>
      <c r="B73" s="239"/>
      <c r="C73" s="237">
        <v>4</v>
      </c>
      <c r="D73" s="254" t="s">
        <v>3096</v>
      </c>
      <c r="E73" s="237">
        <v>3769</v>
      </c>
      <c r="F73" s="237">
        <v>19</v>
      </c>
      <c r="G73" s="255">
        <v>60</v>
      </c>
      <c r="H73" s="240">
        <f>Tabela1[[#This Row],[PESO UNI]]*Tabela1[[#This Row],[QTE]]</f>
        <v>240</v>
      </c>
      <c r="I73" s="237">
        <v>0</v>
      </c>
      <c r="J73" s="241" t="s">
        <v>3093</v>
      </c>
      <c r="K73" s="241" t="s">
        <v>33</v>
      </c>
      <c r="L73" s="242" t="s">
        <v>2984</v>
      </c>
      <c r="M73" s="243">
        <v>46181</v>
      </c>
      <c r="N73" s="241" t="s">
        <v>38</v>
      </c>
      <c r="O73" s="244"/>
      <c r="P73" s="245"/>
      <c r="Q73" s="14">
        <f>Tabela1[[#This Row],[QTDE/ Fabricação]]-Tabela1[[#This Row],[QTE]]</f>
        <v>-4</v>
      </c>
      <c r="R73" s="247">
        <f t="shared" si="11"/>
        <v>240</v>
      </c>
      <c r="S73" s="247">
        <f t="shared" si="12"/>
        <v>240</v>
      </c>
      <c r="T73" s="248">
        <f t="shared" si="13"/>
        <v>0</v>
      </c>
      <c r="U73" s="249">
        <f>IFERROR(SUMIF('LISTA DE EMBARQUE'!B:B,MICRO!E:E,'LISTA DE EMBARQUE'!G:G),"")</f>
        <v>4</v>
      </c>
      <c r="V73" s="244">
        <f>IFERROR(VLOOKUP(Tabela1[[#This Row],[COD.MDE]],'LISTA DE EMBARQUE'!B:L,11,0),"")</f>
        <v>1</v>
      </c>
      <c r="W73" s="245" t="str">
        <f>IFERROR(COUNTIF(#REF!,Tabela1[[#This Row],[Colunas5]]),"")</f>
        <v/>
      </c>
      <c r="X73" s="246">
        <f>Tabela1[[#This Row],[QIANTIDADE EXPEDIDA]]*Tabela1[[#This Row],[PESO UNI]]</f>
        <v>240</v>
      </c>
      <c r="Y73" s="246">
        <f t="shared" si="14"/>
        <v>0</v>
      </c>
      <c r="Z73" s="250">
        <f>Tabela1[[#This Row],[PESO TOTAL]]-Tabela1[[#This Row],[Peso Expedido]]</f>
        <v>0</v>
      </c>
      <c r="AA73" s="251">
        <v>1</v>
      </c>
      <c r="AB73" s="252"/>
      <c r="AC73" s="252">
        <v>1</v>
      </c>
      <c r="AD73" s="252">
        <v>1</v>
      </c>
      <c r="AE73" s="252">
        <v>1</v>
      </c>
      <c r="AF73" s="252">
        <v>1</v>
      </c>
      <c r="AG73" s="252">
        <v>1</v>
      </c>
      <c r="AH73" s="252">
        <v>1</v>
      </c>
      <c r="AI73" s="252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253" t="s">
        <v>3098</v>
      </c>
      <c r="B74" s="239"/>
      <c r="C74" s="237">
        <v>2</v>
      </c>
      <c r="D74" s="254" t="s">
        <v>3099</v>
      </c>
      <c r="E74" s="237">
        <v>3770</v>
      </c>
      <c r="F74" s="237">
        <v>19</v>
      </c>
      <c r="G74" s="255">
        <v>28</v>
      </c>
      <c r="H74" s="240">
        <f>Tabela1[[#This Row],[PESO UNI]]*Tabela1[[#This Row],[QTE]]</f>
        <v>56</v>
      </c>
      <c r="I74" s="237">
        <v>0</v>
      </c>
      <c r="J74" s="241" t="s">
        <v>3093</v>
      </c>
      <c r="K74" s="241" t="s">
        <v>33</v>
      </c>
      <c r="L74" s="242" t="s">
        <v>2984</v>
      </c>
      <c r="M74" s="243">
        <v>46181</v>
      </c>
      <c r="N74" s="241" t="s">
        <v>38</v>
      </c>
      <c r="O74" s="244"/>
      <c r="P74" s="245"/>
      <c r="Q74" s="14">
        <f>Tabela1[[#This Row],[QTDE/ Fabricação]]-Tabela1[[#This Row],[QTE]]</f>
        <v>-2</v>
      </c>
      <c r="R74" s="247">
        <f t="shared" si="11"/>
        <v>56</v>
      </c>
      <c r="S74" s="247">
        <f t="shared" si="12"/>
        <v>56</v>
      </c>
      <c r="T74" s="248">
        <f t="shared" si="13"/>
        <v>0</v>
      </c>
      <c r="U74" s="249">
        <f>IFERROR(SUMIF('LISTA DE EMBARQUE'!B:B,MICRO!E:E,'LISTA DE EMBARQUE'!G:G),"")</f>
        <v>2</v>
      </c>
      <c r="V74" s="244">
        <f>IFERROR(VLOOKUP(Tabela1[[#This Row],[COD.MDE]],'LISTA DE EMBARQUE'!B:L,11,0),"")</f>
        <v>1</v>
      </c>
      <c r="W74" s="245" t="str">
        <f>IFERROR(COUNTIF(#REF!,Tabela1[[#This Row],[Colunas5]]),"")</f>
        <v/>
      </c>
      <c r="X74" s="246">
        <f>Tabela1[[#This Row],[QIANTIDADE EXPEDIDA]]*Tabela1[[#This Row],[PESO UNI]]</f>
        <v>56</v>
      </c>
      <c r="Y74" s="246">
        <f t="shared" si="14"/>
        <v>0</v>
      </c>
      <c r="Z74" s="250">
        <f>Tabela1[[#This Row],[PESO TOTAL]]-Tabela1[[#This Row],[Peso Expedido]]</f>
        <v>0</v>
      </c>
      <c r="AA74" s="251">
        <v>1</v>
      </c>
      <c r="AB74" s="252"/>
      <c r="AC74" s="252">
        <v>1</v>
      </c>
      <c r="AD74" s="252">
        <v>1</v>
      </c>
      <c r="AE74" s="252">
        <v>1</v>
      </c>
      <c r="AF74" s="252">
        <v>1</v>
      </c>
      <c r="AG74" s="252">
        <v>1</v>
      </c>
      <c r="AH74" s="252">
        <v>1</v>
      </c>
      <c r="AI74" s="252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253" t="s">
        <v>3100</v>
      </c>
      <c r="B75" s="239"/>
      <c r="C75" s="237">
        <v>24</v>
      </c>
      <c r="D75" s="254" t="s">
        <v>3101</v>
      </c>
      <c r="E75" s="237">
        <v>3771</v>
      </c>
      <c r="F75" s="237">
        <v>18</v>
      </c>
      <c r="G75" s="255">
        <v>50</v>
      </c>
      <c r="H75" s="240">
        <f>Tabela1[[#This Row],[PESO UNI]]*Tabela1[[#This Row],[QTE]]</f>
        <v>1200</v>
      </c>
      <c r="I75" s="237">
        <v>0</v>
      </c>
      <c r="J75" s="241" t="s">
        <v>3093</v>
      </c>
      <c r="K75" s="241" t="s">
        <v>23</v>
      </c>
      <c r="L75" s="242" t="s">
        <v>2984</v>
      </c>
      <c r="M75" s="243">
        <v>46181</v>
      </c>
      <c r="N75" s="241" t="s">
        <v>38</v>
      </c>
      <c r="O75" s="244"/>
      <c r="P75" s="245"/>
      <c r="Q75" s="14">
        <f>Tabela1[[#This Row],[QTDE/ Fabricação]]-Tabela1[[#This Row],[QTE]]</f>
        <v>-24</v>
      </c>
      <c r="R75" s="247">
        <f t="shared" si="11"/>
        <v>1200</v>
      </c>
      <c r="S75" s="247">
        <f t="shared" si="12"/>
        <v>1200</v>
      </c>
      <c r="T75" s="248">
        <f t="shared" si="13"/>
        <v>0</v>
      </c>
      <c r="U75" s="249">
        <f>IFERROR(SUMIF('LISTA DE EMBARQUE'!B:B,MICRO!E:E,'LISTA DE EMBARQUE'!G:G),"")</f>
        <v>24</v>
      </c>
      <c r="V75" s="244">
        <f>IFERROR(VLOOKUP(Tabela1[[#This Row],[COD.MDE]],'LISTA DE EMBARQUE'!B:L,11,0),"")</f>
        <v>2</v>
      </c>
      <c r="W75" s="245" t="str">
        <f>IFERROR(COUNTIF(#REF!,Tabela1[[#This Row],[Colunas5]]),"")</f>
        <v/>
      </c>
      <c r="X75" s="246">
        <f>Tabela1[[#This Row],[QIANTIDADE EXPEDIDA]]*Tabela1[[#This Row],[PESO UNI]]</f>
        <v>1200</v>
      </c>
      <c r="Y75" s="246">
        <f t="shared" si="14"/>
        <v>0</v>
      </c>
      <c r="Z75" s="250">
        <f>Tabela1[[#This Row],[PESO TOTAL]]-Tabela1[[#This Row],[Peso Expedido]]</f>
        <v>0</v>
      </c>
      <c r="AA75" s="251">
        <v>1</v>
      </c>
      <c r="AB75" s="252"/>
      <c r="AC75" s="252">
        <v>1</v>
      </c>
      <c r="AD75" s="252">
        <v>1</v>
      </c>
      <c r="AE75" s="252">
        <v>1</v>
      </c>
      <c r="AF75" s="252">
        <v>1</v>
      </c>
      <c r="AG75" s="252">
        <v>1</v>
      </c>
      <c r="AH75" s="252">
        <v>1</v>
      </c>
      <c r="AI75" s="252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253" t="s">
        <v>3102</v>
      </c>
      <c r="B76" s="239"/>
      <c r="C76" s="237">
        <v>72</v>
      </c>
      <c r="D76" s="254" t="s">
        <v>3103</v>
      </c>
      <c r="E76" s="237">
        <v>3772</v>
      </c>
      <c r="F76" s="237">
        <v>18</v>
      </c>
      <c r="G76" s="255">
        <v>12</v>
      </c>
      <c r="H76" s="240">
        <f>Tabela1[[#This Row],[PESO UNI]]*Tabela1[[#This Row],[QTE]]</f>
        <v>864</v>
      </c>
      <c r="I76" s="237">
        <v>0</v>
      </c>
      <c r="J76" s="241" t="s">
        <v>3093</v>
      </c>
      <c r="K76" s="241" t="s">
        <v>23</v>
      </c>
      <c r="L76" s="242" t="s">
        <v>2984</v>
      </c>
      <c r="M76" s="243">
        <v>46181</v>
      </c>
      <c r="N76" s="241" t="s">
        <v>38</v>
      </c>
      <c r="O76" s="244"/>
      <c r="P76" s="245"/>
      <c r="Q76" s="14">
        <f>Tabela1[[#This Row],[QTDE/ Fabricação]]-Tabela1[[#This Row],[QTE]]</f>
        <v>-72</v>
      </c>
      <c r="R76" s="247">
        <f t="shared" si="11"/>
        <v>864</v>
      </c>
      <c r="S76" s="247">
        <f t="shared" si="12"/>
        <v>864</v>
      </c>
      <c r="T76" s="248">
        <f t="shared" si="13"/>
        <v>0</v>
      </c>
      <c r="U76" s="249">
        <f>IFERROR(SUMIF('LISTA DE EMBARQUE'!B:B,MICRO!E:E,'LISTA DE EMBARQUE'!G:G),"")</f>
        <v>72</v>
      </c>
      <c r="V76" s="244">
        <f>IFERROR(VLOOKUP(Tabela1[[#This Row],[COD.MDE]],'LISTA DE EMBARQUE'!B:L,11,0),"")</f>
        <v>1</v>
      </c>
      <c r="W76" s="245" t="str">
        <f>IFERROR(COUNTIF(#REF!,Tabela1[[#This Row],[Colunas5]]),"")</f>
        <v/>
      </c>
      <c r="X76" s="246">
        <f>Tabela1[[#This Row],[QIANTIDADE EXPEDIDA]]*Tabela1[[#This Row],[PESO UNI]]</f>
        <v>864</v>
      </c>
      <c r="Y76" s="246">
        <f t="shared" si="14"/>
        <v>0</v>
      </c>
      <c r="Z76" s="250">
        <f>Tabela1[[#This Row],[PESO TOTAL]]-Tabela1[[#This Row],[Peso Expedido]]</f>
        <v>0</v>
      </c>
      <c r="AA76" s="251">
        <v>1</v>
      </c>
      <c r="AB76" s="252"/>
      <c r="AC76" s="252">
        <v>1</v>
      </c>
      <c r="AD76" s="252">
        <v>1</v>
      </c>
      <c r="AE76" s="252">
        <v>1</v>
      </c>
      <c r="AF76" s="252">
        <v>1</v>
      </c>
      <c r="AG76" s="252">
        <v>1</v>
      </c>
      <c r="AH76" s="252">
        <v>1</v>
      </c>
      <c r="AI76" s="252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253" t="s">
        <v>3104</v>
      </c>
      <c r="B77" s="239"/>
      <c r="C77" s="237">
        <v>12</v>
      </c>
      <c r="D77" s="254" t="s">
        <v>3105</v>
      </c>
      <c r="E77" s="237">
        <v>3773</v>
      </c>
      <c r="F77" s="237">
        <v>18</v>
      </c>
      <c r="G77" s="255">
        <v>67</v>
      </c>
      <c r="H77" s="240">
        <f>Tabela1[[#This Row],[PESO UNI]]*Tabela1[[#This Row],[QTE]]</f>
        <v>804</v>
      </c>
      <c r="I77" s="237">
        <v>0</v>
      </c>
      <c r="J77" s="241" t="s">
        <v>3093</v>
      </c>
      <c r="K77" s="241" t="s">
        <v>23</v>
      </c>
      <c r="L77" s="242" t="s">
        <v>2984</v>
      </c>
      <c r="M77" s="243">
        <v>46181</v>
      </c>
      <c r="N77" s="241" t="s">
        <v>38</v>
      </c>
      <c r="O77" s="244"/>
      <c r="P77" s="245"/>
      <c r="Q77" s="14">
        <f>Tabela1[[#This Row],[QTDE/ Fabricação]]-Tabela1[[#This Row],[QTE]]</f>
        <v>-12</v>
      </c>
      <c r="R77" s="247">
        <f t="shared" si="11"/>
        <v>804</v>
      </c>
      <c r="S77" s="247">
        <f t="shared" si="12"/>
        <v>804</v>
      </c>
      <c r="T77" s="248">
        <f t="shared" si="13"/>
        <v>0</v>
      </c>
      <c r="U77" s="249">
        <f>IFERROR(SUMIF('LISTA DE EMBARQUE'!B:B,MICRO!E:E,'LISTA DE EMBARQUE'!G:G),"")</f>
        <v>12</v>
      </c>
      <c r="V77" s="244">
        <f>IFERROR(VLOOKUP(Tabela1[[#This Row],[COD.MDE]],'LISTA DE EMBARQUE'!B:L,11,0),"")</f>
        <v>2</v>
      </c>
      <c r="W77" s="245" t="str">
        <f>IFERROR(COUNTIF(#REF!,Tabela1[[#This Row],[Colunas5]]),"")</f>
        <v/>
      </c>
      <c r="X77" s="246">
        <f>Tabela1[[#This Row],[QIANTIDADE EXPEDIDA]]*Tabela1[[#This Row],[PESO UNI]]</f>
        <v>804</v>
      </c>
      <c r="Y77" s="246">
        <f t="shared" si="14"/>
        <v>0</v>
      </c>
      <c r="Z77" s="250">
        <f>Tabela1[[#This Row],[PESO TOTAL]]-Tabela1[[#This Row],[Peso Expedido]]</f>
        <v>0</v>
      </c>
      <c r="AA77" s="251">
        <v>1</v>
      </c>
      <c r="AB77" s="252"/>
      <c r="AC77" s="252">
        <v>1</v>
      </c>
      <c r="AD77" s="252">
        <v>1</v>
      </c>
      <c r="AE77" s="252">
        <v>1</v>
      </c>
      <c r="AF77" s="252">
        <v>1</v>
      </c>
      <c r="AG77" s="252">
        <v>1</v>
      </c>
      <c r="AH77" s="252">
        <v>1</v>
      </c>
      <c r="AI77" s="252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253" t="s">
        <v>3106</v>
      </c>
      <c r="B78" s="239"/>
      <c r="C78" s="237">
        <v>10</v>
      </c>
      <c r="D78" s="254" t="s">
        <v>3107</v>
      </c>
      <c r="E78" s="237">
        <v>3774</v>
      </c>
      <c r="F78" s="237">
        <v>18</v>
      </c>
      <c r="G78" s="255">
        <v>46.9</v>
      </c>
      <c r="H78" s="240">
        <f>Tabela1[[#This Row],[PESO UNI]]*Tabela1[[#This Row],[QTE]]</f>
        <v>469</v>
      </c>
      <c r="I78" s="237">
        <v>0</v>
      </c>
      <c r="J78" s="241" t="s">
        <v>3093</v>
      </c>
      <c r="K78" s="241" t="s">
        <v>23</v>
      </c>
      <c r="L78" s="242" t="s">
        <v>2984</v>
      </c>
      <c r="M78" s="243">
        <v>46181</v>
      </c>
      <c r="N78" s="241" t="s">
        <v>38</v>
      </c>
      <c r="O78" s="244"/>
      <c r="P78" s="245"/>
      <c r="Q78" s="14">
        <f>Tabela1[[#This Row],[QTDE/ Fabricação]]-Tabela1[[#This Row],[QTE]]</f>
        <v>-10</v>
      </c>
      <c r="R78" s="247">
        <f t="shared" si="11"/>
        <v>469</v>
      </c>
      <c r="S78" s="247">
        <f t="shared" si="12"/>
        <v>469</v>
      </c>
      <c r="T78" s="248">
        <f t="shared" si="13"/>
        <v>0</v>
      </c>
      <c r="U78" s="249">
        <f>IFERROR(SUMIF('LISTA DE EMBARQUE'!B:B,MICRO!E:E,'LISTA DE EMBARQUE'!G:G),"")</f>
        <v>10</v>
      </c>
      <c r="V78" s="244">
        <f>IFERROR(VLOOKUP(Tabela1[[#This Row],[COD.MDE]],'LISTA DE EMBARQUE'!B:L,11,0),"")</f>
        <v>2</v>
      </c>
      <c r="W78" s="245" t="str">
        <f>IFERROR(COUNTIF(#REF!,Tabela1[[#This Row],[Colunas5]]),"")</f>
        <v/>
      </c>
      <c r="X78" s="246">
        <f>Tabela1[[#This Row],[QIANTIDADE EXPEDIDA]]*Tabela1[[#This Row],[PESO UNI]]</f>
        <v>469</v>
      </c>
      <c r="Y78" s="246">
        <f t="shared" si="14"/>
        <v>0</v>
      </c>
      <c r="Z78" s="250">
        <f>Tabela1[[#This Row],[PESO TOTAL]]-Tabela1[[#This Row],[Peso Expedido]]</f>
        <v>0</v>
      </c>
      <c r="AA78" s="251">
        <v>1</v>
      </c>
      <c r="AB78" s="252"/>
      <c r="AC78" s="252">
        <v>1</v>
      </c>
      <c r="AD78" s="252">
        <v>1</v>
      </c>
      <c r="AE78" s="252">
        <v>1</v>
      </c>
      <c r="AF78" s="252">
        <v>1</v>
      </c>
      <c r="AG78" s="252">
        <v>1</v>
      </c>
      <c r="AH78" s="252">
        <v>1</v>
      </c>
      <c r="AI78" s="252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253" t="s">
        <v>3039</v>
      </c>
      <c r="B79" s="239"/>
      <c r="C79" s="237">
        <v>4</v>
      </c>
      <c r="D79" s="254" t="s">
        <v>3108</v>
      </c>
      <c r="E79" s="237">
        <v>3775</v>
      </c>
      <c r="F79" s="237">
        <v>18</v>
      </c>
      <c r="G79" s="255">
        <v>2.7</v>
      </c>
      <c r="H79" s="240">
        <f>Tabela1[[#This Row],[PESO UNI]]*Tabela1[[#This Row],[QTE]]</f>
        <v>10.8</v>
      </c>
      <c r="I79" s="237">
        <v>0</v>
      </c>
      <c r="J79" s="241" t="s">
        <v>3093</v>
      </c>
      <c r="K79" s="241" t="s">
        <v>23</v>
      </c>
      <c r="L79" s="242" t="s">
        <v>2984</v>
      </c>
      <c r="M79" s="243">
        <v>46181</v>
      </c>
      <c r="N79" s="241" t="s">
        <v>38</v>
      </c>
      <c r="O79" s="244"/>
      <c r="P79" s="245"/>
      <c r="Q79" s="14">
        <f>Tabela1[[#This Row],[QTDE/ Fabricação]]-Tabela1[[#This Row],[QTE]]</f>
        <v>-4</v>
      </c>
      <c r="R79" s="247">
        <f t="shared" si="11"/>
        <v>10.8</v>
      </c>
      <c r="S79" s="247">
        <f t="shared" si="12"/>
        <v>10.8</v>
      </c>
      <c r="T79" s="248">
        <f t="shared" si="13"/>
        <v>0</v>
      </c>
      <c r="U79" s="249">
        <f>IFERROR(SUMIF('LISTA DE EMBARQUE'!B:B,MICRO!E:E,'LISTA DE EMBARQUE'!G:G),"")</f>
        <v>4</v>
      </c>
      <c r="V79" s="244">
        <f>IFERROR(VLOOKUP(Tabela1[[#This Row],[COD.MDE]],'LISTA DE EMBARQUE'!B:L,11,0),"")</f>
        <v>2</v>
      </c>
      <c r="W79" s="245" t="str">
        <f>IFERROR(COUNTIF(#REF!,Tabela1[[#This Row],[Colunas5]]),"")</f>
        <v/>
      </c>
      <c r="X79" s="246">
        <f>Tabela1[[#This Row],[QIANTIDADE EXPEDIDA]]*Tabela1[[#This Row],[PESO UNI]]</f>
        <v>10.8</v>
      </c>
      <c r="Y79" s="246">
        <f t="shared" si="14"/>
        <v>0</v>
      </c>
      <c r="Z79" s="250">
        <f>Tabela1[[#This Row],[PESO TOTAL]]-Tabela1[[#This Row],[Peso Expedido]]</f>
        <v>0</v>
      </c>
      <c r="AA79" s="251">
        <v>1</v>
      </c>
      <c r="AB79" s="252"/>
      <c r="AC79" s="252">
        <v>1</v>
      </c>
      <c r="AD79" s="252">
        <v>1</v>
      </c>
      <c r="AE79" s="252">
        <v>1</v>
      </c>
      <c r="AF79" s="252">
        <v>1</v>
      </c>
      <c r="AG79" s="252">
        <v>1</v>
      </c>
      <c r="AH79" s="252">
        <v>1</v>
      </c>
      <c r="AI79" s="252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253" t="s">
        <v>3112</v>
      </c>
      <c r="B81" s="239" t="s">
        <v>3119</v>
      </c>
      <c r="C81" s="237">
        <v>18</v>
      </c>
      <c r="D81" s="254" t="s">
        <v>3113</v>
      </c>
      <c r="E81" s="237">
        <v>3778</v>
      </c>
      <c r="F81" s="237">
        <v>20</v>
      </c>
      <c r="G81" s="255">
        <v>2.5</v>
      </c>
      <c r="H81" s="240">
        <f>Tabela1[[#This Row],[PESO UNI]]*Tabela1[[#This Row],[QTE]]</f>
        <v>45</v>
      </c>
      <c r="I81" s="237" t="s">
        <v>4416</v>
      </c>
      <c r="J81" s="241" t="s">
        <v>3034</v>
      </c>
      <c r="K81" s="241" t="s">
        <v>31</v>
      </c>
      <c r="L81" s="242" t="s">
        <v>2984</v>
      </c>
      <c r="M81" s="243">
        <v>46183</v>
      </c>
      <c r="N81" s="241" t="s">
        <v>38</v>
      </c>
      <c r="O81" s="244"/>
      <c r="P81" s="245"/>
      <c r="Q81" s="14">
        <f>Tabela1[[#This Row],[QTDE/ Fabricação]]-Tabela1[[#This Row],[QTE]]</f>
        <v>-18</v>
      </c>
      <c r="R81" s="247">
        <f t="shared" ref="R81:R114" si="24">IFERROR(H81*((AA81*0.25)+(AC81*0.25)+(AD81*0.225)+(AE81*0.225)+(AF81*0.05)),"")</f>
        <v>45</v>
      </c>
      <c r="S81" s="247">
        <f t="shared" ref="S81:S114" si="25">IFERROR(H81*AG81,"")</f>
        <v>45</v>
      </c>
      <c r="T81" s="248">
        <f t="shared" ref="T81:T114" si="26">IFERROR(S81-H81,"")</f>
        <v>0</v>
      </c>
      <c r="U81" s="249">
        <f>IFERROR(SUMIF('LISTA DE EMBARQUE'!B:B,MICRO!E:E,'LISTA DE EMBARQUE'!G:G),"")</f>
        <v>18</v>
      </c>
      <c r="V81" s="244">
        <f>IFERROR(VLOOKUP(Tabela1[[#This Row],[COD.MDE]],'LISTA DE EMBARQUE'!B:L,11,0),"")</f>
        <v>5</v>
      </c>
      <c r="W81" s="245" t="str">
        <f>IFERROR(COUNTIF(#REF!,Tabela1[[#This Row],[Colunas5]]),"")</f>
        <v/>
      </c>
      <c r="X81" s="246">
        <f>Tabela1[[#This Row],[QIANTIDADE EXPEDIDA]]*Tabela1[[#This Row],[PESO UNI]]</f>
        <v>45</v>
      </c>
      <c r="Y81" s="246">
        <f t="shared" ref="Y81:Y114" si="27">U81-C81</f>
        <v>0</v>
      </c>
      <c r="Z81" s="250">
        <f>Tabela1[[#This Row],[PESO TOTAL]]-Tabela1[[#This Row],[Peso Expedido]]</f>
        <v>0</v>
      </c>
      <c r="AA81" s="251">
        <v>1</v>
      </c>
      <c r="AB81" s="252"/>
      <c r="AC81" s="252">
        <v>1</v>
      </c>
      <c r="AD81" s="252">
        <v>1</v>
      </c>
      <c r="AE81" s="252">
        <v>1</v>
      </c>
      <c r="AF81" s="252">
        <v>1</v>
      </c>
      <c r="AG81" s="252">
        <v>1</v>
      </c>
      <c r="AH81" s="252">
        <v>1</v>
      </c>
      <c r="AI81" s="252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253" t="s">
        <v>3112</v>
      </c>
      <c r="B82" s="239" t="s">
        <v>3119</v>
      </c>
      <c r="C82" s="237">
        <v>1</v>
      </c>
      <c r="D82" s="254" t="s">
        <v>3114</v>
      </c>
      <c r="E82" s="237">
        <v>3779</v>
      </c>
      <c r="F82" s="237">
        <v>20</v>
      </c>
      <c r="G82" s="255">
        <v>396.3</v>
      </c>
      <c r="H82" s="240">
        <f>Tabela1[[#This Row],[PESO UNI]]*Tabela1[[#This Row],[QTE]]</f>
        <v>396.3</v>
      </c>
      <c r="I82" s="237" t="s">
        <v>4416</v>
      </c>
      <c r="J82" s="241" t="s">
        <v>3034</v>
      </c>
      <c r="K82" s="241" t="s">
        <v>31</v>
      </c>
      <c r="L82" s="242" t="s">
        <v>2984</v>
      </c>
      <c r="M82" s="243">
        <v>46183</v>
      </c>
      <c r="N82" s="241" t="s">
        <v>38</v>
      </c>
      <c r="O82" s="244"/>
      <c r="P82" s="245"/>
      <c r="Q82" s="14">
        <f>Tabela1[[#This Row],[QTDE/ Fabricação]]-Tabela1[[#This Row],[QTE]]</f>
        <v>-1</v>
      </c>
      <c r="R82" s="247">
        <f t="shared" si="24"/>
        <v>396.3</v>
      </c>
      <c r="S82" s="247">
        <f t="shared" si="25"/>
        <v>396.3</v>
      </c>
      <c r="T82" s="248">
        <f t="shared" si="26"/>
        <v>0</v>
      </c>
      <c r="U82" s="249">
        <f>IFERROR(SUMIF('LISTA DE EMBARQUE'!B:B,MICRO!E:E,'LISTA DE EMBARQUE'!G:G),"")</f>
        <v>1</v>
      </c>
      <c r="V82" s="244">
        <f>IFERROR(VLOOKUP(Tabela1[[#This Row],[COD.MDE]],'LISTA DE EMBARQUE'!B:L,11,0),"")</f>
        <v>3</v>
      </c>
      <c r="W82" s="245" t="str">
        <f>IFERROR(COUNTIF(#REF!,Tabela1[[#This Row],[Colunas5]]),"")</f>
        <v/>
      </c>
      <c r="X82" s="246">
        <f>Tabela1[[#This Row],[QIANTIDADE EXPEDIDA]]*Tabela1[[#This Row],[PESO UNI]]</f>
        <v>396.3</v>
      </c>
      <c r="Y82" s="246">
        <f t="shared" si="27"/>
        <v>0</v>
      </c>
      <c r="Z82" s="250">
        <f>Tabela1[[#This Row],[PESO TOTAL]]-Tabela1[[#This Row],[Peso Expedido]]</f>
        <v>0</v>
      </c>
      <c r="AA82" s="251">
        <v>1</v>
      </c>
      <c r="AB82" s="252"/>
      <c r="AC82" s="251">
        <v>1</v>
      </c>
      <c r="AD82" s="251">
        <v>1</v>
      </c>
      <c r="AE82" s="251">
        <v>1</v>
      </c>
      <c r="AF82" s="251">
        <v>1</v>
      </c>
      <c r="AG82" s="251">
        <v>1</v>
      </c>
      <c r="AH82" s="252">
        <v>1</v>
      </c>
      <c r="AI82" s="252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253" t="s">
        <v>3112</v>
      </c>
      <c r="B83" s="239" t="s">
        <v>3119</v>
      </c>
      <c r="C83" s="237">
        <v>1</v>
      </c>
      <c r="D83" s="254" t="s">
        <v>3115</v>
      </c>
      <c r="E83" s="237">
        <v>3780</v>
      </c>
      <c r="F83" s="237">
        <v>20</v>
      </c>
      <c r="G83" s="255">
        <v>290.60000000000002</v>
      </c>
      <c r="H83" s="240">
        <f>Tabela1[[#This Row],[PESO UNI]]*Tabela1[[#This Row],[QTE]]</f>
        <v>290.60000000000002</v>
      </c>
      <c r="I83" s="237" t="s">
        <v>4416</v>
      </c>
      <c r="J83" s="241" t="s">
        <v>3034</v>
      </c>
      <c r="K83" s="241" t="s">
        <v>31</v>
      </c>
      <c r="L83" s="242" t="s">
        <v>2984</v>
      </c>
      <c r="M83" s="243">
        <v>46183</v>
      </c>
      <c r="N83" s="241" t="s">
        <v>38</v>
      </c>
      <c r="O83" s="244"/>
      <c r="P83" s="245"/>
      <c r="Q83" s="14">
        <f>Tabela1[[#This Row],[QTDE/ Fabricação]]-Tabela1[[#This Row],[QTE]]</f>
        <v>-1</v>
      </c>
      <c r="R83" s="247">
        <f t="shared" si="24"/>
        <v>290.60000000000002</v>
      </c>
      <c r="S83" s="247">
        <f t="shared" si="25"/>
        <v>290.60000000000002</v>
      </c>
      <c r="T83" s="248">
        <f t="shared" si="26"/>
        <v>0</v>
      </c>
      <c r="U83" s="249">
        <f>IFERROR(SUMIF('LISTA DE EMBARQUE'!B:B,MICRO!E:E,'LISTA DE EMBARQUE'!G:G),"")</f>
        <v>1</v>
      </c>
      <c r="V83" s="244">
        <f>IFERROR(VLOOKUP(Tabela1[[#This Row],[COD.MDE]],'LISTA DE EMBARQUE'!B:L,11,0),"")</f>
        <v>3</v>
      </c>
      <c r="W83" s="245" t="str">
        <f>IFERROR(COUNTIF(#REF!,Tabela1[[#This Row],[Colunas5]]),"")</f>
        <v/>
      </c>
      <c r="X83" s="246">
        <f>Tabela1[[#This Row],[QIANTIDADE EXPEDIDA]]*Tabela1[[#This Row],[PESO UNI]]</f>
        <v>290.60000000000002</v>
      </c>
      <c r="Y83" s="246">
        <f t="shared" si="27"/>
        <v>0</v>
      </c>
      <c r="Z83" s="250">
        <f>Tabela1[[#This Row],[PESO TOTAL]]-Tabela1[[#This Row],[Peso Expedido]]</f>
        <v>0</v>
      </c>
      <c r="AA83" s="251">
        <v>1</v>
      </c>
      <c r="AB83" s="252"/>
      <c r="AC83" s="251">
        <v>1</v>
      </c>
      <c r="AD83" s="251">
        <v>1</v>
      </c>
      <c r="AE83" s="251">
        <v>1</v>
      </c>
      <c r="AF83" s="251">
        <v>1</v>
      </c>
      <c r="AG83" s="251">
        <v>1</v>
      </c>
      <c r="AH83" s="252">
        <v>1</v>
      </c>
      <c r="AI83" s="252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253" t="s">
        <v>3112</v>
      </c>
      <c r="B84" s="239" t="s">
        <v>3119</v>
      </c>
      <c r="C84" s="237">
        <v>1</v>
      </c>
      <c r="D84" s="254" t="s">
        <v>3116</v>
      </c>
      <c r="E84" s="237">
        <v>3781</v>
      </c>
      <c r="F84" s="237">
        <v>20</v>
      </c>
      <c r="G84" s="255">
        <v>290.60000000000002</v>
      </c>
      <c r="H84" s="240">
        <f>Tabela1[[#This Row],[PESO UNI]]*Tabela1[[#This Row],[QTE]]</f>
        <v>290.60000000000002</v>
      </c>
      <c r="I84" s="237" t="s">
        <v>4416</v>
      </c>
      <c r="J84" s="241" t="s">
        <v>3034</v>
      </c>
      <c r="K84" s="241" t="s">
        <v>31</v>
      </c>
      <c r="L84" s="242" t="s">
        <v>2984</v>
      </c>
      <c r="M84" s="243">
        <v>46183</v>
      </c>
      <c r="N84" s="241" t="s">
        <v>38</v>
      </c>
      <c r="O84" s="244"/>
      <c r="P84" s="245"/>
      <c r="Q84" s="14">
        <f>Tabela1[[#This Row],[QTDE/ Fabricação]]-Tabela1[[#This Row],[QTE]]</f>
        <v>-1</v>
      </c>
      <c r="R84" s="247">
        <f t="shared" si="24"/>
        <v>290.60000000000002</v>
      </c>
      <c r="S84" s="247">
        <f t="shared" si="25"/>
        <v>290.60000000000002</v>
      </c>
      <c r="T84" s="248">
        <f t="shared" si="26"/>
        <v>0</v>
      </c>
      <c r="U84" s="249">
        <f>IFERROR(SUMIF('LISTA DE EMBARQUE'!B:B,MICRO!E:E,'LISTA DE EMBARQUE'!G:G),"")</f>
        <v>1</v>
      </c>
      <c r="V84" s="244">
        <f>IFERROR(VLOOKUP(Tabela1[[#This Row],[COD.MDE]],'LISTA DE EMBARQUE'!B:L,11,0),"")</f>
        <v>3</v>
      </c>
      <c r="W84" s="245" t="str">
        <f>IFERROR(COUNTIF(#REF!,Tabela1[[#This Row],[Colunas5]]),"")</f>
        <v/>
      </c>
      <c r="X84" s="246">
        <f>Tabela1[[#This Row],[QIANTIDADE EXPEDIDA]]*Tabela1[[#This Row],[PESO UNI]]</f>
        <v>290.60000000000002</v>
      </c>
      <c r="Y84" s="246">
        <f t="shared" si="27"/>
        <v>0</v>
      </c>
      <c r="Z84" s="250">
        <f>Tabela1[[#This Row],[PESO TOTAL]]-Tabela1[[#This Row],[Peso Expedido]]</f>
        <v>0</v>
      </c>
      <c r="AA84" s="251">
        <v>1</v>
      </c>
      <c r="AB84" s="252"/>
      <c r="AC84" s="251">
        <v>1</v>
      </c>
      <c r="AD84" s="251">
        <v>1</v>
      </c>
      <c r="AE84" s="251">
        <v>1</v>
      </c>
      <c r="AF84" s="251">
        <v>1</v>
      </c>
      <c r="AG84" s="251">
        <v>1</v>
      </c>
      <c r="AH84" s="252">
        <v>1</v>
      </c>
      <c r="AI84" s="252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253" t="s">
        <v>3112</v>
      </c>
      <c r="B85" s="239" t="s">
        <v>3119</v>
      </c>
      <c r="C85" s="237">
        <v>1</v>
      </c>
      <c r="D85" s="254" t="s">
        <v>3117</v>
      </c>
      <c r="E85" s="237">
        <v>3782</v>
      </c>
      <c r="F85" s="237">
        <v>20</v>
      </c>
      <c r="G85" s="255">
        <v>295</v>
      </c>
      <c r="H85" s="240">
        <f>Tabela1[[#This Row],[PESO UNI]]*Tabela1[[#This Row],[QTE]]</f>
        <v>295</v>
      </c>
      <c r="I85" s="237" t="s">
        <v>4416</v>
      </c>
      <c r="J85" s="241" t="s">
        <v>3034</v>
      </c>
      <c r="K85" s="241" t="s">
        <v>31</v>
      </c>
      <c r="L85" s="242" t="s">
        <v>2984</v>
      </c>
      <c r="M85" s="243">
        <v>46183</v>
      </c>
      <c r="N85" s="241" t="s">
        <v>38</v>
      </c>
      <c r="O85" s="244"/>
      <c r="P85" s="245"/>
      <c r="Q85" s="14">
        <f>Tabela1[[#This Row],[QTDE/ Fabricação]]-Tabela1[[#This Row],[QTE]]</f>
        <v>-1</v>
      </c>
      <c r="R85" s="247">
        <f t="shared" si="24"/>
        <v>295</v>
      </c>
      <c r="S85" s="247">
        <f t="shared" si="25"/>
        <v>295</v>
      </c>
      <c r="T85" s="248">
        <f t="shared" si="26"/>
        <v>0</v>
      </c>
      <c r="U85" s="249">
        <f>IFERROR(SUMIF('LISTA DE EMBARQUE'!B:B,MICRO!E:E,'LISTA DE EMBARQUE'!G:G),"")</f>
        <v>1</v>
      </c>
      <c r="V85" s="244">
        <f>IFERROR(VLOOKUP(Tabela1[[#This Row],[COD.MDE]],'LISTA DE EMBARQUE'!B:L,11,0),"")</f>
        <v>3</v>
      </c>
      <c r="W85" s="245" t="str">
        <f>IFERROR(COUNTIF(#REF!,Tabela1[[#This Row],[Colunas5]]),"")</f>
        <v/>
      </c>
      <c r="X85" s="246">
        <f>Tabela1[[#This Row],[QIANTIDADE EXPEDIDA]]*Tabela1[[#This Row],[PESO UNI]]</f>
        <v>295</v>
      </c>
      <c r="Y85" s="246">
        <f t="shared" si="27"/>
        <v>0</v>
      </c>
      <c r="Z85" s="250">
        <f>Tabela1[[#This Row],[PESO TOTAL]]-Tabela1[[#This Row],[Peso Expedido]]</f>
        <v>0</v>
      </c>
      <c r="AA85" s="251">
        <v>1</v>
      </c>
      <c r="AB85" s="252"/>
      <c r="AC85" s="251">
        <v>1</v>
      </c>
      <c r="AD85" s="251">
        <v>1</v>
      </c>
      <c r="AE85" s="251">
        <v>1</v>
      </c>
      <c r="AF85" s="251">
        <v>1</v>
      </c>
      <c r="AG85" s="251">
        <v>1</v>
      </c>
      <c r="AH85" s="252">
        <v>1</v>
      </c>
      <c r="AI85" s="252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253" t="s">
        <v>3112</v>
      </c>
      <c r="B86" s="239" t="s">
        <v>3119</v>
      </c>
      <c r="C86" s="237">
        <v>6</v>
      </c>
      <c r="D86" s="254" t="s">
        <v>3118</v>
      </c>
      <c r="E86" s="237">
        <v>3783</v>
      </c>
      <c r="F86" s="237">
        <v>20</v>
      </c>
      <c r="G86" s="255">
        <v>24</v>
      </c>
      <c r="H86" s="240">
        <f>Tabela1[[#This Row],[PESO UNI]]*Tabela1[[#This Row],[QTE]]</f>
        <v>144</v>
      </c>
      <c r="I86" s="237" t="s">
        <v>4416</v>
      </c>
      <c r="J86" s="241" t="s">
        <v>3034</v>
      </c>
      <c r="K86" s="241" t="s">
        <v>31</v>
      </c>
      <c r="L86" s="242" t="s">
        <v>2984</v>
      </c>
      <c r="M86" s="243">
        <v>46183</v>
      </c>
      <c r="N86" s="241" t="s">
        <v>38</v>
      </c>
      <c r="O86" s="244"/>
      <c r="P86" s="245"/>
      <c r="Q86" s="14">
        <f>Tabela1[[#This Row],[QTDE/ Fabricação]]-Tabela1[[#This Row],[QTE]]</f>
        <v>-6</v>
      </c>
      <c r="R86" s="247">
        <f t="shared" si="24"/>
        <v>144</v>
      </c>
      <c r="S86" s="247">
        <f t="shared" si="25"/>
        <v>144</v>
      </c>
      <c r="T86" s="248">
        <f t="shared" si="26"/>
        <v>0</v>
      </c>
      <c r="U86" s="249">
        <f>IFERROR(SUMIF('LISTA DE EMBARQUE'!B:B,MICRO!E:E,'LISTA DE EMBARQUE'!G:G),"")</f>
        <v>6</v>
      </c>
      <c r="V86" s="244">
        <f>IFERROR(VLOOKUP(Tabela1[[#This Row],[COD.MDE]],'LISTA DE EMBARQUE'!B:L,11,0),"")</f>
        <v>5</v>
      </c>
      <c r="W86" s="245" t="str">
        <f>IFERROR(COUNTIF(#REF!,Tabela1[[#This Row],[Colunas5]]),"")</f>
        <v/>
      </c>
      <c r="X86" s="246">
        <f>Tabela1[[#This Row],[QIANTIDADE EXPEDIDA]]*Tabela1[[#This Row],[PESO UNI]]</f>
        <v>144</v>
      </c>
      <c r="Y86" s="246">
        <f t="shared" si="27"/>
        <v>0</v>
      </c>
      <c r="Z86" s="250">
        <f>Tabela1[[#This Row],[PESO TOTAL]]-Tabela1[[#This Row],[Peso Expedido]]</f>
        <v>0</v>
      </c>
      <c r="AA86" s="251">
        <v>1</v>
      </c>
      <c r="AB86" s="252"/>
      <c r="AC86" s="252">
        <v>1</v>
      </c>
      <c r="AD86" s="252">
        <v>1</v>
      </c>
      <c r="AE86" s="252">
        <v>1</v>
      </c>
      <c r="AF86" s="252">
        <v>1</v>
      </c>
      <c r="AG86" s="252">
        <v>1</v>
      </c>
      <c r="AH86" s="252">
        <v>1</v>
      </c>
      <c r="AI86" s="252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253" t="s">
        <v>3120</v>
      </c>
      <c r="B87" s="239" t="s">
        <v>3121</v>
      </c>
      <c r="C87" s="237">
        <v>4</v>
      </c>
      <c r="D87" s="254" t="s">
        <v>3122</v>
      </c>
      <c r="E87" s="237">
        <v>3784</v>
      </c>
      <c r="F87" s="237">
        <v>21</v>
      </c>
      <c r="G87" s="255">
        <v>7.4</v>
      </c>
      <c r="H87" s="240">
        <f>Tabela1[[#This Row],[PESO UNI]]*Tabela1[[#This Row],[QTE]]</f>
        <v>29.6</v>
      </c>
      <c r="I87" s="237" t="s">
        <v>4415</v>
      </c>
      <c r="J87" s="241" t="s">
        <v>3034</v>
      </c>
      <c r="K87" s="241" t="s">
        <v>31</v>
      </c>
      <c r="L87" s="242" t="s">
        <v>2984</v>
      </c>
      <c r="M87" s="243">
        <v>46185</v>
      </c>
      <c r="N87" s="241" t="s">
        <v>38</v>
      </c>
      <c r="O87" s="244"/>
      <c r="P87" s="245"/>
      <c r="Q87" s="14">
        <f>Tabela1[[#This Row],[QTDE/ Fabricação]]-Tabela1[[#This Row],[QTE]]</f>
        <v>-4</v>
      </c>
      <c r="R87" s="247">
        <f t="shared" si="24"/>
        <v>29.6</v>
      </c>
      <c r="S87" s="247">
        <f t="shared" si="25"/>
        <v>29.6</v>
      </c>
      <c r="T87" s="248">
        <f t="shared" si="26"/>
        <v>0</v>
      </c>
      <c r="U87" s="249">
        <f>IFERROR(SUMIF('LISTA DE EMBARQUE'!B:B,MICRO!E:E,'LISTA DE EMBARQUE'!G:G),"")</f>
        <v>4</v>
      </c>
      <c r="V87" s="244">
        <f>IFERROR(VLOOKUP(Tabela1[[#This Row],[COD.MDE]],'LISTA DE EMBARQUE'!B:L,11,0),"")</f>
        <v>3</v>
      </c>
      <c r="W87" s="245" t="str">
        <f>IFERROR(COUNTIF(#REF!,Tabela1[[#This Row],[Colunas5]]),"")</f>
        <v/>
      </c>
      <c r="X87" s="246">
        <f>Tabela1[[#This Row],[QIANTIDADE EXPEDIDA]]*Tabela1[[#This Row],[PESO UNI]]</f>
        <v>29.6</v>
      </c>
      <c r="Y87" s="246">
        <f t="shared" si="27"/>
        <v>0</v>
      </c>
      <c r="Z87" s="250">
        <f>Tabela1[[#This Row],[PESO TOTAL]]-Tabela1[[#This Row],[Peso Expedido]]</f>
        <v>0</v>
      </c>
      <c r="AA87" s="251">
        <v>1</v>
      </c>
      <c r="AB87" s="252"/>
      <c r="AC87" s="251">
        <v>1</v>
      </c>
      <c r="AD87" s="251">
        <v>1</v>
      </c>
      <c r="AE87" s="251">
        <v>1</v>
      </c>
      <c r="AF87" s="251">
        <v>1</v>
      </c>
      <c r="AG87" s="251">
        <v>1</v>
      </c>
      <c r="AH87" s="252">
        <v>1</v>
      </c>
      <c r="AI87" s="252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253" t="s">
        <v>3120</v>
      </c>
      <c r="B88" s="239" t="s">
        <v>3121</v>
      </c>
      <c r="C88" s="237">
        <v>1</v>
      </c>
      <c r="D88" s="254" t="s">
        <v>3123</v>
      </c>
      <c r="E88" s="237">
        <v>3785</v>
      </c>
      <c r="F88" s="237">
        <v>21</v>
      </c>
      <c r="G88" s="255">
        <v>252</v>
      </c>
      <c r="H88" s="240">
        <f>Tabela1[[#This Row],[PESO UNI]]*Tabela1[[#This Row],[QTE]]</f>
        <v>252</v>
      </c>
      <c r="I88" s="237" t="s">
        <v>4415</v>
      </c>
      <c r="J88" s="241" t="s">
        <v>3034</v>
      </c>
      <c r="K88" s="241" t="s">
        <v>31</v>
      </c>
      <c r="L88" s="242" t="s">
        <v>2984</v>
      </c>
      <c r="M88" s="243">
        <v>46185</v>
      </c>
      <c r="N88" s="241" t="s">
        <v>38</v>
      </c>
      <c r="O88" s="244"/>
      <c r="P88" s="245"/>
      <c r="Q88" s="14">
        <f>Tabela1[[#This Row],[QTDE/ Fabricação]]-Tabela1[[#This Row],[QTE]]</f>
        <v>-1</v>
      </c>
      <c r="R88" s="247">
        <f t="shared" si="24"/>
        <v>252</v>
      </c>
      <c r="S88" s="247">
        <f t="shared" si="25"/>
        <v>252</v>
      </c>
      <c r="T88" s="248">
        <f t="shared" si="26"/>
        <v>0</v>
      </c>
      <c r="U88" s="249">
        <f>IFERROR(SUMIF('LISTA DE EMBARQUE'!B:B,MICRO!E:E,'LISTA DE EMBARQUE'!G:G),"")</f>
        <v>1</v>
      </c>
      <c r="V88" s="244">
        <f>IFERROR(VLOOKUP(Tabela1[[#This Row],[COD.MDE]],'LISTA DE EMBARQUE'!B:L,11,0),"")</f>
        <v>3</v>
      </c>
      <c r="W88" s="245" t="str">
        <f>IFERROR(COUNTIF(#REF!,Tabela1[[#This Row],[Colunas5]]),"")</f>
        <v/>
      </c>
      <c r="X88" s="246">
        <f>Tabela1[[#This Row],[QIANTIDADE EXPEDIDA]]*Tabela1[[#This Row],[PESO UNI]]</f>
        <v>252</v>
      </c>
      <c r="Y88" s="246">
        <f t="shared" si="27"/>
        <v>0</v>
      </c>
      <c r="Z88" s="250">
        <f>Tabela1[[#This Row],[PESO TOTAL]]-Tabela1[[#This Row],[Peso Expedido]]</f>
        <v>0</v>
      </c>
      <c r="AA88" s="251">
        <v>1</v>
      </c>
      <c r="AB88" s="252"/>
      <c r="AC88" s="251">
        <v>1</v>
      </c>
      <c r="AD88" s="251">
        <v>1</v>
      </c>
      <c r="AE88" s="251">
        <v>1</v>
      </c>
      <c r="AF88" s="251">
        <v>1</v>
      </c>
      <c r="AG88" s="251">
        <v>1</v>
      </c>
      <c r="AH88" s="252">
        <v>1</v>
      </c>
      <c r="AI88" s="252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253" t="s">
        <v>3124</v>
      </c>
      <c r="B89" s="239" t="s">
        <v>3125</v>
      </c>
      <c r="C89" s="237">
        <v>2</v>
      </c>
      <c r="D89" s="254" t="s">
        <v>3126</v>
      </c>
      <c r="E89" s="237">
        <v>3786</v>
      </c>
      <c r="F89" s="237">
        <v>22</v>
      </c>
      <c r="G89" s="255">
        <v>77.3</v>
      </c>
      <c r="H89" s="240">
        <f>Tabela1[[#This Row],[PESO UNI]]*Tabela1[[#This Row],[QTE]]</f>
        <v>154.6</v>
      </c>
      <c r="I89" s="237" t="s">
        <v>4416</v>
      </c>
      <c r="J89" s="241" t="s">
        <v>3034</v>
      </c>
      <c r="K89" s="241" t="s">
        <v>31</v>
      </c>
      <c r="L89" s="242" t="s">
        <v>2984</v>
      </c>
      <c r="M89" s="243">
        <v>46185</v>
      </c>
      <c r="N89" s="241" t="s">
        <v>38</v>
      </c>
      <c r="O89" s="244"/>
      <c r="P89" s="245"/>
      <c r="Q89" s="14">
        <f>Tabela1[[#This Row],[QTDE/ Fabricação]]-Tabela1[[#This Row],[QTE]]</f>
        <v>-2</v>
      </c>
      <c r="R89" s="247">
        <f t="shared" si="24"/>
        <v>154.6</v>
      </c>
      <c r="S89" s="247">
        <f t="shared" si="25"/>
        <v>154.6</v>
      </c>
      <c r="T89" s="248">
        <f t="shared" si="26"/>
        <v>0</v>
      </c>
      <c r="U89" s="249">
        <f>IFERROR(SUMIF('LISTA DE EMBARQUE'!B:B,MICRO!E:E,'LISTA DE EMBARQUE'!G:G),"")</f>
        <v>2</v>
      </c>
      <c r="V89" s="244">
        <f>IFERROR(VLOOKUP(Tabela1[[#This Row],[COD.MDE]],'LISTA DE EMBARQUE'!B:L,11,0),"")</f>
        <v>5</v>
      </c>
      <c r="W89" s="245" t="str">
        <f>IFERROR(COUNTIF(#REF!,Tabela1[[#This Row],[Colunas5]]),"")</f>
        <v/>
      </c>
      <c r="X89" s="246">
        <f>Tabela1[[#This Row],[QIANTIDADE EXPEDIDA]]*Tabela1[[#This Row],[PESO UNI]]</f>
        <v>154.6</v>
      </c>
      <c r="Y89" s="246">
        <f t="shared" si="27"/>
        <v>0</v>
      </c>
      <c r="Z89" s="250">
        <f>Tabela1[[#This Row],[PESO TOTAL]]-Tabela1[[#This Row],[Peso Expedido]]</f>
        <v>0</v>
      </c>
      <c r="AA89" s="251">
        <v>1</v>
      </c>
      <c r="AB89" s="252"/>
      <c r="AC89" s="252">
        <v>1</v>
      </c>
      <c r="AD89" s="252">
        <v>1</v>
      </c>
      <c r="AE89" s="252">
        <v>1</v>
      </c>
      <c r="AF89" s="252">
        <v>1</v>
      </c>
      <c r="AG89" s="252">
        <v>1</v>
      </c>
      <c r="AH89" s="252">
        <v>1</v>
      </c>
      <c r="AI89" s="252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253" t="s">
        <v>3127</v>
      </c>
      <c r="B91" s="239" t="s">
        <v>3128</v>
      </c>
      <c r="C91" s="237">
        <v>28</v>
      </c>
      <c r="D91" s="254" t="s">
        <v>3130</v>
      </c>
      <c r="E91" s="237">
        <v>3788</v>
      </c>
      <c r="F91" s="237">
        <v>25</v>
      </c>
      <c r="G91" s="255">
        <v>10.4</v>
      </c>
      <c r="H91" s="240">
        <f>Tabela1[[#This Row],[PESO UNI]]*Tabela1[[#This Row],[QTE]]</f>
        <v>291.2</v>
      </c>
      <c r="I91" s="237" t="s">
        <v>4414</v>
      </c>
      <c r="J91" s="241" t="s">
        <v>3034</v>
      </c>
      <c r="K91" s="241" t="s">
        <v>31</v>
      </c>
      <c r="L91" s="242" t="s">
        <v>2984</v>
      </c>
      <c r="M91" s="243">
        <v>46188</v>
      </c>
      <c r="N91" s="241" t="s">
        <v>38</v>
      </c>
      <c r="O91" s="244"/>
      <c r="P91" s="245"/>
      <c r="Q91" s="14">
        <f>Tabela1[[#This Row],[QTDE/ Fabricação]]-Tabela1[[#This Row],[QTE]]</f>
        <v>-28</v>
      </c>
      <c r="R91" s="247">
        <f t="shared" si="24"/>
        <v>291.2</v>
      </c>
      <c r="S91" s="247">
        <f t="shared" si="25"/>
        <v>291.2</v>
      </c>
      <c r="T91" s="248">
        <f t="shared" si="26"/>
        <v>0</v>
      </c>
      <c r="U91" s="249">
        <f>IFERROR(SUMIF('LISTA DE EMBARQUE'!B:B,MICRO!E:E,'LISTA DE EMBARQUE'!G:G),"")</f>
        <v>28</v>
      </c>
      <c r="V91" s="244">
        <f>IFERROR(VLOOKUP(Tabela1[[#This Row],[COD.MDE]],'LISTA DE EMBARQUE'!B:L,11,0),"")</f>
        <v>3</v>
      </c>
      <c r="W91" s="245" t="str">
        <f>IFERROR(COUNTIF(#REF!,Tabela1[[#This Row],[Colunas5]]),"")</f>
        <v/>
      </c>
      <c r="X91" s="246">
        <f>Tabela1[[#This Row],[QIANTIDADE EXPEDIDA]]*Tabela1[[#This Row],[PESO UNI]]</f>
        <v>291.2</v>
      </c>
      <c r="Y91" s="246">
        <f t="shared" si="27"/>
        <v>0</v>
      </c>
      <c r="Z91" s="250">
        <f>Tabela1[[#This Row],[PESO TOTAL]]-Tabela1[[#This Row],[Peso Expedido]]</f>
        <v>0</v>
      </c>
      <c r="AA91" s="251">
        <v>1</v>
      </c>
      <c r="AB91" s="252"/>
      <c r="AC91" s="251">
        <v>1</v>
      </c>
      <c r="AD91" s="251">
        <v>1</v>
      </c>
      <c r="AE91" s="251">
        <v>1</v>
      </c>
      <c r="AF91" s="251">
        <v>1</v>
      </c>
      <c r="AG91" s="251">
        <v>1</v>
      </c>
      <c r="AH91" s="252">
        <v>1</v>
      </c>
      <c r="AI91" s="252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253" t="s">
        <v>3127</v>
      </c>
      <c r="B92" s="239" t="s">
        <v>3128</v>
      </c>
      <c r="C92" s="237">
        <v>12</v>
      </c>
      <c r="D92" s="254" t="s">
        <v>3131</v>
      </c>
      <c r="E92" s="237">
        <v>3789</v>
      </c>
      <c r="F92" s="237">
        <v>25</v>
      </c>
      <c r="G92" s="255">
        <v>57.6</v>
      </c>
      <c r="H92" s="240">
        <f>Tabela1[[#This Row],[PESO UNI]]*Tabela1[[#This Row],[QTE]]</f>
        <v>691.2</v>
      </c>
      <c r="I92" s="237" t="s">
        <v>4414</v>
      </c>
      <c r="J92" s="241" t="s">
        <v>3034</v>
      </c>
      <c r="K92" s="241" t="s">
        <v>31</v>
      </c>
      <c r="L92" s="242" t="s">
        <v>2984</v>
      </c>
      <c r="M92" s="243">
        <v>46188</v>
      </c>
      <c r="N92" s="241" t="s">
        <v>38</v>
      </c>
      <c r="O92" s="244"/>
      <c r="P92" s="245"/>
      <c r="Q92" s="14">
        <f>Tabela1[[#This Row],[QTDE/ Fabricação]]-Tabela1[[#This Row],[QTE]]</f>
        <v>-12</v>
      </c>
      <c r="R92" s="247">
        <f t="shared" si="24"/>
        <v>691.2</v>
      </c>
      <c r="S92" s="247">
        <f t="shared" si="25"/>
        <v>691.2</v>
      </c>
      <c r="T92" s="248">
        <f t="shared" si="26"/>
        <v>0</v>
      </c>
      <c r="U92" s="249">
        <f>IFERROR(SUMIF('LISTA DE EMBARQUE'!B:B,MICRO!E:E,'LISTA DE EMBARQUE'!G:G),"")</f>
        <v>12</v>
      </c>
      <c r="V92" s="244">
        <f>IFERROR(VLOOKUP(Tabela1[[#This Row],[COD.MDE]],'LISTA DE EMBARQUE'!B:L,11,0),"")</f>
        <v>5</v>
      </c>
      <c r="W92" s="245" t="str">
        <f>IFERROR(COUNTIF(#REF!,Tabela1[[#This Row],[Colunas5]]),"")</f>
        <v/>
      </c>
      <c r="X92" s="246">
        <f>Tabela1[[#This Row],[QIANTIDADE EXPEDIDA]]*Tabela1[[#This Row],[PESO UNI]]</f>
        <v>691.2</v>
      </c>
      <c r="Y92" s="246">
        <f t="shared" si="27"/>
        <v>0</v>
      </c>
      <c r="Z92" s="250">
        <f>Tabela1[[#This Row],[PESO TOTAL]]-Tabela1[[#This Row],[Peso Expedido]]</f>
        <v>0</v>
      </c>
      <c r="AA92" s="251">
        <v>1</v>
      </c>
      <c r="AB92" s="252"/>
      <c r="AC92" s="252">
        <v>1</v>
      </c>
      <c r="AD92" s="252">
        <v>1</v>
      </c>
      <c r="AE92" s="252">
        <v>1</v>
      </c>
      <c r="AF92" s="252">
        <v>1</v>
      </c>
      <c r="AG92" s="252">
        <v>1</v>
      </c>
      <c r="AH92" s="252">
        <v>1</v>
      </c>
      <c r="AI92" s="252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253" t="s">
        <v>3127</v>
      </c>
      <c r="B93" s="239" t="s">
        <v>3128</v>
      </c>
      <c r="C93" s="237">
        <v>2</v>
      </c>
      <c r="D93" s="254" t="s">
        <v>3132</v>
      </c>
      <c r="E93" s="237">
        <v>3790</v>
      </c>
      <c r="F93" s="237">
        <v>25</v>
      </c>
      <c r="G93" s="255">
        <v>57.6</v>
      </c>
      <c r="H93" s="240">
        <f>Tabela1[[#This Row],[PESO UNI]]*Tabela1[[#This Row],[QTE]]</f>
        <v>115.2</v>
      </c>
      <c r="I93" s="237" t="s">
        <v>4414</v>
      </c>
      <c r="J93" s="241" t="s">
        <v>3034</v>
      </c>
      <c r="K93" s="241" t="s">
        <v>31</v>
      </c>
      <c r="L93" s="242" t="s">
        <v>2984</v>
      </c>
      <c r="M93" s="243">
        <v>46188</v>
      </c>
      <c r="N93" s="241" t="s">
        <v>38</v>
      </c>
      <c r="O93" s="244"/>
      <c r="P93" s="245"/>
      <c r="Q93" s="14">
        <f>Tabela1[[#This Row],[QTDE/ Fabricação]]-Tabela1[[#This Row],[QTE]]</f>
        <v>-2</v>
      </c>
      <c r="R93" s="247">
        <f t="shared" si="24"/>
        <v>115.2</v>
      </c>
      <c r="S93" s="247">
        <f t="shared" si="25"/>
        <v>115.2</v>
      </c>
      <c r="T93" s="248">
        <f t="shared" si="26"/>
        <v>0</v>
      </c>
      <c r="U93" s="249">
        <f>IFERROR(SUMIF('LISTA DE EMBARQUE'!B:B,MICRO!E:E,'LISTA DE EMBARQUE'!G:G),"")</f>
        <v>2</v>
      </c>
      <c r="V93" s="244">
        <f>IFERROR(VLOOKUP(Tabela1[[#This Row],[COD.MDE]],'LISTA DE EMBARQUE'!B:L,11,0),"")</f>
        <v>5</v>
      </c>
      <c r="W93" s="245" t="str">
        <f>IFERROR(COUNTIF(#REF!,Tabela1[[#This Row],[Colunas5]]),"")</f>
        <v/>
      </c>
      <c r="X93" s="246">
        <f>Tabela1[[#This Row],[QIANTIDADE EXPEDIDA]]*Tabela1[[#This Row],[PESO UNI]]</f>
        <v>115.2</v>
      </c>
      <c r="Y93" s="246">
        <f t="shared" si="27"/>
        <v>0</v>
      </c>
      <c r="Z93" s="250">
        <f>Tabela1[[#This Row],[PESO TOTAL]]-Tabela1[[#This Row],[Peso Expedido]]</f>
        <v>0</v>
      </c>
      <c r="AA93" s="251">
        <v>1</v>
      </c>
      <c r="AB93" s="252"/>
      <c r="AC93" s="252">
        <v>1</v>
      </c>
      <c r="AD93" s="252">
        <v>1</v>
      </c>
      <c r="AE93" s="252">
        <v>1</v>
      </c>
      <c r="AF93" s="252">
        <v>1</v>
      </c>
      <c r="AG93" s="252">
        <v>1</v>
      </c>
      <c r="AH93" s="252">
        <v>1</v>
      </c>
      <c r="AI93" s="252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253" t="s">
        <v>3127</v>
      </c>
      <c r="B94" s="239" t="s">
        <v>3128</v>
      </c>
      <c r="C94" s="237">
        <v>28</v>
      </c>
      <c r="D94" s="254" t="s">
        <v>3133</v>
      </c>
      <c r="E94" s="237">
        <v>3791</v>
      </c>
      <c r="F94" s="237">
        <v>25</v>
      </c>
      <c r="G94" s="255">
        <v>4.8</v>
      </c>
      <c r="H94" s="240">
        <f>Tabela1[[#This Row],[PESO UNI]]*Tabela1[[#This Row],[QTE]]</f>
        <v>134.4</v>
      </c>
      <c r="I94" s="237" t="s">
        <v>4414</v>
      </c>
      <c r="J94" s="241" t="s">
        <v>3034</v>
      </c>
      <c r="K94" s="241" t="s">
        <v>31</v>
      </c>
      <c r="L94" s="242" t="s">
        <v>2984</v>
      </c>
      <c r="M94" s="243">
        <v>46188</v>
      </c>
      <c r="N94" s="241" t="s">
        <v>38</v>
      </c>
      <c r="O94" s="244"/>
      <c r="P94" s="245"/>
      <c r="Q94" s="14">
        <f>Tabela1[[#This Row],[QTDE/ Fabricação]]-Tabela1[[#This Row],[QTE]]</f>
        <v>-28</v>
      </c>
      <c r="R94" s="247">
        <f t="shared" si="24"/>
        <v>134.4</v>
      </c>
      <c r="S94" s="247">
        <f t="shared" si="25"/>
        <v>134.4</v>
      </c>
      <c r="T94" s="248">
        <f t="shared" si="26"/>
        <v>0</v>
      </c>
      <c r="U94" s="249">
        <f>IFERROR(SUMIF('LISTA DE EMBARQUE'!B:B,MICRO!E:E,'LISTA DE EMBARQUE'!G:G),"")</f>
        <v>28</v>
      </c>
      <c r="V94" s="244">
        <f>IFERROR(VLOOKUP(Tabela1[[#This Row],[COD.MDE]],'LISTA DE EMBARQUE'!B:L,11,0),"")</f>
        <v>6</v>
      </c>
      <c r="W94" s="245" t="str">
        <f>IFERROR(COUNTIF(#REF!,Tabela1[[#This Row],[Colunas5]]),"")</f>
        <v/>
      </c>
      <c r="X94" s="246">
        <f>Tabela1[[#This Row],[QIANTIDADE EXPEDIDA]]*Tabela1[[#This Row],[PESO UNI]]</f>
        <v>134.4</v>
      </c>
      <c r="Y94" s="246">
        <f t="shared" si="27"/>
        <v>0</v>
      </c>
      <c r="Z94" s="250">
        <f>Tabela1[[#This Row],[PESO TOTAL]]-Tabela1[[#This Row],[Peso Expedido]]</f>
        <v>0</v>
      </c>
      <c r="AA94" s="251">
        <v>1</v>
      </c>
      <c r="AB94" s="252"/>
      <c r="AC94" s="251">
        <v>1</v>
      </c>
      <c r="AD94" s="251">
        <v>1</v>
      </c>
      <c r="AE94" s="251">
        <v>1</v>
      </c>
      <c r="AF94" s="251">
        <v>1</v>
      </c>
      <c r="AG94" s="251">
        <v>1</v>
      </c>
      <c r="AH94" s="251">
        <v>1</v>
      </c>
      <c r="AI94" s="252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hidden="1" customHeight="1" x14ac:dyDescent="0.25">
      <c r="A97" s="253" t="s">
        <v>3127</v>
      </c>
      <c r="B97" s="239" t="s">
        <v>3128</v>
      </c>
      <c r="C97" s="237">
        <v>1</v>
      </c>
      <c r="D97" s="254" t="s">
        <v>3136</v>
      </c>
      <c r="E97" s="237">
        <v>3794</v>
      </c>
      <c r="F97" s="237">
        <v>25</v>
      </c>
      <c r="G97" s="255">
        <v>26.3</v>
      </c>
      <c r="H97" s="240">
        <f>Tabela1[[#This Row],[PESO UNI]]*Tabela1[[#This Row],[QTE]]</f>
        <v>26.3</v>
      </c>
      <c r="I97" s="237" t="s">
        <v>4414</v>
      </c>
      <c r="J97" s="241" t="s">
        <v>3034</v>
      </c>
      <c r="K97" s="241" t="s">
        <v>31</v>
      </c>
      <c r="L97" s="242" t="s">
        <v>2984</v>
      </c>
      <c r="M97" s="243">
        <v>46188</v>
      </c>
      <c r="N97" s="241" t="s">
        <v>38</v>
      </c>
      <c r="O97" s="244"/>
      <c r="P97" s="245"/>
      <c r="Q97" s="14">
        <f>Tabela1[[#This Row],[QTDE/ Fabricação]]-Tabela1[[#This Row],[QTE]]</f>
        <v>-1</v>
      </c>
      <c r="R97" s="247">
        <f t="shared" si="24"/>
        <v>26.3</v>
      </c>
      <c r="S97" s="247">
        <f t="shared" si="25"/>
        <v>26.3</v>
      </c>
      <c r="T97" s="248">
        <f t="shared" si="26"/>
        <v>0</v>
      </c>
      <c r="U97" s="249">
        <f>IFERROR(SUMIF('LISTA DE EMBARQUE'!B:B,MICRO!E:E,'LISTA DE EMBARQUE'!G:G),"")</f>
        <v>1</v>
      </c>
      <c r="V97" s="244">
        <f>IFERROR(VLOOKUP(Tabela1[[#This Row],[COD.MDE]],'LISTA DE EMBARQUE'!B:L,11,0),"")</f>
        <v>3</v>
      </c>
      <c r="W97" s="245" t="str">
        <f>IFERROR(COUNTIF(#REF!,Tabela1[[#This Row],[Colunas5]]),"")</f>
        <v/>
      </c>
      <c r="X97" s="246">
        <f>Tabela1[[#This Row],[QIANTIDADE EXPEDIDA]]*Tabela1[[#This Row],[PESO UNI]]</f>
        <v>26.3</v>
      </c>
      <c r="Y97" s="246">
        <f t="shared" si="27"/>
        <v>0</v>
      </c>
      <c r="Z97" s="250">
        <f>Tabela1[[#This Row],[PESO TOTAL]]-Tabela1[[#This Row],[Peso Expedido]]</f>
        <v>0</v>
      </c>
      <c r="AA97" s="251">
        <v>1</v>
      </c>
      <c r="AB97" s="252"/>
      <c r="AC97" s="251">
        <v>1</v>
      </c>
      <c r="AD97" s="251">
        <v>1</v>
      </c>
      <c r="AE97" s="251">
        <v>1</v>
      </c>
      <c r="AF97" s="251">
        <v>1</v>
      </c>
      <c r="AG97" s="251">
        <v>1</v>
      </c>
      <c r="AH97" s="252">
        <v>1</v>
      </c>
      <c r="AI97" s="252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253" t="s">
        <v>3127</v>
      </c>
      <c r="B98" s="239" t="s">
        <v>3128</v>
      </c>
      <c r="C98" s="237">
        <v>1</v>
      </c>
      <c r="D98" s="254" t="s">
        <v>3137</v>
      </c>
      <c r="E98" s="237">
        <v>3795</v>
      </c>
      <c r="F98" s="237">
        <v>25</v>
      </c>
      <c r="G98" s="255">
        <v>2.4</v>
      </c>
      <c r="H98" s="240">
        <f>Tabela1[[#This Row],[PESO UNI]]*Tabela1[[#This Row],[QTE]]</f>
        <v>2.4</v>
      </c>
      <c r="I98" s="237" t="s">
        <v>4414</v>
      </c>
      <c r="J98" s="241" t="s">
        <v>3034</v>
      </c>
      <c r="K98" s="241" t="s">
        <v>31</v>
      </c>
      <c r="L98" s="242" t="s">
        <v>2984</v>
      </c>
      <c r="M98" s="243">
        <v>46188</v>
      </c>
      <c r="N98" s="241" t="s">
        <v>38</v>
      </c>
      <c r="O98" s="244"/>
      <c r="P98" s="245"/>
      <c r="Q98" s="14">
        <f>Tabela1[[#This Row],[QTDE/ Fabricação]]-Tabela1[[#This Row],[QTE]]</f>
        <v>-1</v>
      </c>
      <c r="R98" s="247">
        <f t="shared" si="24"/>
        <v>2.4</v>
      </c>
      <c r="S98" s="247">
        <f t="shared" si="25"/>
        <v>2.4</v>
      </c>
      <c r="T98" s="248">
        <f t="shared" si="26"/>
        <v>0</v>
      </c>
      <c r="U98" s="249">
        <f>IFERROR(SUMIF('LISTA DE EMBARQUE'!B:B,MICRO!E:E,'LISTA DE EMBARQUE'!G:G),"")</f>
        <v>1</v>
      </c>
      <c r="V98" s="244">
        <f>IFERROR(VLOOKUP(Tabela1[[#This Row],[COD.MDE]],'LISTA DE EMBARQUE'!B:L,11,0),"")</f>
        <v>6</v>
      </c>
      <c r="W98" s="245" t="str">
        <f>IFERROR(COUNTIF(#REF!,Tabela1[[#This Row],[Colunas5]]),"")</f>
        <v/>
      </c>
      <c r="X98" s="246">
        <f>Tabela1[[#This Row],[QIANTIDADE EXPEDIDA]]*Tabela1[[#This Row],[PESO UNI]]</f>
        <v>2.4</v>
      </c>
      <c r="Y98" s="246">
        <f t="shared" si="27"/>
        <v>0</v>
      </c>
      <c r="Z98" s="250">
        <f>Tabela1[[#This Row],[PESO TOTAL]]-Tabela1[[#This Row],[Peso Expedido]]</f>
        <v>0</v>
      </c>
      <c r="AA98" s="251">
        <v>1</v>
      </c>
      <c r="AB98" s="252"/>
      <c r="AC98" s="251">
        <v>1</v>
      </c>
      <c r="AD98" s="251">
        <v>1</v>
      </c>
      <c r="AE98" s="251">
        <v>1</v>
      </c>
      <c r="AF98" s="251">
        <v>1</v>
      </c>
      <c r="AG98" s="251">
        <v>1</v>
      </c>
      <c r="AH98" s="251">
        <v>1</v>
      </c>
      <c r="AI98" s="252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hidden="1" customHeight="1" x14ac:dyDescent="0.25">
      <c r="A101" s="253" t="s">
        <v>3039</v>
      </c>
      <c r="B101" s="239"/>
      <c r="C101" s="237">
        <v>4</v>
      </c>
      <c r="D101" s="254" t="s">
        <v>3040</v>
      </c>
      <c r="E101" s="237">
        <v>3798</v>
      </c>
      <c r="F101" s="237">
        <v>24</v>
      </c>
      <c r="G101" s="255">
        <v>2.7</v>
      </c>
      <c r="H101" s="240">
        <f>Tabela1[[#This Row],[PESO UNI]]*Tabela1[[#This Row],[QTE]]</f>
        <v>10.8</v>
      </c>
      <c r="I101" s="237">
        <v>0</v>
      </c>
      <c r="J101" s="241" t="s">
        <v>3140</v>
      </c>
      <c r="K101" s="241" t="s">
        <v>23</v>
      </c>
      <c r="L101" s="242" t="s">
        <v>2984</v>
      </c>
      <c r="M101" s="243">
        <v>46188</v>
      </c>
      <c r="N101" s="241" t="s">
        <v>38</v>
      </c>
      <c r="O101" s="244"/>
      <c r="P101" s="245"/>
      <c r="Q101" s="14">
        <f>Tabela1[[#This Row],[QTDE/ Fabricação]]-Tabela1[[#This Row],[QTE]]</f>
        <v>-4</v>
      </c>
      <c r="R101" s="247">
        <f t="shared" si="24"/>
        <v>10.8</v>
      </c>
      <c r="S101" s="247">
        <f t="shared" si="25"/>
        <v>10.8</v>
      </c>
      <c r="T101" s="248">
        <f t="shared" si="26"/>
        <v>0</v>
      </c>
      <c r="U101" s="249">
        <f>IFERROR(SUMIF('LISTA DE EMBARQUE'!B:B,MICRO!E:E,'LISTA DE EMBARQUE'!G:G),"")</f>
        <v>4</v>
      </c>
      <c r="V101" s="244">
        <f>IFERROR(VLOOKUP(Tabela1[[#This Row],[COD.MDE]],'LISTA DE EMBARQUE'!B:L,11,0),"")</f>
        <v>2</v>
      </c>
      <c r="W101" s="245" t="str">
        <f>IFERROR(COUNTIF(#REF!,Tabela1[[#This Row],[Colunas5]]),"")</f>
        <v/>
      </c>
      <c r="X101" s="246">
        <f>Tabela1[[#This Row],[QIANTIDADE EXPEDIDA]]*Tabela1[[#This Row],[PESO UNI]]</f>
        <v>10.8</v>
      </c>
      <c r="Y101" s="246">
        <f t="shared" si="27"/>
        <v>0</v>
      </c>
      <c r="Z101" s="250">
        <f>Tabela1[[#This Row],[PESO TOTAL]]-Tabela1[[#This Row],[Peso Expedido]]</f>
        <v>0</v>
      </c>
      <c r="AA101" s="251">
        <v>1</v>
      </c>
      <c r="AB101" s="252"/>
      <c r="AC101" s="252">
        <v>1</v>
      </c>
      <c r="AD101" s="252">
        <v>1</v>
      </c>
      <c r="AE101" s="252">
        <v>1</v>
      </c>
      <c r="AF101" s="252">
        <v>1</v>
      </c>
      <c r="AG101" s="252">
        <v>1</v>
      </c>
      <c r="AH101" s="252">
        <v>1</v>
      </c>
      <c r="AI101" s="252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9">IF(AH101="",0,IF(ISTEXT(AH101),H101*VALUE(SUBSTITUTE(AH101,"%",""))/100,H101*AH101))</f>
        <v>10.8</v>
      </c>
      <c r="AV101" s="37">
        <f t="shared" ref="AV101:AV164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253" t="s">
        <v>3043</v>
      </c>
      <c r="B102" s="239"/>
      <c r="C102" s="237">
        <v>4</v>
      </c>
      <c r="D102" s="254" t="s">
        <v>3141</v>
      </c>
      <c r="E102" s="237">
        <v>3799</v>
      </c>
      <c r="F102" s="237">
        <v>24</v>
      </c>
      <c r="G102" s="255">
        <v>3.2</v>
      </c>
      <c r="H102" s="240">
        <f>Tabela1[[#This Row],[PESO UNI]]*Tabela1[[#This Row],[QTE]]</f>
        <v>12.8</v>
      </c>
      <c r="I102" s="237">
        <v>0</v>
      </c>
      <c r="J102" s="241" t="s">
        <v>3140</v>
      </c>
      <c r="K102" s="241" t="s">
        <v>23</v>
      </c>
      <c r="L102" s="242" t="s">
        <v>2984</v>
      </c>
      <c r="M102" s="243">
        <v>46188</v>
      </c>
      <c r="N102" s="241" t="s">
        <v>38</v>
      </c>
      <c r="O102" s="244"/>
      <c r="P102" s="245"/>
      <c r="Q102" s="14">
        <f>Tabela1[[#This Row],[QTDE/ Fabricação]]-Tabela1[[#This Row],[QTE]]</f>
        <v>-4</v>
      </c>
      <c r="R102" s="247">
        <f t="shared" si="24"/>
        <v>12.8</v>
      </c>
      <c r="S102" s="247">
        <f t="shared" si="25"/>
        <v>12.8</v>
      </c>
      <c r="T102" s="248">
        <f t="shared" si="26"/>
        <v>0</v>
      </c>
      <c r="U102" s="249">
        <f>IFERROR(SUMIF('LISTA DE EMBARQUE'!B:B,MICRO!E:E,'LISTA DE EMBARQUE'!G:G),"")</f>
        <v>4</v>
      </c>
      <c r="V102" s="244">
        <f>IFERROR(VLOOKUP(Tabela1[[#This Row],[COD.MDE]],'LISTA DE EMBARQUE'!B:L,11,0),"")</f>
        <v>2</v>
      </c>
      <c r="W102" s="245" t="str">
        <f>IFERROR(COUNTIF(#REF!,Tabela1[[#This Row],[Colunas5]]),"")</f>
        <v/>
      </c>
      <c r="X102" s="246">
        <f>Tabela1[[#This Row],[QIANTIDADE EXPEDIDA]]*Tabela1[[#This Row],[PESO UNI]]</f>
        <v>12.8</v>
      </c>
      <c r="Y102" s="246">
        <f t="shared" si="27"/>
        <v>0</v>
      </c>
      <c r="Z102" s="250">
        <f>Tabela1[[#This Row],[PESO TOTAL]]-Tabela1[[#This Row],[Peso Expedido]]</f>
        <v>0</v>
      </c>
      <c r="AA102" s="251">
        <v>1</v>
      </c>
      <c r="AB102" s="252"/>
      <c r="AC102" s="252">
        <v>1</v>
      </c>
      <c r="AD102" s="252">
        <v>1</v>
      </c>
      <c r="AE102" s="252">
        <v>1</v>
      </c>
      <c r="AF102" s="252">
        <v>1</v>
      </c>
      <c r="AG102" s="252">
        <v>1</v>
      </c>
      <c r="AH102" s="252">
        <v>1</v>
      </c>
      <c r="AI102" s="252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253" t="s">
        <v>3142</v>
      </c>
      <c r="B103" s="239"/>
      <c r="C103" s="237">
        <v>6</v>
      </c>
      <c r="D103" s="254" t="s">
        <v>3143</v>
      </c>
      <c r="E103" s="237">
        <v>3800</v>
      </c>
      <c r="F103" s="237">
        <v>24</v>
      </c>
      <c r="G103" s="255">
        <v>54</v>
      </c>
      <c r="H103" s="240">
        <f>Tabela1[[#This Row],[PESO UNI]]*Tabela1[[#This Row],[QTE]]</f>
        <v>324</v>
      </c>
      <c r="I103" s="237">
        <v>0</v>
      </c>
      <c r="J103" s="241" t="s">
        <v>3140</v>
      </c>
      <c r="K103" s="241" t="s">
        <v>23</v>
      </c>
      <c r="L103" s="242" t="s">
        <v>2984</v>
      </c>
      <c r="M103" s="243">
        <v>46188</v>
      </c>
      <c r="N103" s="241" t="s">
        <v>38</v>
      </c>
      <c r="O103" s="244"/>
      <c r="P103" s="245"/>
      <c r="Q103" s="14">
        <f>Tabela1[[#This Row],[QTDE/ Fabricação]]-Tabela1[[#This Row],[QTE]]</f>
        <v>-6</v>
      </c>
      <c r="R103" s="247">
        <f t="shared" si="24"/>
        <v>324</v>
      </c>
      <c r="S103" s="247">
        <f t="shared" si="25"/>
        <v>324</v>
      </c>
      <c r="T103" s="248">
        <f t="shared" si="26"/>
        <v>0</v>
      </c>
      <c r="U103" s="249">
        <f>IFERROR(SUMIF('LISTA DE EMBARQUE'!B:B,MICRO!E:E,'LISTA DE EMBARQUE'!G:G),"")</f>
        <v>6</v>
      </c>
      <c r="V103" s="244">
        <f>IFERROR(VLOOKUP(Tabela1[[#This Row],[COD.MDE]],'LISTA DE EMBARQUE'!B:L,11,0),"")</f>
        <v>1</v>
      </c>
      <c r="W103" s="245" t="str">
        <f>IFERROR(COUNTIF(#REF!,Tabela1[[#This Row],[Colunas5]]),"")</f>
        <v/>
      </c>
      <c r="X103" s="246">
        <f>Tabela1[[#This Row],[QIANTIDADE EXPEDIDA]]*Tabela1[[#This Row],[PESO UNI]]</f>
        <v>324</v>
      </c>
      <c r="Y103" s="246">
        <f t="shared" si="27"/>
        <v>0</v>
      </c>
      <c r="Z103" s="250">
        <f>Tabela1[[#This Row],[PESO TOTAL]]-Tabela1[[#This Row],[Peso Expedido]]</f>
        <v>0</v>
      </c>
      <c r="AA103" s="251">
        <v>1</v>
      </c>
      <c r="AB103" s="252"/>
      <c r="AC103" s="252">
        <v>1</v>
      </c>
      <c r="AD103" s="252">
        <v>1</v>
      </c>
      <c r="AE103" s="252">
        <v>1</v>
      </c>
      <c r="AF103" s="252">
        <v>1</v>
      </c>
      <c r="AG103" s="252">
        <v>1</v>
      </c>
      <c r="AH103" s="252">
        <v>1</v>
      </c>
      <c r="AI103" s="252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253" t="s">
        <v>3144</v>
      </c>
      <c r="B104" s="239"/>
      <c r="C104" s="237">
        <v>14</v>
      </c>
      <c r="D104" s="254" t="s">
        <v>660</v>
      </c>
      <c r="E104" s="237">
        <v>3801</v>
      </c>
      <c r="F104" s="237">
        <v>24</v>
      </c>
      <c r="G104" s="255">
        <v>4.7</v>
      </c>
      <c r="H104" s="240">
        <f>Tabela1[[#This Row],[PESO UNI]]*Tabela1[[#This Row],[QTE]]</f>
        <v>65.8</v>
      </c>
      <c r="I104" s="237">
        <v>0</v>
      </c>
      <c r="J104" s="241" t="s">
        <v>3140</v>
      </c>
      <c r="K104" s="241" t="s">
        <v>23</v>
      </c>
      <c r="L104" s="242" t="s">
        <v>2984</v>
      </c>
      <c r="M104" s="243">
        <v>46188</v>
      </c>
      <c r="N104" s="241" t="s">
        <v>38</v>
      </c>
      <c r="O104" s="244"/>
      <c r="P104" s="245"/>
      <c r="Q104" s="14">
        <f>Tabela1[[#This Row],[QTDE/ Fabricação]]-Tabela1[[#This Row],[QTE]]</f>
        <v>-14</v>
      </c>
      <c r="R104" s="247">
        <f t="shared" si="24"/>
        <v>65.8</v>
      </c>
      <c r="S104" s="247">
        <f t="shared" si="25"/>
        <v>65.8</v>
      </c>
      <c r="T104" s="248">
        <f t="shared" si="26"/>
        <v>0</v>
      </c>
      <c r="U104" s="249">
        <f>IFERROR(SUMIF('LISTA DE EMBARQUE'!B:B,MICRO!E:E,'LISTA DE EMBARQUE'!G:G),"")</f>
        <v>14</v>
      </c>
      <c r="V104" s="244">
        <f>IFERROR(VLOOKUP(Tabela1[[#This Row],[COD.MDE]],'LISTA DE EMBARQUE'!B:L,11,0),"")</f>
        <v>5</v>
      </c>
      <c r="W104" s="245" t="str">
        <f>IFERROR(COUNTIF(#REF!,Tabela1[[#This Row],[Colunas5]]),"")</f>
        <v/>
      </c>
      <c r="X104" s="246">
        <f>Tabela1[[#This Row],[QIANTIDADE EXPEDIDA]]*Tabela1[[#This Row],[PESO UNI]]</f>
        <v>65.8</v>
      </c>
      <c r="Y104" s="246">
        <f t="shared" si="27"/>
        <v>0</v>
      </c>
      <c r="Z104" s="250">
        <f>Tabela1[[#This Row],[PESO TOTAL]]-Tabela1[[#This Row],[Peso Expedido]]</f>
        <v>0</v>
      </c>
      <c r="AA104" s="251">
        <v>1</v>
      </c>
      <c r="AB104" s="252"/>
      <c r="AC104" s="252">
        <v>1</v>
      </c>
      <c r="AD104" s="252">
        <v>1</v>
      </c>
      <c r="AE104" s="252">
        <v>1</v>
      </c>
      <c r="AF104" s="252">
        <v>1</v>
      </c>
      <c r="AG104" s="252">
        <v>1</v>
      </c>
      <c r="AH104" s="252">
        <v>1</v>
      </c>
      <c r="AI104" s="252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253" t="s">
        <v>144</v>
      </c>
      <c r="B105" s="239"/>
      <c r="C105" s="237">
        <v>42</v>
      </c>
      <c r="D105" s="254" t="s">
        <v>205</v>
      </c>
      <c r="E105" s="237">
        <v>3802</v>
      </c>
      <c r="F105" s="237">
        <v>24</v>
      </c>
      <c r="G105" s="255">
        <v>9</v>
      </c>
      <c r="H105" s="240">
        <f>Tabela1[[#This Row],[PESO UNI]]*Tabela1[[#This Row],[QTE]]</f>
        <v>378</v>
      </c>
      <c r="I105" s="237">
        <v>0</v>
      </c>
      <c r="J105" s="241" t="s">
        <v>3140</v>
      </c>
      <c r="K105" s="241" t="s">
        <v>23</v>
      </c>
      <c r="L105" s="242" t="s">
        <v>2984</v>
      </c>
      <c r="M105" s="243">
        <v>46188</v>
      </c>
      <c r="N105" s="241" t="s">
        <v>38</v>
      </c>
      <c r="O105" s="244"/>
      <c r="P105" s="245"/>
      <c r="Q105" s="14">
        <f>Tabela1[[#This Row],[QTDE/ Fabricação]]-Tabela1[[#This Row],[QTE]]</f>
        <v>-42</v>
      </c>
      <c r="R105" s="247">
        <f t="shared" si="24"/>
        <v>378</v>
      </c>
      <c r="S105" s="247">
        <f t="shared" si="25"/>
        <v>378</v>
      </c>
      <c r="T105" s="248">
        <f t="shared" si="26"/>
        <v>0</v>
      </c>
      <c r="U105" s="249">
        <f>IFERROR(SUMIF('LISTA DE EMBARQUE'!B:B,MICRO!E:E,'LISTA DE EMBARQUE'!G:G),"")</f>
        <v>42</v>
      </c>
      <c r="V105" s="244">
        <f>IFERROR(VLOOKUP(Tabela1[[#This Row],[COD.MDE]],'LISTA DE EMBARQUE'!B:L,11,0),"")</f>
        <v>2</v>
      </c>
      <c r="W105" s="245" t="str">
        <f>IFERROR(COUNTIF(#REF!,Tabela1[[#This Row],[Colunas5]]),"")</f>
        <v/>
      </c>
      <c r="X105" s="246">
        <f>Tabela1[[#This Row],[QIANTIDADE EXPEDIDA]]*Tabela1[[#This Row],[PESO UNI]]</f>
        <v>378</v>
      </c>
      <c r="Y105" s="246">
        <f t="shared" si="27"/>
        <v>0</v>
      </c>
      <c r="Z105" s="250">
        <f>Tabela1[[#This Row],[PESO TOTAL]]-Tabela1[[#This Row],[Peso Expedido]]</f>
        <v>0</v>
      </c>
      <c r="AA105" s="251">
        <v>1</v>
      </c>
      <c r="AB105" s="252"/>
      <c r="AC105" s="252">
        <v>1</v>
      </c>
      <c r="AD105" s="252">
        <v>1</v>
      </c>
      <c r="AE105" s="252">
        <v>1</v>
      </c>
      <c r="AF105" s="252">
        <v>1</v>
      </c>
      <c r="AG105" s="252">
        <v>1</v>
      </c>
      <c r="AH105" s="252">
        <v>1</v>
      </c>
      <c r="AI105" s="252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253" t="s">
        <v>414</v>
      </c>
      <c r="B106" s="239"/>
      <c r="C106" s="237">
        <v>24</v>
      </c>
      <c r="D106" s="254" t="s">
        <v>3145</v>
      </c>
      <c r="E106" s="237">
        <v>3803</v>
      </c>
      <c r="F106" s="237">
        <v>24</v>
      </c>
      <c r="G106" s="255">
        <v>5</v>
      </c>
      <c r="H106" s="240">
        <f>Tabela1[[#This Row],[PESO UNI]]*Tabela1[[#This Row],[QTE]]</f>
        <v>120</v>
      </c>
      <c r="I106" s="237">
        <v>0</v>
      </c>
      <c r="J106" s="241" t="s">
        <v>3140</v>
      </c>
      <c r="K106" s="241" t="s">
        <v>23</v>
      </c>
      <c r="L106" s="242" t="s">
        <v>2984</v>
      </c>
      <c r="M106" s="243">
        <v>46188</v>
      </c>
      <c r="N106" s="241" t="s">
        <v>38</v>
      </c>
      <c r="O106" s="244"/>
      <c r="P106" s="245"/>
      <c r="Q106" s="14">
        <f>Tabela1[[#This Row],[QTDE/ Fabricação]]-Tabela1[[#This Row],[QTE]]</f>
        <v>-24</v>
      </c>
      <c r="R106" s="247">
        <f t="shared" si="24"/>
        <v>120</v>
      </c>
      <c r="S106" s="247">
        <f t="shared" si="25"/>
        <v>120</v>
      </c>
      <c r="T106" s="248">
        <f t="shared" si="26"/>
        <v>0</v>
      </c>
      <c r="U106" s="249">
        <f>IFERROR(SUMIF('LISTA DE EMBARQUE'!B:B,MICRO!E:E,'LISTA DE EMBARQUE'!G:G),"")</f>
        <v>24</v>
      </c>
      <c r="V106" s="244">
        <f>IFERROR(VLOOKUP(Tabela1[[#This Row],[COD.MDE]],'LISTA DE EMBARQUE'!B:L,11,0),"")</f>
        <v>2</v>
      </c>
      <c r="W106" s="245" t="str">
        <f>IFERROR(COUNTIF(#REF!,Tabela1[[#This Row],[Colunas5]]),"")</f>
        <v/>
      </c>
      <c r="X106" s="246">
        <f>Tabela1[[#This Row],[QIANTIDADE EXPEDIDA]]*Tabela1[[#This Row],[PESO UNI]]</f>
        <v>120</v>
      </c>
      <c r="Y106" s="246">
        <f t="shared" si="27"/>
        <v>0</v>
      </c>
      <c r="Z106" s="250">
        <f>Tabela1[[#This Row],[PESO TOTAL]]-Tabela1[[#This Row],[Peso Expedido]]</f>
        <v>0</v>
      </c>
      <c r="AA106" s="251">
        <v>1</v>
      </c>
      <c r="AB106" s="252"/>
      <c r="AC106" s="252">
        <v>1</v>
      </c>
      <c r="AD106" s="252">
        <v>1</v>
      </c>
      <c r="AE106" s="252">
        <v>1</v>
      </c>
      <c r="AF106" s="252">
        <v>1</v>
      </c>
      <c r="AG106" s="252">
        <v>1</v>
      </c>
      <c r="AH106" s="252">
        <v>1</v>
      </c>
      <c r="AI106" s="252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253" t="s">
        <v>3146</v>
      </c>
      <c r="B107" s="239"/>
      <c r="C107" s="237">
        <v>1</v>
      </c>
      <c r="D107" s="254" t="s">
        <v>3147</v>
      </c>
      <c r="E107" s="237">
        <v>3804</v>
      </c>
      <c r="F107" s="237">
        <v>23</v>
      </c>
      <c r="G107" s="255">
        <v>18.5</v>
      </c>
      <c r="H107" s="240">
        <f>Tabela1[[#This Row],[PESO UNI]]*Tabela1[[#This Row],[QTE]]</f>
        <v>18.5</v>
      </c>
      <c r="I107" s="237">
        <v>0</v>
      </c>
      <c r="J107" s="241" t="s">
        <v>3140</v>
      </c>
      <c r="K107" s="241" t="s">
        <v>33</v>
      </c>
      <c r="L107" s="242" t="s">
        <v>2984</v>
      </c>
      <c r="M107" s="243">
        <v>46188</v>
      </c>
      <c r="N107" s="241" t="s">
        <v>38</v>
      </c>
      <c r="O107" s="244"/>
      <c r="P107" s="245"/>
      <c r="Q107" s="14">
        <f>Tabela1[[#This Row],[QTDE/ Fabricação]]-Tabela1[[#This Row],[QTE]]</f>
        <v>-1</v>
      </c>
      <c r="R107" s="247">
        <f t="shared" si="24"/>
        <v>18.5</v>
      </c>
      <c r="S107" s="247">
        <f t="shared" si="25"/>
        <v>18.5</v>
      </c>
      <c r="T107" s="248">
        <f t="shared" si="26"/>
        <v>0</v>
      </c>
      <c r="U107" s="249">
        <f>IFERROR(SUMIF('LISTA DE EMBARQUE'!B:B,MICRO!E:E,'LISTA DE EMBARQUE'!G:G),"")</f>
        <v>1</v>
      </c>
      <c r="V107" s="244">
        <f>IFERROR(VLOOKUP(Tabela1[[#This Row],[COD.MDE]],'LISTA DE EMBARQUE'!B:L,11,0),"")</f>
        <v>2</v>
      </c>
      <c r="W107" s="245" t="str">
        <f>IFERROR(COUNTIF(#REF!,Tabela1[[#This Row],[Colunas5]]),"")</f>
        <v/>
      </c>
      <c r="X107" s="246">
        <f>Tabela1[[#This Row],[QIANTIDADE EXPEDIDA]]*Tabela1[[#This Row],[PESO UNI]]</f>
        <v>18.5</v>
      </c>
      <c r="Y107" s="246">
        <f t="shared" si="27"/>
        <v>0</v>
      </c>
      <c r="Z107" s="250">
        <f>Tabela1[[#This Row],[PESO TOTAL]]-Tabela1[[#This Row],[Peso Expedido]]</f>
        <v>0</v>
      </c>
      <c r="AA107" s="251">
        <v>1</v>
      </c>
      <c r="AB107" s="252"/>
      <c r="AC107" s="252">
        <v>1</v>
      </c>
      <c r="AD107" s="252">
        <v>1</v>
      </c>
      <c r="AE107" s="252">
        <v>1</v>
      </c>
      <c r="AF107" s="252">
        <v>1</v>
      </c>
      <c r="AG107" s="252">
        <v>1</v>
      </c>
      <c r="AH107" s="252">
        <v>1</v>
      </c>
      <c r="AI107" s="252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253" t="s">
        <v>3148</v>
      </c>
      <c r="B108" s="239"/>
      <c r="C108" s="237">
        <v>1</v>
      </c>
      <c r="D108" s="254" t="s">
        <v>3149</v>
      </c>
      <c r="E108" s="237">
        <v>3805</v>
      </c>
      <c r="F108" s="237">
        <v>23</v>
      </c>
      <c r="G108" s="255">
        <v>31.2</v>
      </c>
      <c r="H108" s="240">
        <f>Tabela1[[#This Row],[PESO UNI]]*Tabela1[[#This Row],[QTE]]</f>
        <v>31.2</v>
      </c>
      <c r="I108" s="237">
        <v>0</v>
      </c>
      <c r="J108" s="241" t="s">
        <v>3140</v>
      </c>
      <c r="K108" s="241" t="s">
        <v>33</v>
      </c>
      <c r="L108" s="242" t="s">
        <v>2984</v>
      </c>
      <c r="M108" s="243">
        <v>46188</v>
      </c>
      <c r="N108" s="241" t="s">
        <v>38</v>
      </c>
      <c r="O108" s="244"/>
      <c r="P108" s="245"/>
      <c r="Q108" s="14">
        <f>Tabela1[[#This Row],[QTDE/ Fabricação]]-Tabela1[[#This Row],[QTE]]</f>
        <v>-1</v>
      </c>
      <c r="R108" s="247">
        <f t="shared" si="24"/>
        <v>31.2</v>
      </c>
      <c r="S108" s="247">
        <f t="shared" si="25"/>
        <v>31.2</v>
      </c>
      <c r="T108" s="248">
        <f t="shared" si="26"/>
        <v>0</v>
      </c>
      <c r="U108" s="249">
        <f>IFERROR(SUMIF('LISTA DE EMBARQUE'!B:B,MICRO!E:E,'LISTA DE EMBARQUE'!G:G),"")</f>
        <v>1</v>
      </c>
      <c r="V108" s="244">
        <f>IFERROR(VLOOKUP(Tabela1[[#This Row],[COD.MDE]],'LISTA DE EMBARQUE'!B:L,11,0),"")</f>
        <v>2</v>
      </c>
      <c r="W108" s="245" t="str">
        <f>IFERROR(COUNTIF(#REF!,Tabela1[[#This Row],[Colunas5]]),"")</f>
        <v/>
      </c>
      <c r="X108" s="246">
        <f>Tabela1[[#This Row],[QIANTIDADE EXPEDIDA]]*Tabela1[[#This Row],[PESO UNI]]</f>
        <v>31.2</v>
      </c>
      <c r="Y108" s="246">
        <f t="shared" si="27"/>
        <v>0</v>
      </c>
      <c r="Z108" s="250">
        <f>Tabela1[[#This Row],[PESO TOTAL]]-Tabela1[[#This Row],[Peso Expedido]]</f>
        <v>0</v>
      </c>
      <c r="AA108" s="251">
        <v>1</v>
      </c>
      <c r="AB108" s="252"/>
      <c r="AC108" s="252">
        <v>1</v>
      </c>
      <c r="AD108" s="252">
        <v>1</v>
      </c>
      <c r="AE108" s="252">
        <v>1</v>
      </c>
      <c r="AF108" s="252">
        <v>1</v>
      </c>
      <c r="AG108" s="252">
        <v>1</v>
      </c>
      <c r="AH108" s="252">
        <v>1</v>
      </c>
      <c r="AI108" s="252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253" t="s">
        <v>3150</v>
      </c>
      <c r="B109" s="239"/>
      <c r="C109" s="237">
        <v>5</v>
      </c>
      <c r="D109" s="254" t="s">
        <v>3151</v>
      </c>
      <c r="E109" s="237">
        <v>3806</v>
      </c>
      <c r="F109" s="237">
        <v>23</v>
      </c>
      <c r="G109" s="255">
        <v>6</v>
      </c>
      <c r="H109" s="240">
        <f>Tabela1[[#This Row],[PESO UNI]]*Tabela1[[#This Row],[QTE]]</f>
        <v>30</v>
      </c>
      <c r="I109" s="237">
        <v>0</v>
      </c>
      <c r="J109" s="241" t="s">
        <v>3140</v>
      </c>
      <c r="K109" s="241" t="s">
        <v>33</v>
      </c>
      <c r="L109" s="242" t="s">
        <v>2984</v>
      </c>
      <c r="M109" s="243">
        <v>46188</v>
      </c>
      <c r="N109" s="241" t="s">
        <v>38</v>
      </c>
      <c r="O109" s="244"/>
      <c r="P109" s="245"/>
      <c r="Q109" s="14">
        <f>Tabela1[[#This Row],[QTDE/ Fabricação]]-Tabela1[[#This Row],[QTE]]</f>
        <v>-5</v>
      </c>
      <c r="R109" s="247">
        <f t="shared" si="24"/>
        <v>30</v>
      </c>
      <c r="S109" s="247">
        <f t="shared" si="25"/>
        <v>30</v>
      </c>
      <c r="T109" s="248">
        <f t="shared" si="26"/>
        <v>0</v>
      </c>
      <c r="U109" s="249">
        <f>IFERROR(SUMIF('LISTA DE EMBARQUE'!B:B,MICRO!E:E,'LISTA DE EMBARQUE'!G:G),"")</f>
        <v>5</v>
      </c>
      <c r="V109" s="244">
        <f>IFERROR(VLOOKUP(Tabela1[[#This Row],[COD.MDE]],'LISTA DE EMBARQUE'!B:L,11,0),"")</f>
        <v>5</v>
      </c>
      <c r="W109" s="245" t="str">
        <f>IFERROR(COUNTIF(#REF!,Tabela1[[#This Row],[Colunas5]]),"")</f>
        <v/>
      </c>
      <c r="X109" s="246">
        <f>Tabela1[[#This Row],[QIANTIDADE EXPEDIDA]]*Tabela1[[#This Row],[PESO UNI]]</f>
        <v>30</v>
      </c>
      <c r="Y109" s="246">
        <f t="shared" si="27"/>
        <v>0</v>
      </c>
      <c r="Z109" s="250">
        <f>Tabela1[[#This Row],[PESO TOTAL]]-Tabela1[[#This Row],[Peso Expedido]]</f>
        <v>0</v>
      </c>
      <c r="AA109" s="251">
        <v>1</v>
      </c>
      <c r="AB109" s="252"/>
      <c r="AC109" s="252">
        <v>1</v>
      </c>
      <c r="AD109" s="252">
        <v>1</v>
      </c>
      <c r="AE109" s="252">
        <v>1</v>
      </c>
      <c r="AF109" s="252">
        <v>1</v>
      </c>
      <c r="AG109" s="252">
        <v>1</v>
      </c>
      <c r="AH109" s="252">
        <v>1</v>
      </c>
      <c r="AI109" s="252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253" t="s">
        <v>3152</v>
      </c>
      <c r="B110" s="239"/>
      <c r="C110" s="237">
        <v>2</v>
      </c>
      <c r="D110" s="254" t="s">
        <v>3153</v>
      </c>
      <c r="E110" s="237">
        <v>3807</v>
      </c>
      <c r="F110" s="237">
        <v>23</v>
      </c>
      <c r="G110" s="255">
        <v>51.6</v>
      </c>
      <c r="H110" s="240">
        <f>Tabela1[[#This Row],[PESO UNI]]*Tabela1[[#This Row],[QTE]]</f>
        <v>103.2</v>
      </c>
      <c r="I110" s="237">
        <v>0</v>
      </c>
      <c r="J110" s="241" t="s">
        <v>3140</v>
      </c>
      <c r="K110" s="241" t="s">
        <v>33</v>
      </c>
      <c r="L110" s="242" t="s">
        <v>2984</v>
      </c>
      <c r="M110" s="243">
        <v>46188</v>
      </c>
      <c r="N110" s="241" t="s">
        <v>38</v>
      </c>
      <c r="O110" s="244"/>
      <c r="P110" s="245"/>
      <c r="Q110" s="14">
        <f>Tabela1[[#This Row],[QTDE/ Fabricação]]-Tabela1[[#This Row],[QTE]]</f>
        <v>-2</v>
      </c>
      <c r="R110" s="247">
        <f t="shared" si="24"/>
        <v>103.2</v>
      </c>
      <c r="S110" s="247">
        <f t="shared" si="25"/>
        <v>103.2</v>
      </c>
      <c r="T110" s="248">
        <f t="shared" si="26"/>
        <v>0</v>
      </c>
      <c r="U110" s="249">
        <f>IFERROR(SUMIF('LISTA DE EMBARQUE'!B:B,MICRO!E:E,'LISTA DE EMBARQUE'!G:G),"")</f>
        <v>2</v>
      </c>
      <c r="V110" s="244">
        <f>IFERROR(VLOOKUP(Tabela1[[#This Row],[COD.MDE]],'LISTA DE EMBARQUE'!B:L,11,0),"")</f>
        <v>2</v>
      </c>
      <c r="W110" s="245" t="str">
        <f>IFERROR(COUNTIF(#REF!,Tabela1[[#This Row],[Colunas5]]),"")</f>
        <v/>
      </c>
      <c r="X110" s="246">
        <f>Tabela1[[#This Row],[QIANTIDADE EXPEDIDA]]*Tabela1[[#This Row],[PESO UNI]]</f>
        <v>103.2</v>
      </c>
      <c r="Y110" s="246">
        <f t="shared" si="27"/>
        <v>0</v>
      </c>
      <c r="Z110" s="250">
        <f>Tabela1[[#This Row],[PESO TOTAL]]-Tabela1[[#This Row],[Peso Expedido]]</f>
        <v>0</v>
      </c>
      <c r="AA110" s="251">
        <v>1</v>
      </c>
      <c r="AB110" s="252"/>
      <c r="AC110" s="252">
        <v>1</v>
      </c>
      <c r="AD110" s="252">
        <v>1</v>
      </c>
      <c r="AE110" s="252">
        <v>1</v>
      </c>
      <c r="AF110" s="252">
        <v>1</v>
      </c>
      <c r="AG110" s="252">
        <v>1</v>
      </c>
      <c r="AH110" s="252">
        <v>1</v>
      </c>
      <c r="AI110" s="252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253" t="s">
        <v>3154</v>
      </c>
      <c r="B111" s="239"/>
      <c r="C111" s="237">
        <v>11</v>
      </c>
      <c r="D111" s="254" t="s">
        <v>3155</v>
      </c>
      <c r="E111" s="237">
        <v>3808</v>
      </c>
      <c r="F111" s="237">
        <v>23</v>
      </c>
      <c r="G111" s="255">
        <v>28.1</v>
      </c>
      <c r="H111" s="240">
        <f>Tabela1[[#This Row],[PESO UNI]]*Tabela1[[#This Row],[QTE]]</f>
        <v>309.10000000000002</v>
      </c>
      <c r="I111" s="237">
        <v>0</v>
      </c>
      <c r="J111" s="241" t="s">
        <v>3140</v>
      </c>
      <c r="K111" s="241" t="s">
        <v>33</v>
      </c>
      <c r="L111" s="242" t="s">
        <v>2984</v>
      </c>
      <c r="M111" s="243">
        <v>46188</v>
      </c>
      <c r="N111" s="241" t="s">
        <v>38</v>
      </c>
      <c r="O111" s="244"/>
      <c r="P111" s="245"/>
      <c r="Q111" s="14">
        <f>Tabela1[[#This Row],[QTDE/ Fabricação]]-Tabela1[[#This Row],[QTE]]</f>
        <v>-11</v>
      </c>
      <c r="R111" s="247">
        <f t="shared" si="24"/>
        <v>309.10000000000002</v>
      </c>
      <c r="S111" s="247">
        <f t="shared" si="25"/>
        <v>309.10000000000002</v>
      </c>
      <c r="T111" s="248">
        <f t="shared" si="26"/>
        <v>0</v>
      </c>
      <c r="U111" s="249">
        <f>IFERROR(SUMIF('LISTA DE EMBARQUE'!B:B,MICRO!E:E,'LISTA DE EMBARQUE'!G:G),"")</f>
        <v>11</v>
      </c>
      <c r="V111" s="244">
        <f>IFERROR(VLOOKUP(Tabela1[[#This Row],[COD.MDE]],'LISTA DE EMBARQUE'!B:L,11,0),"")</f>
        <v>2</v>
      </c>
      <c r="W111" s="245" t="str">
        <f>IFERROR(COUNTIF(#REF!,Tabela1[[#This Row],[Colunas5]]),"")</f>
        <v/>
      </c>
      <c r="X111" s="246">
        <f>Tabela1[[#This Row],[QIANTIDADE EXPEDIDA]]*Tabela1[[#This Row],[PESO UNI]]</f>
        <v>309.10000000000002</v>
      </c>
      <c r="Y111" s="246">
        <f t="shared" si="27"/>
        <v>0</v>
      </c>
      <c r="Z111" s="250">
        <f>Tabela1[[#This Row],[PESO TOTAL]]-Tabela1[[#This Row],[Peso Expedido]]</f>
        <v>0</v>
      </c>
      <c r="AA111" s="251">
        <v>1</v>
      </c>
      <c r="AB111" s="252"/>
      <c r="AC111" s="252">
        <v>1</v>
      </c>
      <c r="AD111" s="252">
        <v>1</v>
      </c>
      <c r="AE111" s="252">
        <v>1</v>
      </c>
      <c r="AF111" s="252">
        <v>1</v>
      </c>
      <c r="AG111" s="252">
        <v>1</v>
      </c>
      <c r="AH111" s="252">
        <v>1</v>
      </c>
      <c r="AI111" s="252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253" t="s">
        <v>3156</v>
      </c>
      <c r="B112" s="239"/>
      <c r="C112" s="237">
        <v>14</v>
      </c>
      <c r="D112" s="254" t="s">
        <v>3159</v>
      </c>
      <c r="E112" s="237">
        <v>3809</v>
      </c>
      <c r="F112" s="237">
        <v>23</v>
      </c>
      <c r="G112" s="255">
        <v>28</v>
      </c>
      <c r="H112" s="240">
        <f>Tabela1[[#This Row],[PESO UNI]]*Tabela1[[#This Row],[QTE]]</f>
        <v>392</v>
      </c>
      <c r="I112" s="237">
        <v>0</v>
      </c>
      <c r="J112" s="241" t="s">
        <v>3140</v>
      </c>
      <c r="K112" s="241" t="s">
        <v>33</v>
      </c>
      <c r="L112" s="242" t="s">
        <v>2984</v>
      </c>
      <c r="M112" s="243">
        <v>46188</v>
      </c>
      <c r="N112" s="241" t="s">
        <v>38</v>
      </c>
      <c r="O112" s="244"/>
      <c r="P112" s="245"/>
      <c r="Q112" s="14">
        <f>Tabela1[[#This Row],[QTDE/ Fabricação]]-Tabela1[[#This Row],[QTE]]</f>
        <v>-14</v>
      </c>
      <c r="R112" s="247">
        <f t="shared" si="24"/>
        <v>392</v>
      </c>
      <c r="S112" s="247">
        <f t="shared" si="25"/>
        <v>392</v>
      </c>
      <c r="T112" s="248">
        <f t="shared" si="26"/>
        <v>0</v>
      </c>
      <c r="U112" s="249">
        <f>IFERROR(SUMIF('LISTA DE EMBARQUE'!B:B,MICRO!E:E,'LISTA DE EMBARQUE'!G:G),"")</f>
        <v>14</v>
      </c>
      <c r="V112" s="244">
        <f>IFERROR(VLOOKUP(Tabela1[[#This Row],[COD.MDE]],'LISTA DE EMBARQUE'!B:L,11,0),"")</f>
        <v>1</v>
      </c>
      <c r="W112" s="245" t="str">
        <f>IFERROR(COUNTIF(#REF!,Tabela1[[#This Row],[Colunas5]]),"")</f>
        <v/>
      </c>
      <c r="X112" s="246">
        <f>Tabela1[[#This Row],[QIANTIDADE EXPEDIDA]]*Tabela1[[#This Row],[PESO UNI]]</f>
        <v>392</v>
      </c>
      <c r="Y112" s="246">
        <f t="shared" si="27"/>
        <v>0</v>
      </c>
      <c r="Z112" s="250">
        <f>Tabela1[[#This Row],[PESO TOTAL]]-Tabela1[[#This Row],[Peso Expedido]]</f>
        <v>0</v>
      </c>
      <c r="AA112" s="251">
        <v>1</v>
      </c>
      <c r="AB112" s="252"/>
      <c r="AC112" s="252">
        <v>1</v>
      </c>
      <c r="AD112" s="252">
        <v>1</v>
      </c>
      <c r="AE112" s="252">
        <v>1</v>
      </c>
      <c r="AF112" s="252">
        <v>1</v>
      </c>
      <c r="AG112" s="252">
        <v>1</v>
      </c>
      <c r="AH112" s="252">
        <v>1</v>
      </c>
      <c r="AI112" s="252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253" t="s">
        <v>3157</v>
      </c>
      <c r="B113" s="239"/>
      <c r="C113" s="237">
        <v>1</v>
      </c>
      <c r="D113" s="254" t="s">
        <v>3158</v>
      </c>
      <c r="E113" s="237">
        <v>3810</v>
      </c>
      <c r="F113" s="237">
        <v>23</v>
      </c>
      <c r="G113" s="256">
        <v>41.8</v>
      </c>
      <c r="H113" s="240">
        <f>Tabela1[[#This Row],[PESO UNI]]*Tabela1[[#This Row],[QTE]]</f>
        <v>41.8</v>
      </c>
      <c r="I113" s="237">
        <v>0</v>
      </c>
      <c r="J113" s="241" t="s">
        <v>3140</v>
      </c>
      <c r="K113" s="241" t="s">
        <v>33</v>
      </c>
      <c r="L113" s="242" t="s">
        <v>2984</v>
      </c>
      <c r="M113" s="243">
        <v>46188</v>
      </c>
      <c r="N113" s="241" t="s">
        <v>38</v>
      </c>
      <c r="O113" s="244"/>
      <c r="P113" s="245"/>
      <c r="Q113" s="14">
        <f>Tabela1[[#This Row],[QTDE/ Fabricação]]-Tabela1[[#This Row],[QTE]]</f>
        <v>-1</v>
      </c>
      <c r="R113" s="247">
        <f t="shared" si="24"/>
        <v>41.8</v>
      </c>
      <c r="S113" s="247">
        <f t="shared" si="25"/>
        <v>41.8</v>
      </c>
      <c r="T113" s="248">
        <f t="shared" si="26"/>
        <v>0</v>
      </c>
      <c r="U113" s="249">
        <f>IFERROR(SUMIF('LISTA DE EMBARQUE'!B:B,MICRO!E:E,'LISTA DE EMBARQUE'!G:G),"")</f>
        <v>1</v>
      </c>
      <c r="V113" s="244">
        <f>IFERROR(VLOOKUP(Tabela1[[#This Row],[COD.MDE]],'LISTA DE EMBARQUE'!B:L,11,0),"")</f>
        <v>2</v>
      </c>
      <c r="W113" s="245" t="str">
        <f>IFERROR(COUNTIF(#REF!,Tabela1[[#This Row],[Colunas5]]),"")</f>
        <v/>
      </c>
      <c r="X113" s="246">
        <f>Tabela1[[#This Row],[QIANTIDADE EXPEDIDA]]*Tabela1[[#This Row],[PESO UNI]]</f>
        <v>41.8</v>
      </c>
      <c r="Y113" s="246">
        <f t="shared" si="27"/>
        <v>0</v>
      </c>
      <c r="Z113" s="250">
        <f>Tabela1[[#This Row],[PESO TOTAL]]-Tabela1[[#This Row],[Peso Expedido]]</f>
        <v>0</v>
      </c>
      <c r="AA113" s="251">
        <v>1</v>
      </c>
      <c r="AB113" s="252"/>
      <c r="AC113" s="252">
        <v>1</v>
      </c>
      <c r="AD113" s="252">
        <v>1</v>
      </c>
      <c r="AE113" s="252">
        <v>1</v>
      </c>
      <c r="AF113" s="252">
        <v>1</v>
      </c>
      <c r="AG113" s="252">
        <v>1</v>
      </c>
      <c r="AH113" s="252">
        <v>1</v>
      </c>
      <c r="AI113" s="252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253" t="s">
        <v>3063</v>
      </c>
      <c r="B114" s="239"/>
      <c r="C114" s="237">
        <v>4</v>
      </c>
      <c r="D114" s="254" t="s">
        <v>3160</v>
      </c>
      <c r="E114" s="237">
        <v>3811</v>
      </c>
      <c r="F114" s="237">
        <v>23</v>
      </c>
      <c r="G114" s="255">
        <v>2.7</v>
      </c>
      <c r="H114" s="240">
        <f>Tabela1[[#This Row],[PESO UNI]]*Tabela1[[#This Row],[QTE]]</f>
        <v>10.8</v>
      </c>
      <c r="I114" s="237">
        <v>0</v>
      </c>
      <c r="J114" s="241" t="s">
        <v>3140</v>
      </c>
      <c r="K114" s="241" t="s">
        <v>33</v>
      </c>
      <c r="L114" s="242" t="s">
        <v>2984</v>
      </c>
      <c r="M114" s="243">
        <v>46188</v>
      </c>
      <c r="N114" s="241" t="s">
        <v>38</v>
      </c>
      <c r="O114" s="244"/>
      <c r="P114" s="245"/>
      <c r="Q114" s="14">
        <f>Tabela1[[#This Row],[QTDE/ Fabricação]]-Tabela1[[#This Row],[QTE]]</f>
        <v>-4</v>
      </c>
      <c r="R114" s="247">
        <f t="shared" si="24"/>
        <v>10.8</v>
      </c>
      <c r="S114" s="247">
        <f t="shared" si="25"/>
        <v>10.8</v>
      </c>
      <c r="T114" s="248">
        <f t="shared" si="26"/>
        <v>0</v>
      </c>
      <c r="U114" s="249">
        <f>IFERROR(SUMIF('LISTA DE EMBARQUE'!B:B,MICRO!E:E,'LISTA DE EMBARQUE'!G:G),"")</f>
        <v>4</v>
      </c>
      <c r="V114" s="244">
        <f>IFERROR(VLOOKUP(Tabela1[[#This Row],[COD.MDE]],'LISTA DE EMBARQUE'!B:L,11,0),"")</f>
        <v>1</v>
      </c>
      <c r="W114" s="245" t="str">
        <f>IFERROR(COUNTIF(#REF!,Tabela1[[#This Row],[Colunas5]]),"")</f>
        <v/>
      </c>
      <c r="X114" s="246">
        <f>Tabela1[[#This Row],[QIANTIDADE EXPEDIDA]]*Tabela1[[#This Row],[PESO UNI]]</f>
        <v>10.8</v>
      </c>
      <c r="Y114" s="246">
        <f t="shared" si="27"/>
        <v>0</v>
      </c>
      <c r="Z114" s="250">
        <f>Tabela1[[#This Row],[PESO TOTAL]]-Tabela1[[#This Row],[Peso Expedido]]</f>
        <v>0</v>
      </c>
      <c r="AA114" s="251">
        <v>1</v>
      </c>
      <c r="AB114" s="252"/>
      <c r="AC114" s="252">
        <v>1</v>
      </c>
      <c r="AD114" s="252">
        <v>1</v>
      </c>
      <c r="AE114" s="252">
        <v>1</v>
      </c>
      <c r="AF114" s="252">
        <v>1</v>
      </c>
      <c r="AG114" s="252">
        <v>1</v>
      </c>
      <c r="AH114" s="252">
        <v>1</v>
      </c>
      <c r="AI114" s="252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5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5631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3" si="34">IFERROR(H116*((AA116*0.25)+(AC116*0.25)+(AD116*0.225)+(AE116*0.225)+(AF116*0.05)),"")</f>
        <v>11.75625</v>
      </c>
      <c r="S116" s="18">
        <f t="shared" ref="S116:S153" si="35">IFERROR(H116*AG116,"")</f>
        <v>0</v>
      </c>
      <c r="T116" s="19">
        <f t="shared" ref="T116:T153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3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5631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5631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5631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5631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5631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 t="s">
        <v>5920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823.7</v>
      </c>
      <c r="H124" s="34">
        <f>Tabela1[[#This Row],[PESO UNI]]*Tabela1[[#This Row],[QTE]]</f>
        <v>823.7</v>
      </c>
      <c r="I124" s="7" t="s">
        <v>5920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463.33125000000001</v>
      </c>
      <c r="S124" s="18">
        <f t="shared" si="35"/>
        <v>0</v>
      </c>
      <c r="T124" s="19">
        <f t="shared" si="36"/>
        <v>-823.7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823.7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4864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253" t="s">
        <v>3301</v>
      </c>
      <c r="B130" s="239" t="s">
        <v>3302</v>
      </c>
      <c r="C130" s="237">
        <v>3</v>
      </c>
      <c r="D130" s="254" t="s">
        <v>3303</v>
      </c>
      <c r="E130" s="237">
        <v>3827</v>
      </c>
      <c r="F130" s="237">
        <v>28</v>
      </c>
      <c r="G130" s="255">
        <v>7.4</v>
      </c>
      <c r="H130" s="240">
        <f>Tabela1[[#This Row],[PESO UNI]]*Tabela1[[#This Row],[QTE]]</f>
        <v>22.200000000000003</v>
      </c>
      <c r="I130" s="237" t="s">
        <v>4864</v>
      </c>
      <c r="J130" s="241" t="s">
        <v>3034</v>
      </c>
      <c r="K130" s="241" t="s">
        <v>31</v>
      </c>
      <c r="L130" s="242" t="s">
        <v>2984</v>
      </c>
      <c r="M130" s="243">
        <v>46202</v>
      </c>
      <c r="N130" s="241" t="s">
        <v>38</v>
      </c>
      <c r="O130" s="244"/>
      <c r="P130" s="245"/>
      <c r="Q130" s="14">
        <f>Tabela1[[#This Row],[QTDE/ Fabricação]]-Tabela1[[#This Row],[QTE]]</f>
        <v>-3</v>
      </c>
      <c r="R130" s="247">
        <f t="shared" si="34"/>
        <v>22.200000000000003</v>
      </c>
      <c r="S130" s="247">
        <f t="shared" si="35"/>
        <v>22.200000000000003</v>
      </c>
      <c r="T130" s="248">
        <f t="shared" si="36"/>
        <v>0</v>
      </c>
      <c r="U130" s="249">
        <f>IFERROR(SUMIF('LISTA DE EMBARQUE'!B:B,MICRO!E:E,'LISTA DE EMBARQUE'!G:G),"")</f>
        <v>3</v>
      </c>
      <c r="V130" s="244">
        <f>IFERROR(VLOOKUP(Tabela1[[#This Row],[COD.MDE]],'LISTA DE EMBARQUE'!B:L,11,0),"")</f>
        <v>5</v>
      </c>
      <c r="W130" s="245" t="str">
        <f>IFERROR(COUNTIF(#REF!,Tabela1[[#This Row],[Colunas5]]),"")</f>
        <v/>
      </c>
      <c r="X130" s="246">
        <f>Tabela1[[#This Row],[QIANTIDADE EXPEDIDA]]*Tabela1[[#This Row],[PESO UNI]]</f>
        <v>22.200000000000003</v>
      </c>
      <c r="Y130" s="246">
        <f t="shared" si="37"/>
        <v>0</v>
      </c>
      <c r="Z130" s="250">
        <f>Tabela1[[#This Row],[PESO TOTAL]]-Tabela1[[#This Row],[Peso Expedido]]</f>
        <v>0</v>
      </c>
      <c r="AA130" s="251">
        <v>1</v>
      </c>
      <c r="AB130" s="252"/>
      <c r="AC130" s="252">
        <v>1</v>
      </c>
      <c r="AD130" s="252">
        <v>1</v>
      </c>
      <c r="AE130" s="252">
        <v>1</v>
      </c>
      <c r="AF130" s="252">
        <v>1</v>
      </c>
      <c r="AG130" s="252">
        <v>1</v>
      </c>
      <c r="AH130" s="252">
        <v>1</v>
      </c>
      <c r="AI130" s="252" t="str">
        <f t="shared" ref="AI130:AI153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253" t="s">
        <v>3301</v>
      </c>
      <c r="B131" s="239" t="s">
        <v>3302</v>
      </c>
      <c r="C131" s="237">
        <v>1</v>
      </c>
      <c r="D131" s="254" t="s">
        <v>3304</v>
      </c>
      <c r="E131" s="237">
        <v>3828</v>
      </c>
      <c r="F131" s="237">
        <v>28</v>
      </c>
      <c r="G131" s="255">
        <v>470.6</v>
      </c>
      <c r="H131" s="240">
        <f>Tabela1[[#This Row],[PESO UNI]]*Tabela1[[#This Row],[QTE]]</f>
        <v>470.6</v>
      </c>
      <c r="I131" s="237" t="s">
        <v>4864</v>
      </c>
      <c r="J131" s="241" t="s">
        <v>3034</v>
      </c>
      <c r="K131" s="241" t="s">
        <v>31</v>
      </c>
      <c r="L131" s="242" t="s">
        <v>2984</v>
      </c>
      <c r="M131" s="243">
        <v>46202</v>
      </c>
      <c r="N131" s="241" t="s">
        <v>38</v>
      </c>
      <c r="O131" s="244"/>
      <c r="P131" s="245"/>
      <c r="Q131" s="14">
        <f>Tabela1[[#This Row],[QTDE/ Fabricação]]-Tabela1[[#This Row],[QTE]]</f>
        <v>-1</v>
      </c>
      <c r="R131" s="247">
        <f t="shared" si="34"/>
        <v>470.6</v>
      </c>
      <c r="S131" s="247">
        <f t="shared" si="35"/>
        <v>470.6</v>
      </c>
      <c r="T131" s="248">
        <f t="shared" si="36"/>
        <v>0</v>
      </c>
      <c r="U131" s="249">
        <f>IFERROR(SUMIF('LISTA DE EMBARQUE'!B:B,MICRO!E:E,'LISTA DE EMBARQUE'!G:G),"")</f>
        <v>1</v>
      </c>
      <c r="V131" s="244">
        <f>IFERROR(VLOOKUP(Tabela1[[#This Row],[COD.MDE]],'LISTA DE EMBARQUE'!B:L,11,0),"")</f>
        <v>3</v>
      </c>
      <c r="W131" s="245" t="str">
        <f>IFERROR(COUNTIF(#REF!,Tabela1[[#This Row],[Colunas5]]),"")</f>
        <v/>
      </c>
      <c r="X131" s="246">
        <f>Tabela1[[#This Row],[QIANTIDADE EXPEDIDA]]*Tabela1[[#This Row],[PESO UNI]]</f>
        <v>470.6</v>
      </c>
      <c r="Y131" s="246">
        <f t="shared" si="37"/>
        <v>0</v>
      </c>
      <c r="Z131" s="250">
        <f>Tabela1[[#This Row],[PESO TOTAL]]-Tabela1[[#This Row],[Peso Expedido]]</f>
        <v>0</v>
      </c>
      <c r="AA131" s="251">
        <v>1</v>
      </c>
      <c r="AB131" s="252"/>
      <c r="AC131" s="252">
        <v>1</v>
      </c>
      <c r="AD131" s="252">
        <v>1</v>
      </c>
      <c r="AE131" s="252">
        <v>1</v>
      </c>
      <c r="AF131" s="252">
        <v>1</v>
      </c>
      <c r="AG131" s="252">
        <v>1</v>
      </c>
      <c r="AH131" s="252">
        <v>1</v>
      </c>
      <c r="AI131" s="252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hidden="1" customHeight="1" x14ac:dyDescent="0.25">
      <c r="A134" s="253" t="s">
        <v>3081</v>
      </c>
      <c r="B134" s="239"/>
      <c r="C134" s="237">
        <v>76</v>
      </c>
      <c r="D134" s="254" t="s">
        <v>3312</v>
      </c>
      <c r="E134" s="237">
        <v>3831</v>
      </c>
      <c r="F134" s="237">
        <v>9</v>
      </c>
      <c r="G134" s="255">
        <v>7.2</v>
      </c>
      <c r="H134" s="240">
        <f>Tabela1[[#This Row],[PESO UNI]]*Tabela1[[#This Row],[QTE]]</f>
        <v>547.20000000000005</v>
      </c>
      <c r="I134" s="237">
        <v>0</v>
      </c>
      <c r="J134" s="241" t="s">
        <v>3034</v>
      </c>
      <c r="K134" s="241" t="s">
        <v>33</v>
      </c>
      <c r="L134" s="242" t="s">
        <v>2984</v>
      </c>
      <c r="M134" s="243">
        <v>46175</v>
      </c>
      <c r="N134" s="241" t="s">
        <v>38</v>
      </c>
      <c r="O134" s="244"/>
      <c r="P134" s="245"/>
      <c r="Q134" s="14">
        <f>Tabela1[[#This Row],[QTDE/ Fabricação]]-Tabela1[[#This Row],[QTE]]</f>
        <v>-76</v>
      </c>
      <c r="R134" s="247">
        <f t="shared" si="34"/>
        <v>547.20000000000005</v>
      </c>
      <c r="S134" s="247">
        <f t="shared" si="35"/>
        <v>547.20000000000005</v>
      </c>
      <c r="T134" s="248">
        <f t="shared" si="36"/>
        <v>0</v>
      </c>
      <c r="U134" s="249">
        <f>IFERROR(SUMIF('LISTA DE EMBARQUE'!B:B,MICRO!E:E,'LISTA DE EMBARQUE'!G:G),"")</f>
        <v>76</v>
      </c>
      <c r="V134" s="244">
        <f>IFERROR(VLOOKUP(Tabela1[[#This Row],[COD.MDE]],'LISTA DE EMBARQUE'!B:L,11,0),"")</f>
        <v>1</v>
      </c>
      <c r="W134" s="245" t="str">
        <f>IFERROR(COUNTIF(#REF!,Tabela1[[#This Row],[Colunas5]]),"")</f>
        <v/>
      </c>
      <c r="X134" s="246">
        <f>Tabela1[[#This Row],[QIANTIDADE EXPEDIDA]]*Tabela1[[#This Row],[PESO UNI]]</f>
        <v>547.20000000000005</v>
      </c>
      <c r="Y134" s="246">
        <f t="shared" si="37"/>
        <v>0</v>
      </c>
      <c r="Z134" s="250">
        <f>Tabela1[[#This Row],[PESO TOTAL]]-Tabela1[[#This Row],[Peso Expedido]]</f>
        <v>0</v>
      </c>
      <c r="AA134" s="251">
        <v>1</v>
      </c>
      <c r="AB134" s="252"/>
      <c r="AC134" s="252">
        <v>1</v>
      </c>
      <c r="AD134" s="252">
        <v>1</v>
      </c>
      <c r="AE134" s="252">
        <v>1</v>
      </c>
      <c r="AF134" s="252">
        <v>1</v>
      </c>
      <c r="AG134" s="252">
        <v>1</v>
      </c>
      <c r="AH134" s="252">
        <v>1</v>
      </c>
      <c r="AI134" s="252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253" t="s">
        <v>3315</v>
      </c>
      <c r="B135" s="239" t="s">
        <v>3316</v>
      </c>
      <c r="C135" s="237">
        <v>38</v>
      </c>
      <c r="D135" s="254" t="s">
        <v>3317</v>
      </c>
      <c r="E135" s="237">
        <v>3832</v>
      </c>
      <c r="F135" s="237">
        <v>29</v>
      </c>
      <c r="G135" s="255">
        <v>2.6</v>
      </c>
      <c r="H135" s="240">
        <f>Tabela1[[#This Row],[PESO UNI]]*Tabela1[[#This Row],[QTE]]</f>
        <v>98.8</v>
      </c>
      <c r="I135" s="237" t="s">
        <v>4301</v>
      </c>
      <c r="J135" s="241" t="s">
        <v>3034</v>
      </c>
      <c r="K135" s="241" t="s">
        <v>31</v>
      </c>
      <c r="L135" s="242" t="s">
        <v>2984</v>
      </c>
      <c r="M135" s="243">
        <v>46206</v>
      </c>
      <c r="N135" s="241" t="s">
        <v>38</v>
      </c>
      <c r="O135" s="244"/>
      <c r="P135" s="245"/>
      <c r="Q135" s="14">
        <f>Tabela1[[#This Row],[QTDE/ Fabricação]]-Tabela1[[#This Row],[QTE]]</f>
        <v>-38</v>
      </c>
      <c r="R135" s="247">
        <f t="shared" si="34"/>
        <v>98.8</v>
      </c>
      <c r="S135" s="247">
        <f t="shared" si="35"/>
        <v>98.8</v>
      </c>
      <c r="T135" s="248">
        <f t="shared" si="36"/>
        <v>0</v>
      </c>
      <c r="U135" s="249">
        <f>IFERROR(SUMIF('LISTA DE EMBARQUE'!B:B,MICRO!E:E,'LISTA DE EMBARQUE'!G:G),"")</f>
        <v>38</v>
      </c>
      <c r="V135" s="244">
        <f>IFERROR(VLOOKUP(Tabela1[[#This Row],[COD.MDE]],'LISTA DE EMBARQUE'!B:L,11,0),"")</f>
        <v>5</v>
      </c>
      <c r="W135" s="245" t="str">
        <f>IFERROR(COUNTIF(#REF!,Tabela1[[#This Row],[Colunas5]]),"")</f>
        <v/>
      </c>
      <c r="X135" s="246">
        <f>Tabela1[[#This Row],[QIANTIDADE EXPEDIDA]]*Tabela1[[#This Row],[PESO UNI]]</f>
        <v>98.8</v>
      </c>
      <c r="Y135" s="246">
        <f t="shared" si="37"/>
        <v>0</v>
      </c>
      <c r="Z135" s="250">
        <f>Tabela1[[#This Row],[PESO TOTAL]]-Tabela1[[#This Row],[Peso Expedido]]</f>
        <v>0</v>
      </c>
      <c r="AA135" s="251">
        <v>1</v>
      </c>
      <c r="AB135" s="252"/>
      <c r="AC135" s="252">
        <v>1</v>
      </c>
      <c r="AD135" s="252">
        <v>1</v>
      </c>
      <c r="AE135" s="252">
        <v>1</v>
      </c>
      <c r="AF135" s="252">
        <v>1</v>
      </c>
      <c r="AG135" s="252">
        <v>1</v>
      </c>
      <c r="AH135" s="252">
        <v>1</v>
      </c>
      <c r="AI135" s="252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253" t="s">
        <v>3315</v>
      </c>
      <c r="B136" s="239" t="s">
        <v>3316</v>
      </c>
      <c r="C136" s="237">
        <v>16</v>
      </c>
      <c r="D136" s="254" t="s">
        <v>3319</v>
      </c>
      <c r="E136" s="237">
        <v>3833</v>
      </c>
      <c r="F136" s="237">
        <v>29</v>
      </c>
      <c r="G136" s="255">
        <v>2.5</v>
      </c>
      <c r="H136" s="240">
        <f>Tabela1[[#This Row],[PESO UNI]]*Tabela1[[#This Row],[QTE]]</f>
        <v>40</v>
      </c>
      <c r="I136" s="237" t="s">
        <v>4301</v>
      </c>
      <c r="J136" s="241" t="s">
        <v>3034</v>
      </c>
      <c r="K136" s="241" t="s">
        <v>31</v>
      </c>
      <c r="L136" s="242" t="s">
        <v>2984</v>
      </c>
      <c r="M136" s="243">
        <v>46206</v>
      </c>
      <c r="N136" s="241" t="s">
        <v>38</v>
      </c>
      <c r="O136" s="244"/>
      <c r="P136" s="245"/>
      <c r="Q136" s="14">
        <f>Tabela1[[#This Row],[QTDE/ Fabricação]]-Tabela1[[#This Row],[QTE]]</f>
        <v>-16</v>
      </c>
      <c r="R136" s="247">
        <f t="shared" si="34"/>
        <v>40</v>
      </c>
      <c r="S136" s="247">
        <f t="shared" si="35"/>
        <v>40</v>
      </c>
      <c r="T136" s="248">
        <f t="shared" si="36"/>
        <v>0</v>
      </c>
      <c r="U136" s="249">
        <f>IFERROR(SUMIF('LISTA DE EMBARQUE'!B:B,MICRO!E:E,'LISTA DE EMBARQUE'!G:G),"")</f>
        <v>18</v>
      </c>
      <c r="V136" s="244">
        <f>IFERROR(VLOOKUP(Tabela1[[#This Row],[COD.MDE]],'LISTA DE EMBARQUE'!B:L,11,0),"")</f>
        <v>5</v>
      </c>
      <c r="W136" s="245" t="str">
        <f>IFERROR(COUNTIF(#REF!,Tabela1[[#This Row],[Colunas5]]),"")</f>
        <v/>
      </c>
      <c r="X136" s="246">
        <f>Tabela1[[#This Row],[QIANTIDADE EXPEDIDA]]*Tabela1[[#This Row],[PESO UNI]]</f>
        <v>45</v>
      </c>
      <c r="Y136" s="246">
        <f t="shared" si="37"/>
        <v>2</v>
      </c>
      <c r="Z136" s="250">
        <v>0</v>
      </c>
      <c r="AA136" s="251">
        <v>1</v>
      </c>
      <c r="AB136" s="252"/>
      <c r="AC136" s="252">
        <v>1</v>
      </c>
      <c r="AD136" s="252">
        <v>1</v>
      </c>
      <c r="AE136" s="252">
        <v>1</v>
      </c>
      <c r="AF136" s="252">
        <v>1</v>
      </c>
      <c r="AG136" s="252">
        <v>1</v>
      </c>
      <c r="AH136" s="252">
        <v>1</v>
      </c>
      <c r="AI136" s="252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253" t="s">
        <v>3729</v>
      </c>
      <c r="B151" s="239" t="s">
        <v>3730</v>
      </c>
      <c r="C151" s="237">
        <v>2</v>
      </c>
      <c r="D151" s="254" t="s">
        <v>3731</v>
      </c>
      <c r="E151" s="237">
        <v>3848</v>
      </c>
      <c r="F151" s="237">
        <v>30</v>
      </c>
      <c r="G151" s="255">
        <v>60.1</v>
      </c>
      <c r="H151" s="240">
        <f>Tabela1[[#This Row],[PESO UNI]]*Tabela1[[#This Row],[QTE]]</f>
        <v>120.2</v>
      </c>
      <c r="I151" s="237" t="s">
        <v>5952</v>
      </c>
      <c r="J151" s="241" t="s">
        <v>3045</v>
      </c>
      <c r="K151" s="241" t="s">
        <v>31</v>
      </c>
      <c r="L151" s="242" t="s">
        <v>2984</v>
      </c>
      <c r="M151" s="243">
        <v>46210</v>
      </c>
      <c r="N151" s="241" t="s">
        <v>38</v>
      </c>
      <c r="O151" s="244"/>
      <c r="P151" s="245"/>
      <c r="Q151" s="14">
        <f>Tabela1[[#This Row],[QTDE/ Fabricação]]-Tabela1[[#This Row],[QTE]]</f>
        <v>-2</v>
      </c>
      <c r="R151" s="247">
        <f t="shared" si="34"/>
        <v>120.2</v>
      </c>
      <c r="S151" s="247">
        <f t="shared" si="35"/>
        <v>120.2</v>
      </c>
      <c r="T151" s="248">
        <f t="shared" si="36"/>
        <v>0</v>
      </c>
      <c r="U151" s="249">
        <f>IFERROR(SUMIF('LISTA DE EMBARQUE'!B:B,MICRO!E:E,'LISTA DE EMBARQUE'!G:G),"")</f>
        <v>4</v>
      </c>
      <c r="V151" s="244">
        <f>IFERROR(VLOOKUP(Tabela1[[#This Row],[COD.MDE]],'LISTA DE EMBARQUE'!B:L,11,0),"")</f>
        <v>3</v>
      </c>
      <c r="W151" s="245" t="str">
        <f>IFERROR(COUNTIF(#REF!,Tabela1[[#This Row],[Colunas5]]),"")</f>
        <v/>
      </c>
      <c r="X151" s="246">
        <f>Tabela1[[#This Row],[QIANTIDADE EXPEDIDA]]*Tabela1[[#This Row],[PESO UNI]]</f>
        <v>240.4</v>
      </c>
      <c r="Y151" s="246">
        <f t="shared" si="37"/>
        <v>2</v>
      </c>
      <c r="Z151" s="250">
        <f>Tabela1[[#This Row],[PESO TOTAL]]-Tabela1[[#This Row],[Peso Expedido]]</f>
        <v>-120.2</v>
      </c>
      <c r="AA151" s="251">
        <v>1</v>
      </c>
      <c r="AB151" s="252"/>
      <c r="AC151" s="252">
        <v>1</v>
      </c>
      <c r="AD151" s="252">
        <v>1</v>
      </c>
      <c r="AE151" s="252">
        <v>1</v>
      </c>
      <c r="AF151" s="252">
        <v>1</v>
      </c>
      <c r="AG151" s="252">
        <v>1</v>
      </c>
      <c r="AH151" s="252">
        <v>1</v>
      </c>
      <c r="AI151" s="252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120.2</v>
      </c>
      <c r="AV151" s="37">
        <f t="shared" si="30"/>
        <v>120.2</v>
      </c>
      <c r="AW151" s="37"/>
    </row>
    <row r="152" spans="1:49" ht="15.75" hidden="1" customHeight="1" x14ac:dyDescent="0.25">
      <c r="A152" s="253" t="s">
        <v>3729</v>
      </c>
      <c r="B152" s="239" t="s">
        <v>3730</v>
      </c>
      <c r="C152" s="237">
        <v>2</v>
      </c>
      <c r="D152" s="254" t="s">
        <v>5951</v>
      </c>
      <c r="E152" s="237">
        <v>4929</v>
      </c>
      <c r="F152" s="237">
        <v>30</v>
      </c>
      <c r="G152" s="255">
        <v>57</v>
      </c>
      <c r="H152" s="240">
        <f>Tabela1[[#This Row],[PESO UNI]]*Tabela1[[#This Row],[QTE]]</f>
        <v>114</v>
      </c>
      <c r="I152" s="237" t="s">
        <v>5952</v>
      </c>
      <c r="J152" s="241" t="s">
        <v>3045</v>
      </c>
      <c r="K152" s="241" t="s">
        <v>31</v>
      </c>
      <c r="L152" s="242" t="s">
        <v>2984</v>
      </c>
      <c r="M152" s="243">
        <v>46210</v>
      </c>
      <c r="N152" s="241" t="s">
        <v>38</v>
      </c>
      <c r="O152" s="244"/>
      <c r="P152" s="245"/>
      <c r="Q152" s="14">
        <f>Tabela1[[#This Row],[QTDE/ Fabricação]]-Tabela1[[#This Row],[QTE]]</f>
        <v>-2</v>
      </c>
      <c r="R152" s="247">
        <f>IFERROR(H152*((AA152*0.25)+(AC152*0.25)+(AD152*0.225)+(AE152*0.225)+(AF152*0.05)),"")</f>
        <v>114</v>
      </c>
      <c r="S152" s="247">
        <f>IFERROR(H152*AG152,"")</f>
        <v>114</v>
      </c>
      <c r="T152" s="248">
        <f>IFERROR(S152-H152,"")</f>
        <v>0</v>
      </c>
      <c r="U152" s="249">
        <f>IFERROR(SUMIF('LISTA DE EMBARQUE'!B:B,MICRO!E:E,'LISTA DE EMBARQUE'!G:G),"")</f>
        <v>0</v>
      </c>
      <c r="V152" s="244" t="str">
        <f>IFERROR(VLOOKUP(Tabela1[[#This Row],[COD.MDE]],'LISTA DE EMBARQUE'!B:L,11,0),"")</f>
        <v/>
      </c>
      <c r="W152" s="245" t="str">
        <f>IFERROR(COUNTIF(#REF!,Tabela1[[#This Row],[Colunas5]]),"")</f>
        <v/>
      </c>
      <c r="X152" s="246">
        <f>Tabela1[[#This Row],[QIANTIDADE EXPEDIDA]]*Tabela1[[#This Row],[PESO UNI]]</f>
        <v>0</v>
      </c>
      <c r="Y152" s="246">
        <f>U152-C152</f>
        <v>-2</v>
      </c>
      <c r="Z152" s="250">
        <f>Tabela1[[#This Row],[PESO TOTAL]]-Tabela1[[#This Row],[Peso Expedido]]</f>
        <v>114</v>
      </c>
      <c r="AA152" s="251">
        <v>1</v>
      </c>
      <c r="AB152" s="252"/>
      <c r="AC152" s="252">
        <v>1</v>
      </c>
      <c r="AD152" s="252">
        <v>1</v>
      </c>
      <c r="AE152" s="252">
        <v>1</v>
      </c>
      <c r="AF152" s="252">
        <v>1</v>
      </c>
      <c r="AG152" s="252">
        <v>1</v>
      </c>
      <c r="AH152" s="252">
        <v>1</v>
      </c>
      <c r="AI152" s="252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>A152&amp;"/"&amp;J152</f>
        <v>T-073239-1/14-CV-0001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>IF(AH152="",0,IF(ISTEXT(AH152),H152*VALUE(SUBSTITUTE(AH152,"%",""))/100,H152*AH152))</f>
        <v>114</v>
      </c>
      <c r="AV152" s="37">
        <f>IF(AG152="",0,IF(ISTEXT(AG152),H152*VALUE(SUBSTITUTE(AG152,"%",""))/100,H152*AG152))</f>
        <v>114</v>
      </c>
      <c r="AW152" s="37"/>
    </row>
    <row r="153" spans="1:49" ht="15.75" hidden="1" customHeight="1" x14ac:dyDescent="0.25">
      <c r="A153" s="253" t="s">
        <v>3732</v>
      </c>
      <c r="B153" s="239" t="s">
        <v>3733</v>
      </c>
      <c r="C153" s="237">
        <v>1</v>
      </c>
      <c r="D153" s="254" t="s">
        <v>3734</v>
      </c>
      <c r="E153" s="237">
        <v>3849</v>
      </c>
      <c r="F153" s="237">
        <v>31</v>
      </c>
      <c r="G153" s="255">
        <v>374.4</v>
      </c>
      <c r="H153" s="240">
        <f>Tabela1[[#This Row],[PESO UNI]]*Tabela1[[#This Row],[QTE]]</f>
        <v>374.4</v>
      </c>
      <c r="I153" s="237" t="s">
        <v>4867</v>
      </c>
      <c r="J153" s="241" t="s">
        <v>3045</v>
      </c>
      <c r="K153" s="241" t="s">
        <v>31</v>
      </c>
      <c r="L153" s="242" t="s">
        <v>2984</v>
      </c>
      <c r="M153" s="243">
        <v>46210</v>
      </c>
      <c r="N153" s="241" t="s">
        <v>38</v>
      </c>
      <c r="O153" s="244"/>
      <c r="P153" s="245"/>
      <c r="Q153" s="14">
        <f>Tabela1[[#This Row],[QTDE/ Fabricação]]-Tabela1[[#This Row],[QTE]]</f>
        <v>-1</v>
      </c>
      <c r="R153" s="247">
        <f t="shared" si="34"/>
        <v>374.4</v>
      </c>
      <c r="S153" s="247">
        <f t="shared" si="35"/>
        <v>374.4</v>
      </c>
      <c r="T153" s="248">
        <f t="shared" si="36"/>
        <v>0</v>
      </c>
      <c r="U153" s="249">
        <f>IFERROR(SUMIF('LISTA DE EMBARQUE'!B:B,MICRO!E:E,'LISTA DE EMBARQUE'!G:G),"")</f>
        <v>1</v>
      </c>
      <c r="V153" s="244">
        <f>IFERROR(VLOOKUP(Tabela1[[#This Row],[COD.MDE]],'LISTA DE EMBARQUE'!B:L,11,0),"")</f>
        <v>5</v>
      </c>
      <c r="W153" s="245" t="str">
        <f>IFERROR(COUNTIF(#REF!,Tabela1[[#This Row],[Colunas5]]),"")</f>
        <v/>
      </c>
      <c r="X153" s="246">
        <f>Tabela1[[#This Row],[QIANTIDADE EXPEDIDA]]*Tabela1[[#This Row],[PESO UNI]]</f>
        <v>374.4</v>
      </c>
      <c r="Y153" s="246">
        <f t="shared" si="37"/>
        <v>0</v>
      </c>
      <c r="Z153" s="250">
        <f>Tabela1[[#This Row],[PESO TOTAL]]-Tabela1[[#This Row],[Peso Expedido]]</f>
        <v>0</v>
      </c>
      <c r="AA153" s="251">
        <v>1</v>
      </c>
      <c r="AB153" s="252"/>
      <c r="AC153" s="252">
        <v>1</v>
      </c>
      <c r="AD153" s="252">
        <v>1</v>
      </c>
      <c r="AE153" s="252">
        <v>1</v>
      </c>
      <c r="AF153" s="252">
        <v>1</v>
      </c>
      <c r="AG153" s="252">
        <v>1</v>
      </c>
      <c r="AH153" s="252">
        <v>1</v>
      </c>
      <c r="AI153" s="252" t="str">
        <f t="shared" si="39"/>
        <v>ok</v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4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9"/>
        <v>374.4</v>
      </c>
      <c r="AV153" s="37">
        <f t="shared" si="30"/>
        <v>374.4</v>
      </c>
      <c r="AW153" s="37"/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4039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41">IFERROR(H154*((AA154*0.25)+(AC154*0.25)+(AD154*0.225)+(AE154*0.225)+(AF154*0.05)),"")</f>
        <v>1360</v>
      </c>
      <c r="S154" s="18">
        <f t="shared" ref="S154:S181" si="42">IFERROR(H154*AG154,"")</f>
        <v>1360</v>
      </c>
      <c r="T154" s="19">
        <f t="shared" ref="T154:T217" si="43">IFERROR(S154-H154,"")</f>
        <v>0</v>
      </c>
      <c r="U154" s="20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44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33" t="s">
        <v>4412</v>
      </c>
      <c r="AK154" s="33" t="s">
        <v>4412</v>
      </c>
      <c r="AL154" s="33" t="s">
        <v>4412</v>
      </c>
      <c r="AM154" s="33" t="s">
        <v>4412</v>
      </c>
      <c r="AN154" s="33" t="s">
        <v>4412</v>
      </c>
      <c r="AO154" s="33" t="s">
        <v>4412</v>
      </c>
      <c r="AP154" s="33" t="s">
        <v>4412</v>
      </c>
      <c r="AQ154" s="33" t="s">
        <v>4412</v>
      </c>
      <c r="AR154" s="33" t="s">
        <v>4412</v>
      </c>
      <c r="AS154" s="33" t="s">
        <v>4412</v>
      </c>
      <c r="AT154" s="33" t="s">
        <v>4412</v>
      </c>
      <c r="AU154" s="33" t="s">
        <v>4412</v>
      </c>
      <c r="AV154" s="33" t="s">
        <v>4412</v>
      </c>
      <c r="AW154" s="33" t="s">
        <v>4412</v>
      </c>
    </row>
    <row r="155" spans="1:49" ht="15.75" hidden="1" customHeight="1" x14ac:dyDescent="0.25">
      <c r="A155" s="6" t="s">
        <v>3757</v>
      </c>
      <c r="B155" s="21" t="s">
        <v>3758</v>
      </c>
      <c r="C155" s="7">
        <v>1</v>
      </c>
      <c r="D155" s="39" t="s">
        <v>3759</v>
      </c>
      <c r="E155" s="7">
        <v>4040</v>
      </c>
      <c r="F155" s="7" t="s">
        <v>3760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1360</v>
      </c>
      <c r="S155" s="18">
        <f t="shared" si="42"/>
        <v>1360</v>
      </c>
      <c r="T155" s="19">
        <f t="shared" si="43"/>
        <v>0</v>
      </c>
      <c r="U155" s="20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3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1360</v>
      </c>
      <c r="AV155" s="37">
        <f t="shared" si="30"/>
        <v>1360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4041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45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3761</v>
      </c>
      <c r="B157" s="21" t="s">
        <v>3762</v>
      </c>
      <c r="C157" s="7">
        <v>1</v>
      </c>
      <c r="D157" s="39" t="s">
        <v>3759</v>
      </c>
      <c r="E157" s="7">
        <v>4042</v>
      </c>
      <c r="F157" s="7" t="s">
        <v>3760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41"/>
        <v>1335.1</v>
      </c>
      <c r="S157" s="18">
        <f t="shared" si="42"/>
        <v>1335.1</v>
      </c>
      <c r="T157" s="19">
        <f t="shared" si="43"/>
        <v>0</v>
      </c>
      <c r="U157" s="20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1335.1</v>
      </c>
      <c r="AV157" s="37">
        <f t="shared" si="30"/>
        <v>1335.1</v>
      </c>
      <c r="AW157" s="37"/>
    </row>
    <row r="158" spans="1:49" ht="15.75" hidden="1" customHeight="1" x14ac:dyDescent="0.25">
      <c r="A158" s="6" t="s">
        <v>3763</v>
      </c>
      <c r="B158" s="21" t="s">
        <v>3764</v>
      </c>
      <c r="C158" s="7">
        <v>2</v>
      </c>
      <c r="D158" s="39" t="s">
        <v>3765</v>
      </c>
      <c r="E158" s="7">
        <v>4043</v>
      </c>
      <c r="F158" s="7" t="s">
        <v>3766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41"/>
        <v>25.2</v>
      </c>
      <c r="S158" s="18">
        <f t="shared" si="42"/>
        <v>25.2</v>
      </c>
      <c r="T158" s="19">
        <f t="shared" si="43"/>
        <v>0</v>
      </c>
      <c r="U158" s="20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25.2</v>
      </c>
      <c r="AV158" s="37">
        <f t="shared" si="30"/>
        <v>25.2</v>
      </c>
      <c r="AW158" s="37"/>
    </row>
    <row r="159" spans="1:49" ht="15.75" hidden="1" customHeight="1" x14ac:dyDescent="0.25">
      <c r="A159" s="6" t="s">
        <v>3763</v>
      </c>
      <c r="B159" s="21" t="s">
        <v>3767</v>
      </c>
      <c r="C159" s="7">
        <v>4</v>
      </c>
      <c r="D159" s="39" t="s">
        <v>3765</v>
      </c>
      <c r="E159" s="7">
        <v>4044</v>
      </c>
      <c r="F159" s="7" t="s">
        <v>3766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50.4</v>
      </c>
      <c r="S159" s="18">
        <f t="shared" si="42"/>
        <v>50.4</v>
      </c>
      <c r="T159" s="19">
        <f t="shared" si="43"/>
        <v>0</v>
      </c>
      <c r="U159" s="20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50.4</v>
      </c>
      <c r="AV159" s="37">
        <f t="shared" si="30"/>
        <v>50.4</v>
      </c>
      <c r="AW159" s="37"/>
    </row>
    <row r="160" spans="1:49" ht="15.75" hidden="1" customHeight="1" x14ac:dyDescent="0.25">
      <c r="A160" s="6" t="s">
        <v>3763</v>
      </c>
      <c r="B160" s="21" t="s">
        <v>3768</v>
      </c>
      <c r="C160" s="7">
        <v>4</v>
      </c>
      <c r="D160" s="39" t="s">
        <v>3769</v>
      </c>
      <c r="E160" s="7">
        <v>4045</v>
      </c>
      <c r="F160" s="7" t="s">
        <v>3766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41"/>
        <v>228.4</v>
      </c>
      <c r="S160" s="18">
        <f t="shared" si="42"/>
        <v>228.4</v>
      </c>
      <c r="T160" s="19">
        <f t="shared" si="43"/>
        <v>0</v>
      </c>
      <c r="U160" s="20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45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228.4</v>
      </c>
      <c r="AV160" s="37">
        <f t="shared" si="30"/>
        <v>228.4</v>
      </c>
      <c r="AW160" s="37"/>
    </row>
    <row r="161" spans="1:49" ht="15.75" hidden="1" customHeight="1" x14ac:dyDescent="0.25">
      <c r="A161" s="6" t="s">
        <v>3763</v>
      </c>
      <c r="B161" s="21" t="s">
        <v>3770</v>
      </c>
      <c r="C161" s="7">
        <v>24</v>
      </c>
      <c r="D161" s="39" t="s">
        <v>3769</v>
      </c>
      <c r="E161" s="7">
        <v>4046</v>
      </c>
      <c r="F161" s="7" t="s">
        <v>3766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41"/>
        <v>19.200000000000003</v>
      </c>
      <c r="S161" s="18">
        <f t="shared" si="42"/>
        <v>19.200000000000003</v>
      </c>
      <c r="T161" s="19">
        <f t="shared" si="43"/>
        <v>0</v>
      </c>
      <c r="U161" s="16">
        <v>24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19.200000000000003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19.200000000000003</v>
      </c>
      <c r="AV161" s="37">
        <f t="shared" si="30"/>
        <v>19.200000000000003</v>
      </c>
      <c r="AW161" s="37"/>
    </row>
    <row r="162" spans="1:49" ht="15.75" hidden="1" customHeight="1" x14ac:dyDescent="0.25">
      <c r="A162" s="6" t="s">
        <v>3763</v>
      </c>
      <c r="B162" s="21" t="s">
        <v>3771</v>
      </c>
      <c r="C162" s="7">
        <v>1</v>
      </c>
      <c r="D162" s="39" t="s">
        <v>3769</v>
      </c>
      <c r="E162" s="7">
        <v>4047</v>
      </c>
      <c r="F162" s="7" t="s">
        <v>3766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41"/>
        <v>128.80000000000001</v>
      </c>
      <c r="S162" s="18">
        <f t="shared" si="42"/>
        <v>128.80000000000001</v>
      </c>
      <c r="T162" s="19">
        <f t="shared" si="43"/>
        <v>0</v>
      </c>
      <c r="U162" s="16">
        <v>1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128.80000000000001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">
        <v>4412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128.80000000000001</v>
      </c>
      <c r="AV162" s="37">
        <f t="shared" si="30"/>
        <v>128.80000000000001</v>
      </c>
      <c r="AW162" s="37"/>
    </row>
    <row r="163" spans="1:49" ht="15.75" hidden="1" customHeight="1" x14ac:dyDescent="0.25">
      <c r="A163" s="6" t="s">
        <v>3763</v>
      </c>
      <c r="B163" s="21" t="s">
        <v>3764</v>
      </c>
      <c r="C163" s="7">
        <v>2</v>
      </c>
      <c r="D163" s="39" t="s">
        <v>3765</v>
      </c>
      <c r="E163" s="7">
        <v>4048</v>
      </c>
      <c r="F163" s="7" t="s">
        <v>3766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41"/>
        <v>25.2</v>
      </c>
      <c r="S163" s="18">
        <f t="shared" si="42"/>
        <v>25.2</v>
      </c>
      <c r="T163" s="19">
        <f t="shared" si="43"/>
        <v>0</v>
      </c>
      <c r="U163" s="20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25.2</v>
      </c>
      <c r="AV163" s="37">
        <f t="shared" si="30"/>
        <v>25.2</v>
      </c>
      <c r="AW163" s="37"/>
    </row>
    <row r="164" spans="1:49" ht="15.75" hidden="1" customHeight="1" x14ac:dyDescent="0.25">
      <c r="A164" s="6" t="s">
        <v>3763</v>
      </c>
      <c r="B164" s="21" t="s">
        <v>3767</v>
      </c>
      <c r="C164" s="7">
        <v>4</v>
      </c>
      <c r="D164" s="39" t="s">
        <v>3765</v>
      </c>
      <c r="E164" s="7">
        <v>4049</v>
      </c>
      <c r="F164" s="7" t="s">
        <v>3766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50.4</v>
      </c>
      <c r="S164" s="18">
        <f t="shared" si="42"/>
        <v>50.4</v>
      </c>
      <c r="T164" s="19">
        <f t="shared" si="43"/>
        <v>0</v>
      </c>
      <c r="U164" s="20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9"/>
        <v>50.4</v>
      </c>
      <c r="AV164" s="37">
        <f t="shared" si="30"/>
        <v>50.4</v>
      </c>
      <c r="AW164" s="37"/>
    </row>
    <row r="165" spans="1:49" ht="15.75" hidden="1" customHeight="1" x14ac:dyDescent="0.25">
      <c r="A165" s="6" t="s">
        <v>3763</v>
      </c>
      <c r="B165" s="21" t="s">
        <v>3768</v>
      </c>
      <c r="C165" s="7">
        <v>4</v>
      </c>
      <c r="D165" s="39" t="s">
        <v>3769</v>
      </c>
      <c r="E165" s="7">
        <v>4050</v>
      </c>
      <c r="F165" s="7" t="s">
        <v>3766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41"/>
        <v>228.4</v>
      </c>
      <c r="S165" s="18">
        <f t="shared" si="42"/>
        <v>228.4</v>
      </c>
      <c r="T165" s="19">
        <f t="shared" si="43"/>
        <v>0</v>
      </c>
      <c r="U165" s="20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>IF(Z165&lt;=0,"ok","")</f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46">IF(AH165="",0,IF(ISTEXT(AH165),H165*VALUE(SUBSTITUTE(AH165,"%",""))/100,H165*AH165))</f>
        <v>228.4</v>
      </c>
      <c r="AV165" s="37">
        <f t="shared" ref="AV165:AV228" si="47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3763</v>
      </c>
      <c r="B166" s="21" t="s">
        <v>3771</v>
      </c>
      <c r="C166" s="7">
        <v>1</v>
      </c>
      <c r="D166" s="39" t="s">
        <v>3769</v>
      </c>
      <c r="E166" s="7">
        <v>4051</v>
      </c>
      <c r="F166" s="7" t="s">
        <v>3766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41"/>
        <v>128.80000000000001</v>
      </c>
      <c r="S166" s="18">
        <f t="shared" si="42"/>
        <v>128.80000000000001</v>
      </c>
      <c r="T166" s="19">
        <f t="shared" si="43"/>
        <v>0</v>
      </c>
      <c r="U166" s="16">
        <v>1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128.80000000000001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128.80000000000001</v>
      </c>
      <c r="AV166" s="37">
        <f t="shared" si="47"/>
        <v>128.80000000000001</v>
      </c>
      <c r="AW166" s="37"/>
    </row>
    <row r="167" spans="1:49" ht="15.75" hidden="1" customHeight="1" x14ac:dyDescent="0.25">
      <c r="A167" s="6" t="s">
        <v>3763</v>
      </c>
      <c r="B167" s="21" t="s">
        <v>3770</v>
      </c>
      <c r="C167" s="7">
        <v>24</v>
      </c>
      <c r="D167" s="39" t="s">
        <v>3769</v>
      </c>
      <c r="E167" s="7">
        <v>4052</v>
      </c>
      <c r="F167" s="7" t="s">
        <v>3766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41"/>
        <v>19.200000000000003</v>
      </c>
      <c r="S167" s="18">
        <f t="shared" si="42"/>
        <v>19.200000000000003</v>
      </c>
      <c r="T167" s="19">
        <f t="shared" si="43"/>
        <v>0</v>
      </c>
      <c r="U167" s="16">
        <v>24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19.200000000000003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">
        <v>4412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19.200000000000003</v>
      </c>
      <c r="AV167" s="37">
        <f t="shared" si="47"/>
        <v>19.200000000000003</v>
      </c>
      <c r="AW167" s="37"/>
    </row>
    <row r="168" spans="1:49" ht="15.75" hidden="1" customHeight="1" x14ac:dyDescent="0.25">
      <c r="A168" s="6" t="s">
        <v>3772</v>
      </c>
      <c r="B168" s="21" t="s">
        <v>3773</v>
      </c>
      <c r="C168" s="7">
        <v>1</v>
      </c>
      <c r="D168" s="39" t="s">
        <v>3759</v>
      </c>
      <c r="E168" s="7">
        <v>4053</v>
      </c>
      <c r="F168" s="7" t="s">
        <v>3774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1137.2</v>
      </c>
      <c r="S168" s="18">
        <f t="shared" si="42"/>
        <v>1137.2</v>
      </c>
      <c r="T168" s="19">
        <f t="shared" si="43"/>
        <v>0</v>
      </c>
      <c r="U168" s="20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1137.2</v>
      </c>
      <c r="AV168" s="37">
        <f t="shared" si="47"/>
        <v>1137.2</v>
      </c>
      <c r="AW168" s="37"/>
    </row>
    <row r="169" spans="1:49" ht="15.75" hidden="1" customHeight="1" x14ac:dyDescent="0.25">
      <c r="A169" s="6" t="s">
        <v>3772</v>
      </c>
      <c r="B169" s="21" t="s">
        <v>3775</v>
      </c>
      <c r="C169" s="7">
        <v>1</v>
      </c>
      <c r="D169" s="39" t="s">
        <v>3776</v>
      </c>
      <c r="E169" s="7">
        <v>4054</v>
      </c>
      <c r="F169" s="7" t="s">
        <v>3774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142.19999999999999</v>
      </c>
      <c r="S169" s="18">
        <f t="shared" si="42"/>
        <v>142.19999999999999</v>
      </c>
      <c r="T169" s="19">
        <f t="shared" si="43"/>
        <v>0</v>
      </c>
      <c r="U169" s="203">
        <v>1</v>
      </c>
      <c r="V169" s="12">
        <v>13</v>
      </c>
      <c r="W169" s="13"/>
      <c r="X169" s="14">
        <f>IFERROR(Tabela1[[#This Row],[QIANTIDADE EXPEDIDA]]*Tabela1[[#This Row],[PESO UNI]],"")</f>
        <v>142.19999999999999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142.19999999999999</v>
      </c>
      <c r="AV169" s="37">
        <f t="shared" si="47"/>
        <v>142.19999999999999</v>
      </c>
      <c r="AW169" s="37"/>
    </row>
    <row r="170" spans="1:49" ht="15.75" hidden="1" customHeight="1" x14ac:dyDescent="0.25">
      <c r="A170" s="6" t="s">
        <v>3772</v>
      </c>
      <c r="B170" s="21" t="s">
        <v>3777</v>
      </c>
      <c r="C170" s="7">
        <v>1</v>
      </c>
      <c r="D170" s="39" t="s">
        <v>3776</v>
      </c>
      <c r="E170" s="7">
        <v>4055</v>
      </c>
      <c r="F170" s="7" t="s">
        <v>3774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295.39999999999998</v>
      </c>
      <c r="S170" s="18">
        <f t="shared" si="42"/>
        <v>295.39999999999998</v>
      </c>
      <c r="T170" s="19">
        <f t="shared" si="43"/>
        <v>0</v>
      </c>
      <c r="U170" s="203">
        <v>1</v>
      </c>
      <c r="V170" s="12">
        <v>13</v>
      </c>
      <c r="W170" s="13"/>
      <c r="X170" s="14">
        <f>IFERROR(Tabela1[[#This Row],[QIANTIDADE EXPEDIDA]]*Tabela1[[#This Row],[PESO UNI]],"")</f>
        <v>295.39999999999998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295.39999999999998</v>
      </c>
      <c r="AV170" s="37">
        <f t="shared" si="47"/>
        <v>295.39999999999998</v>
      </c>
      <c r="AW170" s="37"/>
    </row>
    <row r="171" spans="1:49" ht="15.75" hidden="1" customHeight="1" x14ac:dyDescent="0.25">
      <c r="A171" s="6" t="s">
        <v>3772</v>
      </c>
      <c r="B171" s="21" t="s">
        <v>3773</v>
      </c>
      <c r="C171" s="7">
        <v>1</v>
      </c>
      <c r="D171" s="39" t="s">
        <v>3759</v>
      </c>
      <c r="E171" s="7">
        <v>4056</v>
      </c>
      <c r="F171" s="7" t="s">
        <v>3774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1137.2</v>
      </c>
      <c r="S171" s="18">
        <f t="shared" si="42"/>
        <v>1137.2</v>
      </c>
      <c r="T171" s="19">
        <f t="shared" si="43"/>
        <v>0</v>
      </c>
      <c r="U171" s="203">
        <v>1</v>
      </c>
      <c r="V171" s="12">
        <v>13</v>
      </c>
      <c r="W171" s="13"/>
      <c r="X171" s="14">
        <f>IFERROR(Tabela1[[#This Row],[QIANTIDADE EXPEDIDA]]*Tabela1[[#This Row],[PESO UNI]],"")</f>
        <v>1137.2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1137.2</v>
      </c>
      <c r="AV171" s="37">
        <f t="shared" si="47"/>
        <v>1137.2</v>
      </c>
      <c r="AW171" s="37"/>
    </row>
    <row r="172" spans="1:49" ht="15.75" hidden="1" customHeight="1" x14ac:dyDescent="0.25">
      <c r="A172" s="6" t="s">
        <v>3772</v>
      </c>
      <c r="B172" s="21" t="s">
        <v>3775</v>
      </c>
      <c r="C172" s="7">
        <v>1</v>
      </c>
      <c r="D172" s="39" t="s">
        <v>3776</v>
      </c>
      <c r="E172" s="7">
        <v>4057</v>
      </c>
      <c r="F172" s="7" t="s">
        <v>3774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142.19999999999999</v>
      </c>
      <c r="S172" s="18">
        <f t="shared" si="42"/>
        <v>142.19999999999999</v>
      </c>
      <c r="T172" s="19">
        <f t="shared" si="43"/>
        <v>0</v>
      </c>
      <c r="U172" s="20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142.19999999999999</v>
      </c>
      <c r="AV172" s="37">
        <f t="shared" si="47"/>
        <v>142.19999999999999</v>
      </c>
      <c r="AW172" s="37"/>
    </row>
    <row r="173" spans="1:49" ht="15.75" hidden="1" customHeight="1" x14ac:dyDescent="0.25">
      <c r="A173" s="6" t="s">
        <v>3772</v>
      </c>
      <c r="B173" s="21" t="s">
        <v>3777</v>
      </c>
      <c r="C173" s="7">
        <v>1</v>
      </c>
      <c r="D173" s="39" t="s">
        <v>3776</v>
      </c>
      <c r="E173" s="7">
        <v>4058</v>
      </c>
      <c r="F173" s="7" t="s">
        <v>3774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295.39999999999998</v>
      </c>
      <c r="S173" s="18">
        <f t="shared" si="42"/>
        <v>295.39999999999998</v>
      </c>
      <c r="T173" s="19">
        <f t="shared" si="43"/>
        <v>0</v>
      </c>
      <c r="U173" s="20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295.39999999999998</v>
      </c>
      <c r="AV173" s="37">
        <f t="shared" si="47"/>
        <v>295.39999999999998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4059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3778</v>
      </c>
      <c r="B175" s="21" t="s">
        <v>3779</v>
      </c>
      <c r="C175" s="7">
        <v>1</v>
      </c>
      <c r="D175" s="39" t="s">
        <v>3780</v>
      </c>
      <c r="E175" s="7">
        <v>4060</v>
      </c>
      <c r="F175" s="7" t="s">
        <v>3781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950.5</v>
      </c>
      <c r="S175" s="18">
        <f t="shared" si="42"/>
        <v>950.5</v>
      </c>
      <c r="T175" s="19">
        <f t="shared" si="43"/>
        <v>0</v>
      </c>
      <c r="U175" s="20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950.5</v>
      </c>
      <c r="AV175" s="37">
        <f t="shared" si="47"/>
        <v>950.5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4061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3782</v>
      </c>
      <c r="B177" s="21" t="s">
        <v>3783</v>
      </c>
      <c r="C177" s="7">
        <v>1</v>
      </c>
      <c r="D177" s="39" t="s">
        <v>3780</v>
      </c>
      <c r="E177" s="7">
        <v>4062</v>
      </c>
      <c r="F177" s="7" t="s">
        <v>3784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41"/>
        <v>675.7</v>
      </c>
      <c r="S177" s="18">
        <f t="shared" si="42"/>
        <v>675.7</v>
      </c>
      <c r="T177" s="19">
        <f t="shared" si="43"/>
        <v>0</v>
      </c>
      <c r="U177" s="20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675.7</v>
      </c>
      <c r="AV177" s="37">
        <f t="shared" si="47"/>
        <v>675.7</v>
      </c>
      <c r="AW177" s="37"/>
    </row>
    <row r="178" spans="1:49" ht="15.75" hidden="1" customHeight="1" x14ac:dyDescent="0.25">
      <c r="A178" s="6" t="s">
        <v>3785</v>
      </c>
      <c r="B178" s="21" t="s">
        <v>3786</v>
      </c>
      <c r="C178" s="7">
        <v>2</v>
      </c>
      <c r="D178" s="39" t="s">
        <v>3787</v>
      </c>
      <c r="E178" s="7">
        <v>4063</v>
      </c>
      <c r="F178" s="7" t="s">
        <v>3788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1.04</v>
      </c>
      <c r="S178" s="18">
        <f t="shared" si="42"/>
        <v>1.04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1.04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1.04</v>
      </c>
      <c r="AV178" s="37">
        <f t="shared" si="47"/>
        <v>1.04</v>
      </c>
      <c r="AW178" s="37"/>
    </row>
    <row r="179" spans="1:49" ht="15.75" hidden="1" customHeight="1" x14ac:dyDescent="0.25">
      <c r="A179" s="6" t="s">
        <v>3785</v>
      </c>
      <c r="B179" s="21" t="s">
        <v>3790</v>
      </c>
      <c r="C179" s="7">
        <v>2</v>
      </c>
      <c r="D179" s="39" t="s">
        <v>3787</v>
      </c>
      <c r="E179" s="7">
        <v>4064</v>
      </c>
      <c r="F179" s="7" t="s">
        <v>3788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41"/>
        <v>1.32</v>
      </c>
      <c r="S179" s="18">
        <f t="shared" si="42"/>
        <v>1.32</v>
      </c>
      <c r="T179" s="19">
        <f t="shared" si="43"/>
        <v>0</v>
      </c>
      <c r="U179" s="16">
        <v>2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1.32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1.32</v>
      </c>
      <c r="AV179" s="37">
        <f t="shared" si="47"/>
        <v>1.32</v>
      </c>
      <c r="AW179" s="37"/>
    </row>
    <row r="180" spans="1:49" ht="15.75" hidden="1" customHeight="1" x14ac:dyDescent="0.25">
      <c r="A180" s="6" t="s">
        <v>3785</v>
      </c>
      <c r="B180" s="21" t="s">
        <v>3791</v>
      </c>
      <c r="C180" s="7">
        <v>4</v>
      </c>
      <c r="D180" s="39" t="s">
        <v>3792</v>
      </c>
      <c r="E180" s="7">
        <v>4065</v>
      </c>
      <c r="F180" s="7" t="s">
        <v>3788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41"/>
        <v>2.04</v>
      </c>
      <c r="S180" s="18">
        <f t="shared" si="42"/>
        <v>2.04</v>
      </c>
      <c r="T180" s="19">
        <f t="shared" si="43"/>
        <v>0</v>
      </c>
      <c r="U180" s="16">
        <v>4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2.04</v>
      </c>
      <c r="Y180" s="14">
        <f t="shared" si="44"/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2.04</v>
      </c>
      <c r="AV180" s="37">
        <f t="shared" si="47"/>
        <v>2.04</v>
      </c>
      <c r="AW180" s="37"/>
    </row>
    <row r="181" spans="1:49" ht="15.75" hidden="1" customHeight="1" x14ac:dyDescent="0.25">
      <c r="A181" s="6" t="s">
        <v>3785</v>
      </c>
      <c r="B181" s="21" t="s">
        <v>3793</v>
      </c>
      <c r="C181" s="7">
        <v>8</v>
      </c>
      <c r="D181" s="39" t="s">
        <v>3794</v>
      </c>
      <c r="E181" s="7">
        <v>4066</v>
      </c>
      <c r="F181" s="7" t="s">
        <v>3788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0.4</v>
      </c>
      <c r="S181" s="18">
        <f t="shared" si="42"/>
        <v>0.4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0.4</v>
      </c>
      <c r="Y181" s="14">
        <f t="shared" ref="Y181:Y244" si="48">U181-C181</f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0.4</v>
      </c>
      <c r="AV181" s="37">
        <f t="shared" si="47"/>
        <v>0.4</v>
      </c>
      <c r="AW181" s="37"/>
    </row>
    <row r="182" spans="1:49" ht="15.75" hidden="1" customHeight="1" x14ac:dyDescent="0.25">
      <c r="A182" s="6" t="s">
        <v>3795</v>
      </c>
      <c r="B182" s="21" t="s">
        <v>3796</v>
      </c>
      <c r="C182" s="7">
        <v>8</v>
      </c>
      <c r="D182" s="39" t="s">
        <v>3797</v>
      </c>
      <c r="E182" s="7">
        <v>4067</v>
      </c>
      <c r="F182" s="7" t="s">
        <v>3788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2.56</v>
      </c>
      <c r="S182" s="18">
        <f t="shared" ref="S182:S245" si="49">IFERROR(H182*AG182,"")</f>
        <v>2.56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2.56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2.56</v>
      </c>
      <c r="AV182" s="37">
        <f t="shared" si="47"/>
        <v>2.56</v>
      </c>
      <c r="AW182" s="37"/>
    </row>
    <row r="183" spans="1:49" ht="15.75" hidden="1" customHeight="1" x14ac:dyDescent="0.25">
      <c r="A183" s="6" t="s">
        <v>3798</v>
      </c>
      <c r="B183" s="21" t="s">
        <v>3799</v>
      </c>
      <c r="C183" s="7">
        <v>8</v>
      </c>
      <c r="D183" s="39" t="s">
        <v>3797</v>
      </c>
      <c r="E183" s="7">
        <v>4068</v>
      </c>
      <c r="F183" s="7" t="s">
        <v>3788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41"/>
        <v>3.12</v>
      </c>
      <c r="S183" s="18">
        <f t="shared" si="49"/>
        <v>3.12</v>
      </c>
      <c r="T183" s="19">
        <f t="shared" si="43"/>
        <v>0</v>
      </c>
      <c r="U183" s="16">
        <v>8</v>
      </c>
      <c r="V183" s="12">
        <v>13</v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3.12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3.12</v>
      </c>
      <c r="AV183" s="37">
        <f t="shared" si="47"/>
        <v>3.12</v>
      </c>
      <c r="AW183" s="37"/>
    </row>
    <row r="184" spans="1:49" ht="15.75" hidden="1" customHeight="1" x14ac:dyDescent="0.25">
      <c r="A184" s="6" t="s">
        <v>3800</v>
      </c>
      <c r="B184" s="21" t="s">
        <v>2996</v>
      </c>
      <c r="C184" s="7">
        <v>2</v>
      </c>
      <c r="D184" s="39" t="s">
        <v>3787</v>
      </c>
      <c r="E184" s="7">
        <v>4069</v>
      </c>
      <c r="F184" s="7" t="s">
        <v>3788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1.06</v>
      </c>
      <c r="S184" s="18">
        <f t="shared" si="49"/>
        <v>1.06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1.06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1.06</v>
      </c>
      <c r="AV184" s="37">
        <f t="shared" si="47"/>
        <v>1.06</v>
      </c>
      <c r="AW184" s="37"/>
    </row>
    <row r="185" spans="1:49" ht="15.75" hidden="1" customHeight="1" x14ac:dyDescent="0.25">
      <c r="A185" s="6" t="s">
        <v>3800</v>
      </c>
      <c r="B185" s="21" t="s">
        <v>2997</v>
      </c>
      <c r="C185" s="7">
        <v>2</v>
      </c>
      <c r="D185" s="39" t="s">
        <v>3787</v>
      </c>
      <c r="E185" s="7">
        <v>4070</v>
      </c>
      <c r="F185" s="7" t="s">
        <v>3788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1.48</v>
      </c>
      <c r="S185" s="18">
        <f t="shared" si="49"/>
        <v>1.48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1.48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1.48</v>
      </c>
      <c r="AV185" s="37">
        <f t="shared" si="47"/>
        <v>1.48</v>
      </c>
      <c r="AW185" s="37"/>
    </row>
    <row r="186" spans="1:49" ht="15.75" hidden="1" customHeight="1" x14ac:dyDescent="0.25">
      <c r="A186" s="6" t="s">
        <v>3800</v>
      </c>
      <c r="B186" s="21" t="s">
        <v>3799</v>
      </c>
      <c r="C186" s="7">
        <v>2</v>
      </c>
      <c r="D186" s="39" t="s">
        <v>3792</v>
      </c>
      <c r="E186" s="7">
        <v>4071</v>
      </c>
      <c r="F186" s="7" t="s">
        <v>3788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41"/>
        <v>1.02</v>
      </c>
      <c r="S186" s="18">
        <f t="shared" si="49"/>
        <v>1.02</v>
      </c>
      <c r="T186" s="19">
        <f t="shared" si="43"/>
        <v>0</v>
      </c>
      <c r="U186" s="16">
        <v>2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1.02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1.02</v>
      </c>
      <c r="AV186" s="37">
        <f t="shared" si="47"/>
        <v>1.02</v>
      </c>
      <c r="AW186" s="37"/>
    </row>
    <row r="187" spans="1:49" ht="15.75" hidden="1" customHeight="1" x14ac:dyDescent="0.25">
      <c r="A187" s="6" t="s">
        <v>3800</v>
      </c>
      <c r="B187" s="21" t="s">
        <v>3796</v>
      </c>
      <c r="C187" s="7">
        <v>6</v>
      </c>
      <c r="D187" s="39" t="s">
        <v>3794</v>
      </c>
      <c r="E187" s="7">
        <v>4072</v>
      </c>
      <c r="F187" s="7" t="s">
        <v>3788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41"/>
        <v>0.30000000000000004</v>
      </c>
      <c r="S187" s="18">
        <f t="shared" si="49"/>
        <v>0.30000000000000004</v>
      </c>
      <c r="T187" s="19">
        <f t="shared" si="43"/>
        <v>0</v>
      </c>
      <c r="U187" s="16">
        <v>6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0.30000000000000004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0.30000000000000004</v>
      </c>
      <c r="AV187" s="37">
        <f t="shared" si="47"/>
        <v>0.30000000000000004</v>
      </c>
      <c r="AW187" s="37"/>
    </row>
    <row r="188" spans="1:49" ht="15.75" hidden="1" customHeight="1" x14ac:dyDescent="0.25">
      <c r="A188" s="6" t="s">
        <v>3801</v>
      </c>
      <c r="B188" s="21" t="s">
        <v>3802</v>
      </c>
      <c r="C188" s="7">
        <v>2</v>
      </c>
      <c r="D188" s="39" t="s">
        <v>3803</v>
      </c>
      <c r="E188" s="7">
        <v>4073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3804</v>
      </c>
      <c r="C189" s="7">
        <v>2</v>
      </c>
      <c r="D189" s="39" t="s">
        <v>3805</v>
      </c>
      <c r="E189" s="7">
        <v>4074</v>
      </c>
      <c r="F189" s="7" t="s">
        <v>3788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41"/>
        <v>323.33999999999997</v>
      </c>
      <c r="S189" s="18">
        <f t="shared" si="49"/>
        <v>323.33999999999997</v>
      </c>
      <c r="T189" s="19">
        <f t="shared" si="43"/>
        <v>0</v>
      </c>
      <c r="U189" s="20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323.33999999999997</v>
      </c>
      <c r="AV189" s="37">
        <f t="shared" si="47"/>
        <v>323.33999999999997</v>
      </c>
      <c r="AW189" s="37"/>
    </row>
    <row r="190" spans="1:49" ht="15.75" hidden="1" customHeight="1" x14ac:dyDescent="0.25">
      <c r="A190" s="6" t="s">
        <v>3801</v>
      </c>
      <c r="B190" s="21" t="s">
        <v>3806</v>
      </c>
      <c r="C190" s="7">
        <v>8</v>
      </c>
      <c r="D190" s="39" t="s">
        <v>3807</v>
      </c>
      <c r="E190" s="7">
        <v>4075</v>
      </c>
      <c r="F190" s="7" t="s">
        <v>3788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41"/>
        <v>189.44</v>
      </c>
      <c r="S190" s="18">
        <f t="shared" si="49"/>
        <v>189.44</v>
      </c>
      <c r="T190" s="19">
        <f t="shared" si="43"/>
        <v>0</v>
      </c>
      <c r="U190" s="20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189.44</v>
      </c>
      <c r="AV190" s="37">
        <f t="shared" si="47"/>
        <v>189.44</v>
      </c>
      <c r="AW190" s="37"/>
    </row>
    <row r="191" spans="1:49" ht="15.75" hidden="1" customHeight="1" x14ac:dyDescent="0.25">
      <c r="A191" s="6" t="s">
        <v>3801</v>
      </c>
      <c r="B191" s="21" t="s">
        <v>3808</v>
      </c>
      <c r="C191" s="7">
        <v>2</v>
      </c>
      <c r="D191" s="39" t="s">
        <v>3807</v>
      </c>
      <c r="E191" s="7">
        <v>4076</v>
      </c>
      <c r="F191" s="7" t="s">
        <v>3788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41"/>
        <v>51.88</v>
      </c>
      <c r="S191" s="18">
        <f t="shared" si="49"/>
        <v>51.88</v>
      </c>
      <c r="T191" s="19">
        <f t="shared" si="43"/>
        <v>0</v>
      </c>
      <c r="U191" s="20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51.88</v>
      </c>
      <c r="AV191" s="37">
        <f t="shared" si="47"/>
        <v>51.88</v>
      </c>
      <c r="AW191" s="37"/>
    </row>
    <row r="192" spans="1:49" ht="15.75" hidden="1" customHeight="1" x14ac:dyDescent="0.25">
      <c r="A192" s="6" t="s">
        <v>3801</v>
      </c>
      <c r="B192" s="21" t="s">
        <v>3809</v>
      </c>
      <c r="C192" s="7">
        <v>4</v>
      </c>
      <c r="D192" s="39" t="s">
        <v>3807</v>
      </c>
      <c r="E192" s="7">
        <v>4077</v>
      </c>
      <c r="F192" s="7" t="s">
        <v>3788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41"/>
        <v>133.64000000000001</v>
      </c>
      <c r="S192" s="18">
        <f t="shared" si="49"/>
        <v>133.64000000000001</v>
      </c>
      <c r="T192" s="19">
        <f t="shared" si="43"/>
        <v>0</v>
      </c>
      <c r="U192" s="20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133.64000000000001</v>
      </c>
      <c r="AV192" s="37">
        <f t="shared" si="47"/>
        <v>133.64000000000001</v>
      </c>
      <c r="AW192" s="37"/>
    </row>
    <row r="193" spans="1:49" ht="15.75" hidden="1" customHeight="1" x14ac:dyDescent="0.25">
      <c r="A193" s="6" t="s">
        <v>3801</v>
      </c>
      <c r="B193" s="21" t="s">
        <v>3810</v>
      </c>
      <c r="C193" s="7">
        <v>2</v>
      </c>
      <c r="D193" s="39" t="s">
        <v>3807</v>
      </c>
      <c r="E193" s="7">
        <v>4078</v>
      </c>
      <c r="F193" s="7" t="s">
        <v>3788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41"/>
        <v>51.88</v>
      </c>
      <c r="S193" s="18">
        <f t="shared" si="49"/>
        <v>51.88</v>
      </c>
      <c r="T193" s="19">
        <f t="shared" si="43"/>
        <v>0</v>
      </c>
      <c r="U193" s="20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51.88</v>
      </c>
      <c r="AV193" s="37">
        <f t="shared" si="47"/>
        <v>51.88</v>
      </c>
      <c r="AW193" s="37"/>
    </row>
    <row r="194" spans="1:49" ht="15.75" hidden="1" customHeight="1" x14ac:dyDescent="0.25">
      <c r="A194" s="6" t="s">
        <v>3811</v>
      </c>
      <c r="B194" s="21" t="s">
        <v>3812</v>
      </c>
      <c r="C194" s="7">
        <v>4</v>
      </c>
      <c r="D194" s="39" t="s">
        <v>3813</v>
      </c>
      <c r="E194" s="7">
        <v>4079</v>
      </c>
      <c r="F194" s="7" t="s">
        <v>3788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195.76</v>
      </c>
      <c r="S194" s="18">
        <f t="shared" si="49"/>
        <v>195.76</v>
      </c>
      <c r="T194" s="19">
        <f t="shared" si="43"/>
        <v>0</v>
      </c>
      <c r="U194" s="20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195.76</v>
      </c>
      <c r="AV194" s="37">
        <f t="shared" si="47"/>
        <v>195.76</v>
      </c>
      <c r="AW194" s="37"/>
    </row>
    <row r="195" spans="1:49" ht="15.75" hidden="1" customHeight="1" x14ac:dyDescent="0.25">
      <c r="A195" s="6" t="s">
        <v>3811</v>
      </c>
      <c r="B195" s="21" t="s">
        <v>3814</v>
      </c>
      <c r="C195" s="7">
        <v>4</v>
      </c>
      <c r="D195" s="39" t="s">
        <v>3815</v>
      </c>
      <c r="E195" s="7">
        <v>4080</v>
      </c>
      <c r="F195" s="7" t="s">
        <v>3788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327.64</v>
      </c>
      <c r="S195" s="18">
        <f t="shared" si="49"/>
        <v>327.64</v>
      </c>
      <c r="T195" s="19">
        <f t="shared" si="43"/>
        <v>0</v>
      </c>
      <c r="U195" s="20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327.64</v>
      </c>
      <c r="AV195" s="37">
        <f t="shared" si="47"/>
        <v>327.64</v>
      </c>
      <c r="AW195" s="37"/>
    </row>
    <row r="196" spans="1:49" ht="15.75" hidden="1" customHeight="1" x14ac:dyDescent="0.25">
      <c r="A196" s="6" t="s">
        <v>3811</v>
      </c>
      <c r="B196" s="21" t="s">
        <v>3816</v>
      </c>
      <c r="C196" s="7">
        <v>4</v>
      </c>
      <c r="D196" s="39" t="s">
        <v>3817</v>
      </c>
      <c r="E196" s="7">
        <v>4081</v>
      </c>
      <c r="F196" s="7" t="s">
        <v>3788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186.12</v>
      </c>
      <c r="S196" s="18">
        <f t="shared" si="49"/>
        <v>186.12</v>
      </c>
      <c r="T196" s="19">
        <f t="shared" si="43"/>
        <v>0</v>
      </c>
      <c r="U196" s="20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4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186.12</v>
      </c>
      <c r="AV196" s="37">
        <f t="shared" si="47"/>
        <v>186.12</v>
      </c>
      <c r="AW196" s="37"/>
    </row>
    <row r="197" spans="1:49" ht="15.75" hidden="1" customHeight="1" x14ac:dyDescent="0.25">
      <c r="A197" s="6" t="s">
        <v>3811</v>
      </c>
      <c r="B197" s="21" t="s">
        <v>3818</v>
      </c>
      <c r="C197" s="7">
        <v>4</v>
      </c>
      <c r="D197" s="39" t="s">
        <v>3819</v>
      </c>
      <c r="E197" s="7">
        <v>4082</v>
      </c>
      <c r="F197" s="7" t="s">
        <v>3788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41"/>
        <v>199.48</v>
      </c>
      <c r="S197" s="18">
        <f t="shared" si="49"/>
        <v>199.48</v>
      </c>
      <c r="T197" s="19">
        <f t="shared" si="43"/>
        <v>0</v>
      </c>
      <c r="U197" s="16">
        <v>4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199.48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50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199.48</v>
      </c>
      <c r="AV197" s="37">
        <f t="shared" si="47"/>
        <v>199.48</v>
      </c>
      <c r="AW197" s="37"/>
    </row>
    <row r="198" spans="1:49" ht="15.75" hidden="1" customHeight="1" x14ac:dyDescent="0.25">
      <c r="A198" s="6" t="s">
        <v>3820</v>
      </c>
      <c r="B198" s="21" t="s">
        <v>3821</v>
      </c>
      <c r="C198" s="7">
        <v>2</v>
      </c>
      <c r="D198" s="39" t="s">
        <v>3803</v>
      </c>
      <c r="E198" s="7">
        <v>4083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3822</v>
      </c>
      <c r="C199" s="7">
        <v>2</v>
      </c>
      <c r="D199" s="39" t="s">
        <v>3805</v>
      </c>
      <c r="E199" s="7">
        <v>4084</v>
      </c>
      <c r="F199" s="7" t="s">
        <v>3788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318.5</v>
      </c>
      <c r="S199" s="18">
        <f t="shared" si="49"/>
        <v>318.5</v>
      </c>
      <c r="T199" s="19">
        <f t="shared" si="43"/>
        <v>0</v>
      </c>
      <c r="U199" s="20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318.5</v>
      </c>
      <c r="AV199" s="37">
        <f t="shared" si="47"/>
        <v>318.5</v>
      </c>
      <c r="AW199" s="37"/>
    </row>
    <row r="200" spans="1:49" ht="15.75" hidden="1" customHeight="1" x14ac:dyDescent="0.25">
      <c r="A200" s="6" t="s">
        <v>3820</v>
      </c>
      <c r="B200" s="21" t="s">
        <v>3823</v>
      </c>
      <c r="C200" s="7">
        <v>2</v>
      </c>
      <c r="D200" s="39" t="s">
        <v>3807</v>
      </c>
      <c r="E200" s="7">
        <v>4085</v>
      </c>
      <c r="F200" s="7" t="s">
        <v>3788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66.819999999999993</v>
      </c>
      <c r="S200" s="18">
        <f t="shared" si="49"/>
        <v>66.819999999999993</v>
      </c>
      <c r="T200" s="19">
        <f t="shared" si="43"/>
        <v>0</v>
      </c>
      <c r="U200" s="20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66.819999999999993</v>
      </c>
      <c r="AV200" s="37">
        <f t="shared" si="47"/>
        <v>66.819999999999993</v>
      </c>
      <c r="AW200" s="37"/>
    </row>
    <row r="201" spans="1:49" ht="15.75" hidden="1" customHeight="1" x14ac:dyDescent="0.25">
      <c r="A201" s="6" t="s">
        <v>3820</v>
      </c>
      <c r="B201" s="21" t="s">
        <v>3824</v>
      </c>
      <c r="C201" s="7">
        <v>2</v>
      </c>
      <c r="D201" s="39" t="s">
        <v>3807</v>
      </c>
      <c r="E201" s="7">
        <v>4086</v>
      </c>
      <c r="F201" s="7" t="s">
        <v>3788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41"/>
        <v>47.36</v>
      </c>
      <c r="S201" s="18">
        <f t="shared" si="49"/>
        <v>47.36</v>
      </c>
      <c r="T201" s="19">
        <f t="shared" si="43"/>
        <v>0</v>
      </c>
      <c r="U201" s="20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47.36</v>
      </c>
      <c r="AV201" s="37">
        <f t="shared" si="47"/>
        <v>47.36</v>
      </c>
      <c r="AW201" s="37"/>
    </row>
    <row r="202" spans="1:49" ht="15.75" hidden="1" customHeight="1" x14ac:dyDescent="0.25">
      <c r="A202" s="6" t="s">
        <v>3820</v>
      </c>
      <c r="B202" s="21" t="s">
        <v>3825</v>
      </c>
      <c r="C202" s="7">
        <v>6</v>
      </c>
      <c r="D202" s="39" t="s">
        <v>3807</v>
      </c>
      <c r="E202" s="7">
        <v>4087</v>
      </c>
      <c r="F202" s="7" t="s">
        <v>3788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41"/>
        <v>142.07999999999998</v>
      </c>
      <c r="S202" s="18">
        <f t="shared" si="49"/>
        <v>142.07999999999998</v>
      </c>
      <c r="T202" s="19">
        <f t="shared" si="43"/>
        <v>0</v>
      </c>
      <c r="U202" s="20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142.07999999999998</v>
      </c>
      <c r="AV202" s="37">
        <f t="shared" si="47"/>
        <v>142.07999999999998</v>
      </c>
      <c r="AW202" s="37"/>
    </row>
    <row r="203" spans="1:49" ht="15.75" hidden="1" customHeight="1" x14ac:dyDescent="0.25">
      <c r="A203" s="6" t="s">
        <v>3820</v>
      </c>
      <c r="B203" s="21" t="s">
        <v>3826</v>
      </c>
      <c r="C203" s="7">
        <v>4</v>
      </c>
      <c r="D203" s="39" t="s">
        <v>3807</v>
      </c>
      <c r="E203" s="7">
        <v>4088</v>
      </c>
      <c r="F203" s="7" t="s">
        <v>3788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103.76</v>
      </c>
      <c r="S203" s="18">
        <f t="shared" si="49"/>
        <v>103.76</v>
      </c>
      <c r="T203" s="19">
        <f t="shared" si="43"/>
        <v>0</v>
      </c>
      <c r="U203" s="20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103.76</v>
      </c>
      <c r="AV203" s="37">
        <f t="shared" si="47"/>
        <v>103.76</v>
      </c>
      <c r="AW203" s="37"/>
    </row>
    <row r="204" spans="1:49" ht="15.75" hidden="1" customHeight="1" x14ac:dyDescent="0.25">
      <c r="A204" s="6" t="s">
        <v>3827</v>
      </c>
      <c r="B204" s="21" t="s">
        <v>3828</v>
      </c>
      <c r="C204" s="7">
        <v>4</v>
      </c>
      <c r="D204" s="39" t="s">
        <v>3813</v>
      </c>
      <c r="E204" s="7">
        <v>4089</v>
      </c>
      <c r="F204" s="7" t="s">
        <v>3788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308</v>
      </c>
      <c r="S204" s="18">
        <f t="shared" si="49"/>
        <v>308</v>
      </c>
      <c r="T204" s="19">
        <f t="shared" si="43"/>
        <v>0</v>
      </c>
      <c r="U204" s="20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308</v>
      </c>
      <c r="AV204" s="37">
        <f t="shared" si="47"/>
        <v>308</v>
      </c>
      <c r="AW204" s="37"/>
    </row>
    <row r="205" spans="1:49" ht="15.75" hidden="1" customHeight="1" x14ac:dyDescent="0.25">
      <c r="A205" s="6" t="s">
        <v>3827</v>
      </c>
      <c r="B205" s="21" t="s">
        <v>3829</v>
      </c>
      <c r="C205" s="7">
        <v>4</v>
      </c>
      <c r="D205" s="39" t="s">
        <v>3815</v>
      </c>
      <c r="E205" s="7">
        <v>4090</v>
      </c>
      <c r="F205" s="7" t="s">
        <v>3788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340</v>
      </c>
      <c r="S205" s="18">
        <f t="shared" si="49"/>
        <v>340</v>
      </c>
      <c r="T205" s="19">
        <f t="shared" si="43"/>
        <v>0</v>
      </c>
      <c r="U205" s="20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340</v>
      </c>
      <c r="AV205" s="37">
        <f t="shared" si="47"/>
        <v>340</v>
      </c>
      <c r="AW205" s="37"/>
    </row>
    <row r="206" spans="1:49" ht="15.75" hidden="1" customHeight="1" x14ac:dyDescent="0.25">
      <c r="A206" s="6" t="s">
        <v>3827</v>
      </c>
      <c r="B206" s="21" t="s">
        <v>3830</v>
      </c>
      <c r="C206" s="7">
        <v>4</v>
      </c>
      <c r="D206" s="39" t="s">
        <v>3817</v>
      </c>
      <c r="E206" s="7">
        <v>4091</v>
      </c>
      <c r="F206" s="7" t="s">
        <v>3788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41"/>
        <v>200</v>
      </c>
      <c r="S206" s="18">
        <f t="shared" si="49"/>
        <v>200</v>
      </c>
      <c r="T206" s="19">
        <f t="shared" si="43"/>
        <v>0</v>
      </c>
      <c r="U206" s="16">
        <v>4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200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200</v>
      </c>
      <c r="AV206" s="37">
        <f t="shared" si="47"/>
        <v>200</v>
      </c>
      <c r="AW206" s="37"/>
    </row>
    <row r="207" spans="1:49" ht="15.75" hidden="1" customHeight="1" x14ac:dyDescent="0.25">
      <c r="A207" s="6" t="s">
        <v>3831</v>
      </c>
      <c r="B207" s="21" t="s">
        <v>3832</v>
      </c>
      <c r="C207" s="7">
        <v>2</v>
      </c>
      <c r="D207" s="39" t="s">
        <v>3813</v>
      </c>
      <c r="E207" s="7">
        <v>4092</v>
      </c>
      <c r="F207" s="7" t="s">
        <v>3788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163.36000000000001</v>
      </c>
      <c r="S207" s="18">
        <f t="shared" si="49"/>
        <v>163.36000000000001</v>
      </c>
      <c r="T207" s="19">
        <f t="shared" si="43"/>
        <v>0</v>
      </c>
      <c r="U207" s="20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163.36000000000001</v>
      </c>
      <c r="AV207" s="37">
        <f t="shared" si="47"/>
        <v>163.36000000000001</v>
      </c>
      <c r="AW207" s="37"/>
    </row>
    <row r="208" spans="1:49" ht="15.75" hidden="1" customHeight="1" x14ac:dyDescent="0.25">
      <c r="A208" s="6" t="s">
        <v>3831</v>
      </c>
      <c r="B208" s="21" t="s">
        <v>3833</v>
      </c>
      <c r="C208" s="7">
        <v>2</v>
      </c>
      <c r="D208" s="39" t="s">
        <v>3815</v>
      </c>
      <c r="E208" s="7">
        <v>4093</v>
      </c>
      <c r="F208" s="7" t="s">
        <v>3788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166.34</v>
      </c>
      <c r="S208" s="18">
        <f t="shared" si="49"/>
        <v>166.34</v>
      </c>
      <c r="T208" s="19">
        <f t="shared" si="43"/>
        <v>0</v>
      </c>
      <c r="U208" s="20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166.34</v>
      </c>
      <c r="AV208" s="37">
        <f t="shared" si="47"/>
        <v>166.34</v>
      </c>
      <c r="AW208" s="37"/>
    </row>
    <row r="209" spans="1:49" ht="15.75" hidden="1" customHeight="1" x14ac:dyDescent="0.25">
      <c r="A209" s="6" t="s">
        <v>3831</v>
      </c>
      <c r="B209" s="21" t="s">
        <v>3834</v>
      </c>
      <c r="C209" s="7">
        <v>2</v>
      </c>
      <c r="D209" s="39" t="s">
        <v>3817</v>
      </c>
      <c r="E209" s="7">
        <v>4094</v>
      </c>
      <c r="F209" s="7" t="s">
        <v>3788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230.2</v>
      </c>
      <c r="S209" s="18">
        <f t="shared" si="49"/>
        <v>230.2</v>
      </c>
      <c r="T209" s="19">
        <f t="shared" si="43"/>
        <v>0</v>
      </c>
      <c r="U209" s="20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230.2</v>
      </c>
      <c r="AV209" s="37">
        <f t="shared" si="47"/>
        <v>230.2</v>
      </c>
      <c r="AW209" s="37"/>
    </row>
    <row r="210" spans="1:49" ht="15.75" hidden="1" customHeight="1" x14ac:dyDescent="0.25">
      <c r="A210" s="6" t="s">
        <v>3831</v>
      </c>
      <c r="B210" s="21" t="s">
        <v>3835</v>
      </c>
      <c r="C210" s="7">
        <v>2</v>
      </c>
      <c r="D210" s="39" t="s">
        <v>3819</v>
      </c>
      <c r="E210" s="7">
        <v>4095</v>
      </c>
      <c r="F210" s="7" t="s">
        <v>3788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88.64</v>
      </c>
      <c r="S210" s="18">
        <f t="shared" si="49"/>
        <v>88.64</v>
      </c>
      <c r="T210" s="19">
        <f t="shared" si="43"/>
        <v>0</v>
      </c>
      <c r="U210" s="20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88.64</v>
      </c>
      <c r="AV210" s="37">
        <f t="shared" si="47"/>
        <v>88.64</v>
      </c>
      <c r="AW210" s="37"/>
    </row>
    <row r="211" spans="1:49" ht="15.75" hidden="1" customHeight="1" x14ac:dyDescent="0.25">
      <c r="A211" s="6" t="s">
        <v>3836</v>
      </c>
      <c r="B211" s="21" t="s">
        <v>3837</v>
      </c>
      <c r="C211" s="7">
        <v>2</v>
      </c>
      <c r="D211" s="39" t="s">
        <v>3813</v>
      </c>
      <c r="E211" s="7">
        <v>4096</v>
      </c>
      <c r="F211" s="7" t="s">
        <v>3788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41"/>
        <v>203.5</v>
      </c>
      <c r="S211" s="18">
        <f t="shared" si="49"/>
        <v>203.5</v>
      </c>
      <c r="T211" s="19">
        <f t="shared" si="43"/>
        <v>0</v>
      </c>
      <c r="U211" s="20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203.5</v>
      </c>
      <c r="AV211" s="37">
        <f t="shared" si="47"/>
        <v>203.5</v>
      </c>
      <c r="AW211" s="37"/>
    </row>
    <row r="212" spans="1:49" ht="15.75" hidden="1" customHeight="1" x14ac:dyDescent="0.25">
      <c r="A212" s="6" t="s">
        <v>3836</v>
      </c>
      <c r="B212" s="21" t="s">
        <v>3838</v>
      </c>
      <c r="C212" s="7">
        <v>4</v>
      </c>
      <c r="D212" s="39" t="s">
        <v>3815</v>
      </c>
      <c r="E212" s="7">
        <v>4097</v>
      </c>
      <c r="F212" s="7" t="s">
        <v>3788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41"/>
        <v>125.56</v>
      </c>
      <c r="S212" s="18">
        <f t="shared" si="49"/>
        <v>125.56</v>
      </c>
      <c r="T212" s="19">
        <f t="shared" si="43"/>
        <v>0</v>
      </c>
      <c r="U212" s="20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125.56</v>
      </c>
      <c r="AV212" s="37">
        <f t="shared" si="47"/>
        <v>125.56</v>
      </c>
      <c r="AW212" s="37"/>
    </row>
    <row r="213" spans="1:49" ht="15.75" hidden="1" customHeight="1" x14ac:dyDescent="0.25">
      <c r="A213" s="6" t="s">
        <v>3836</v>
      </c>
      <c r="B213" s="21" t="s">
        <v>3839</v>
      </c>
      <c r="C213" s="7">
        <v>2</v>
      </c>
      <c r="D213" s="39" t="s">
        <v>3817</v>
      </c>
      <c r="E213" s="7">
        <v>4098</v>
      </c>
      <c r="F213" s="7" t="s">
        <v>3788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124.24</v>
      </c>
      <c r="S213" s="18">
        <f t="shared" si="49"/>
        <v>124.24</v>
      </c>
      <c r="T213" s="19">
        <f t="shared" si="43"/>
        <v>0</v>
      </c>
      <c r="U213" s="20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124.24</v>
      </c>
      <c r="AV213" s="37">
        <f t="shared" si="47"/>
        <v>124.24</v>
      </c>
      <c r="AW213" s="37"/>
    </row>
    <row r="214" spans="1:49" ht="15.75" hidden="1" customHeight="1" x14ac:dyDescent="0.25">
      <c r="A214" s="6" t="s">
        <v>3836</v>
      </c>
      <c r="B214" s="21" t="s">
        <v>3840</v>
      </c>
      <c r="C214" s="7">
        <v>2</v>
      </c>
      <c r="D214" s="39" t="s">
        <v>3819</v>
      </c>
      <c r="E214" s="7">
        <v>4099</v>
      </c>
      <c r="F214" s="7" t="s">
        <v>3788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81.64</v>
      </c>
      <c r="S214" s="18">
        <f t="shared" si="49"/>
        <v>81.64</v>
      </c>
      <c r="T214" s="19">
        <f t="shared" si="43"/>
        <v>0</v>
      </c>
      <c r="U214" s="20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81.64</v>
      </c>
      <c r="AV214" s="37">
        <f t="shared" si="47"/>
        <v>81.64</v>
      </c>
      <c r="AW214" s="37"/>
    </row>
    <row r="215" spans="1:49" ht="15.75" hidden="1" customHeight="1" x14ac:dyDescent="0.25">
      <c r="A215" s="6" t="s">
        <v>3841</v>
      </c>
      <c r="B215" s="21" t="s">
        <v>3842</v>
      </c>
      <c r="C215" s="7">
        <v>2</v>
      </c>
      <c r="D215" s="39" t="s">
        <v>3843</v>
      </c>
      <c r="E215" s="7">
        <v>4100</v>
      </c>
      <c r="F215" s="7" t="s">
        <v>3788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41"/>
        <v>78.760000000000005</v>
      </c>
      <c r="S215" s="18">
        <f t="shared" si="49"/>
        <v>78.760000000000005</v>
      </c>
      <c r="T215" s="19">
        <f t="shared" si="43"/>
        <v>0</v>
      </c>
      <c r="U215" s="20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78.760000000000005</v>
      </c>
      <c r="AV215" s="37">
        <f t="shared" si="47"/>
        <v>78.760000000000005</v>
      </c>
      <c r="AW215" s="37"/>
    </row>
    <row r="216" spans="1:49" ht="15.75" hidden="1" customHeight="1" x14ac:dyDescent="0.25">
      <c r="A216" s="6" t="s">
        <v>3841</v>
      </c>
      <c r="B216" s="21" t="s">
        <v>3844</v>
      </c>
      <c r="C216" s="7">
        <v>4</v>
      </c>
      <c r="D216" s="39" t="s">
        <v>3845</v>
      </c>
      <c r="E216" s="7">
        <v>4101</v>
      </c>
      <c r="F216" s="7" t="s">
        <v>3788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159.12</v>
      </c>
      <c r="S216" s="18">
        <f t="shared" si="49"/>
        <v>159.12</v>
      </c>
      <c r="T216" s="19">
        <f t="shared" si="43"/>
        <v>0</v>
      </c>
      <c r="U216" s="20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159.12</v>
      </c>
      <c r="AV216" s="37">
        <f t="shared" si="47"/>
        <v>159.12</v>
      </c>
      <c r="AW216" s="37"/>
    </row>
    <row r="217" spans="1:49" ht="15.75" hidden="1" customHeight="1" x14ac:dyDescent="0.25">
      <c r="A217" s="6" t="s">
        <v>3841</v>
      </c>
      <c r="B217" s="21" t="s">
        <v>3846</v>
      </c>
      <c r="C217" s="7">
        <v>4</v>
      </c>
      <c r="D217" s="39" t="s">
        <v>3847</v>
      </c>
      <c r="E217" s="7">
        <v>4102</v>
      </c>
      <c r="F217" s="7" t="s">
        <v>3788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41"/>
        <v>539.91999999999996</v>
      </c>
      <c r="S217" s="18">
        <f t="shared" si="49"/>
        <v>539.91999999999996</v>
      </c>
      <c r="T217" s="19">
        <f t="shared" si="43"/>
        <v>0</v>
      </c>
      <c r="U217" s="20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539.91999999999996</v>
      </c>
      <c r="AV217" s="37">
        <f t="shared" si="47"/>
        <v>539.91999999999996</v>
      </c>
      <c r="AW217" s="37"/>
    </row>
    <row r="218" spans="1:49" ht="15.75" hidden="1" customHeight="1" x14ac:dyDescent="0.25">
      <c r="A218" s="6" t="s">
        <v>3848</v>
      </c>
      <c r="B218" s="21" t="s">
        <v>3849</v>
      </c>
      <c r="C218" s="7">
        <v>4</v>
      </c>
      <c r="D218" s="39" t="s">
        <v>3813</v>
      </c>
      <c r="E218" s="7">
        <v>4103</v>
      </c>
      <c r="F218" s="7" t="s">
        <v>3788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51">IFERROR(H218*((AA218*0.25)+(AC218*0.25)+(AD218*0.225)+(AE218*0.225)+(AF218*0.05)),"")</f>
        <v>189.88</v>
      </c>
      <c r="S218" s="18">
        <f t="shared" si="49"/>
        <v>189.88</v>
      </c>
      <c r="T218" s="19">
        <f t="shared" ref="T218:T281" si="52">IFERROR(S218-H218,"")</f>
        <v>0</v>
      </c>
      <c r="U218" s="203">
        <v>4</v>
      </c>
      <c r="V218" s="12">
        <v>13</v>
      </c>
      <c r="W218" s="13"/>
      <c r="X218" s="14">
        <f>IFERROR(Tabela1[[#This Row],[QIANTIDADE EXPEDIDA]]*Tabela1[[#This Row],[PESO UNI]],"")</f>
        <v>189.88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189.88</v>
      </c>
      <c r="AV218" s="37">
        <f t="shared" si="47"/>
        <v>189.88</v>
      </c>
      <c r="AW218" s="37"/>
    </row>
    <row r="219" spans="1:49" ht="15.75" hidden="1" customHeight="1" x14ac:dyDescent="0.25">
      <c r="A219" s="6" t="s">
        <v>3848</v>
      </c>
      <c r="B219" s="21" t="s">
        <v>3850</v>
      </c>
      <c r="C219" s="7">
        <v>2</v>
      </c>
      <c r="D219" s="39" t="s">
        <v>3815</v>
      </c>
      <c r="E219" s="7">
        <v>4104</v>
      </c>
      <c r="F219" s="7" t="s">
        <v>3788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101.64</v>
      </c>
      <c r="S219" s="18">
        <f t="shared" si="49"/>
        <v>101.64</v>
      </c>
      <c r="T219" s="19">
        <f t="shared" si="52"/>
        <v>0</v>
      </c>
      <c r="U219" s="203">
        <v>2</v>
      </c>
      <c r="V219" s="12">
        <v>13</v>
      </c>
      <c r="W219" s="13"/>
      <c r="X219" s="14">
        <f>IFERROR(Tabela1[[#This Row],[QIANTIDADE EXPEDIDA]]*Tabela1[[#This Row],[PESO UNI]],"")</f>
        <v>101.64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45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101.64</v>
      </c>
      <c r="AV219" s="37">
        <f t="shared" si="47"/>
        <v>101.64</v>
      </c>
      <c r="AW219" s="37"/>
    </row>
    <row r="220" spans="1:49" ht="15.75" hidden="1" customHeight="1" x14ac:dyDescent="0.25">
      <c r="A220" s="6" t="s">
        <v>3848</v>
      </c>
      <c r="B220" s="21" t="s">
        <v>3851</v>
      </c>
      <c r="C220" s="7">
        <v>2</v>
      </c>
      <c r="D220" s="39" t="s">
        <v>3817</v>
      </c>
      <c r="E220" s="7">
        <v>4105</v>
      </c>
      <c r="F220" s="7" t="s">
        <v>3788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111.62</v>
      </c>
      <c r="S220" s="18">
        <f t="shared" si="49"/>
        <v>111.62</v>
      </c>
      <c r="T220" s="19">
        <f t="shared" si="52"/>
        <v>0</v>
      </c>
      <c r="U220" s="203">
        <v>2</v>
      </c>
      <c r="V220" s="12">
        <v>13</v>
      </c>
      <c r="W220" s="13"/>
      <c r="X220" s="14">
        <f>IFERROR(Tabela1[[#This Row],[QIANTIDADE EXPEDIDA]]*Tabela1[[#This Row],[PESO UNI]],"")</f>
        <v>111.62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53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111.62</v>
      </c>
      <c r="AV220" s="37">
        <f t="shared" si="47"/>
        <v>111.62</v>
      </c>
      <c r="AW220" s="37"/>
    </row>
    <row r="221" spans="1:49" ht="15.75" hidden="1" customHeight="1" x14ac:dyDescent="0.25">
      <c r="A221" s="6" t="s">
        <v>3848</v>
      </c>
      <c r="B221" s="21" t="s">
        <v>3852</v>
      </c>
      <c r="C221" s="7">
        <v>2</v>
      </c>
      <c r="D221" s="39" t="s">
        <v>3819</v>
      </c>
      <c r="E221" s="7">
        <v>4106</v>
      </c>
      <c r="F221" s="7" t="s">
        <v>3788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156.66</v>
      </c>
      <c r="S221" s="18">
        <f t="shared" si="49"/>
        <v>156.66</v>
      </c>
      <c r="T221" s="19">
        <f t="shared" si="52"/>
        <v>0</v>
      </c>
      <c r="U221" s="203">
        <v>2</v>
      </c>
      <c r="V221" s="12">
        <v>13</v>
      </c>
      <c r="W221" s="13"/>
      <c r="X221" s="14">
        <f>IFERROR(Tabela1[[#This Row],[QIANTIDADE EXPEDIDA]]*Tabela1[[#This Row],[PESO UNI]],"")</f>
        <v>156.66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156.66</v>
      </c>
      <c r="AV221" s="37">
        <f t="shared" si="47"/>
        <v>156.66</v>
      </c>
      <c r="AW221" s="37"/>
    </row>
    <row r="222" spans="1:49" ht="15.75" hidden="1" customHeight="1" x14ac:dyDescent="0.25">
      <c r="A222" s="6" t="s">
        <v>3848</v>
      </c>
      <c r="B222" s="21" t="s">
        <v>3853</v>
      </c>
      <c r="C222" s="7">
        <v>2</v>
      </c>
      <c r="D222" s="39" t="s">
        <v>3843</v>
      </c>
      <c r="E222" s="7">
        <v>4107</v>
      </c>
      <c r="F222" s="7" t="s">
        <v>3788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3789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151.04</v>
      </c>
      <c r="S222" s="18">
        <f t="shared" si="49"/>
        <v>151.04</v>
      </c>
      <c r="T222" s="19">
        <f t="shared" si="52"/>
        <v>0</v>
      </c>
      <c r="U222" s="203">
        <v>2</v>
      </c>
      <c r="V222" s="12">
        <v>13</v>
      </c>
      <c r="W222" s="13"/>
      <c r="X222" s="14">
        <f>IFERROR(Tabela1[[#This Row],[QIANTIDADE EXPEDIDA]]*Tabela1[[#This Row],[PESO UNI]],"")</f>
        <v>151.04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151.04</v>
      </c>
      <c r="AV222" s="37">
        <f t="shared" si="47"/>
        <v>151.04</v>
      </c>
      <c r="AW222" s="37"/>
    </row>
    <row r="223" spans="1:49" ht="15.75" hidden="1" customHeight="1" x14ac:dyDescent="0.25">
      <c r="A223" s="6" t="s">
        <v>3854</v>
      </c>
      <c r="B223" s="21" t="s">
        <v>3855</v>
      </c>
      <c r="C223" s="7">
        <v>2</v>
      </c>
      <c r="D223" s="39" t="s">
        <v>3856</v>
      </c>
      <c r="E223" s="7">
        <v>4108</v>
      </c>
      <c r="F223" s="7" t="s">
        <v>3788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3789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350.08</v>
      </c>
      <c r="S223" s="18">
        <f t="shared" si="49"/>
        <v>350.08</v>
      </c>
      <c r="T223" s="19">
        <f t="shared" si="52"/>
        <v>0</v>
      </c>
      <c r="U223" s="16">
        <v>2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350.08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350.08</v>
      </c>
      <c r="AV223" s="37">
        <f t="shared" si="47"/>
        <v>350.08</v>
      </c>
      <c r="AW223" s="37"/>
    </row>
    <row r="224" spans="1:49" ht="15.75" hidden="1" customHeight="1" x14ac:dyDescent="0.25">
      <c r="A224" s="6" t="s">
        <v>3857</v>
      </c>
      <c r="B224" s="21" t="s">
        <v>3858</v>
      </c>
      <c r="C224" s="7">
        <v>2</v>
      </c>
      <c r="D224" s="39" t="s">
        <v>3803</v>
      </c>
      <c r="E224" s="7">
        <v>4109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3859</v>
      </c>
      <c r="C225" s="7">
        <v>2</v>
      </c>
      <c r="D225" s="39" t="s">
        <v>3805</v>
      </c>
      <c r="E225" s="7">
        <v>4110</v>
      </c>
      <c r="F225" s="7" t="s">
        <v>3788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51"/>
        <v>304.44</v>
      </c>
      <c r="S225" s="18">
        <f t="shared" si="49"/>
        <v>304.44</v>
      </c>
      <c r="T225" s="19">
        <f t="shared" si="52"/>
        <v>0</v>
      </c>
      <c r="U225" s="20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304.44</v>
      </c>
      <c r="AV225" s="37">
        <f t="shared" si="47"/>
        <v>304.44</v>
      </c>
      <c r="AW225" s="37"/>
    </row>
    <row r="226" spans="1:49" ht="15.75" hidden="1" customHeight="1" x14ac:dyDescent="0.25">
      <c r="A226" s="6" t="s">
        <v>3857</v>
      </c>
      <c r="B226" s="21" t="s">
        <v>3860</v>
      </c>
      <c r="C226" s="7">
        <v>10</v>
      </c>
      <c r="D226" s="39" t="s">
        <v>3807</v>
      </c>
      <c r="E226" s="7">
        <v>4111</v>
      </c>
      <c r="F226" s="7" t="s">
        <v>3788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51"/>
        <v>279</v>
      </c>
      <c r="S226" s="18">
        <f t="shared" si="49"/>
        <v>279</v>
      </c>
      <c r="T226" s="19">
        <f t="shared" si="52"/>
        <v>0</v>
      </c>
      <c r="U226" s="20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279</v>
      </c>
      <c r="AV226" s="37">
        <f t="shared" si="47"/>
        <v>279</v>
      </c>
      <c r="AW226" s="37"/>
    </row>
    <row r="227" spans="1:49" ht="15.75" hidden="1" customHeight="1" x14ac:dyDescent="0.25">
      <c r="A227" s="6" t="s">
        <v>3857</v>
      </c>
      <c r="B227" s="21" t="s">
        <v>3861</v>
      </c>
      <c r="C227" s="7">
        <v>2</v>
      </c>
      <c r="D227" s="39" t="s">
        <v>3807</v>
      </c>
      <c r="E227" s="7">
        <v>4112</v>
      </c>
      <c r="F227" s="7" t="s">
        <v>3788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50.04</v>
      </c>
      <c r="S227" s="18">
        <f t="shared" si="49"/>
        <v>50.04</v>
      </c>
      <c r="T227" s="19">
        <f t="shared" si="52"/>
        <v>0</v>
      </c>
      <c r="U227" s="20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50.04</v>
      </c>
      <c r="AV227" s="37">
        <f t="shared" si="47"/>
        <v>50.04</v>
      </c>
      <c r="AW227" s="37"/>
    </row>
    <row r="228" spans="1:49" ht="15.75" hidden="1" customHeight="1" x14ac:dyDescent="0.25">
      <c r="A228" s="6" t="s">
        <v>3857</v>
      </c>
      <c r="B228" s="21" t="s">
        <v>3862</v>
      </c>
      <c r="C228" s="7">
        <v>2</v>
      </c>
      <c r="D228" s="39" t="s">
        <v>3807</v>
      </c>
      <c r="E228" s="7">
        <v>4113</v>
      </c>
      <c r="F228" s="7" t="s">
        <v>3788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47.36</v>
      </c>
      <c r="S228" s="18">
        <f t="shared" si="49"/>
        <v>47.36</v>
      </c>
      <c r="T228" s="19">
        <f t="shared" si="52"/>
        <v>0</v>
      </c>
      <c r="U228" s="20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46"/>
        <v>47.36</v>
      </c>
      <c r="AV228" s="37">
        <f t="shared" si="47"/>
        <v>47.36</v>
      </c>
      <c r="AW228" s="37"/>
    </row>
    <row r="229" spans="1:49" ht="15.75" hidden="1" customHeight="1" x14ac:dyDescent="0.25">
      <c r="A229" s="6" t="s">
        <v>3863</v>
      </c>
      <c r="B229" s="21" t="s">
        <v>3864</v>
      </c>
      <c r="C229" s="7">
        <v>2</v>
      </c>
      <c r="D229" s="39" t="s">
        <v>3803</v>
      </c>
      <c r="E229" s="7">
        <v>4114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3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54">IF(AH229="",0,IF(ISTEXT(AH229),H229*VALUE(SUBSTITUTE(AH229,"%",""))/100,H229*AH229))</f>
        <v>245.96</v>
      </c>
      <c r="AV229" s="37">
        <f t="shared" ref="AV229:AV292" si="55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3863</v>
      </c>
      <c r="B230" s="21" t="s">
        <v>3865</v>
      </c>
      <c r="C230" s="7">
        <v>2</v>
      </c>
      <c r="D230" s="39" t="s">
        <v>3805</v>
      </c>
      <c r="E230" s="7">
        <v>4115</v>
      </c>
      <c r="F230" s="7" t="s">
        <v>3788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245.96</v>
      </c>
      <c r="S230" s="18">
        <f t="shared" si="49"/>
        <v>245.96</v>
      </c>
      <c r="T230" s="19">
        <f t="shared" si="52"/>
        <v>0</v>
      </c>
      <c r="U230" s="203">
        <v>2</v>
      </c>
      <c r="V230" s="12">
        <v>13</v>
      </c>
      <c r="W230" s="13"/>
      <c r="X230" s="14">
        <f>IFERROR(Tabela1[[#This Row],[QIANTIDADE EXPEDIDA]]*Tabela1[[#This Row],[PESO UNI]],"")</f>
        <v>245.96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245.96</v>
      </c>
      <c r="AV230" s="37">
        <f t="shared" si="55"/>
        <v>245.96</v>
      </c>
      <c r="AW230" s="37"/>
    </row>
    <row r="231" spans="1:49" ht="15.75" hidden="1" customHeight="1" x14ac:dyDescent="0.25">
      <c r="A231" s="6" t="s">
        <v>3863</v>
      </c>
      <c r="B231" s="21" t="s">
        <v>3866</v>
      </c>
      <c r="C231" s="7">
        <v>2</v>
      </c>
      <c r="D231" s="39" t="s">
        <v>3807</v>
      </c>
      <c r="E231" s="7">
        <v>4116</v>
      </c>
      <c r="F231" s="7" t="s">
        <v>3788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68.8</v>
      </c>
      <c r="S231" s="18">
        <f t="shared" si="49"/>
        <v>68.8</v>
      </c>
      <c r="T231" s="19">
        <f t="shared" si="52"/>
        <v>0</v>
      </c>
      <c r="U231" s="203">
        <v>2</v>
      </c>
      <c r="V231" s="12">
        <v>13</v>
      </c>
      <c r="W231" s="13"/>
      <c r="X231" s="14">
        <f>IFERROR(Tabela1[[#This Row],[QIANTIDADE EXPEDIDA]]*Tabela1[[#This Row],[PESO UNI]],"")</f>
        <v>68.8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68.8</v>
      </c>
      <c r="AV231" s="37">
        <f t="shared" si="55"/>
        <v>68.8</v>
      </c>
      <c r="AW231" s="37"/>
    </row>
    <row r="232" spans="1:49" ht="15.75" hidden="1" customHeight="1" x14ac:dyDescent="0.25">
      <c r="A232" s="6" t="s">
        <v>3863</v>
      </c>
      <c r="B232" s="21" t="s">
        <v>3867</v>
      </c>
      <c r="C232" s="7">
        <v>2</v>
      </c>
      <c r="D232" s="39" t="s">
        <v>3807</v>
      </c>
      <c r="E232" s="7">
        <v>4117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3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3868</v>
      </c>
      <c r="C233" s="7">
        <v>2</v>
      </c>
      <c r="D233" s="39" t="s">
        <v>3807</v>
      </c>
      <c r="E233" s="7">
        <v>4118</v>
      </c>
      <c r="F233" s="7" t="s">
        <v>3788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68.739999999999995</v>
      </c>
      <c r="S233" s="18">
        <f t="shared" si="49"/>
        <v>68.739999999999995</v>
      </c>
      <c r="T233" s="19">
        <f t="shared" si="52"/>
        <v>0</v>
      </c>
      <c r="U233" s="203">
        <v>2</v>
      </c>
      <c r="V233" s="12">
        <v>13</v>
      </c>
      <c r="W233" s="13"/>
      <c r="X233" s="14">
        <f>IFERROR(Tabela1[[#This Row],[QIANTIDADE EXPEDIDA]]*Tabela1[[#This Row],[PESO UNI]],"")</f>
        <v>68.739999999999995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68.739999999999995</v>
      </c>
      <c r="AV233" s="37">
        <f t="shared" si="55"/>
        <v>68.739999999999995</v>
      </c>
      <c r="AW233" s="37"/>
    </row>
    <row r="234" spans="1:49" ht="15.75" hidden="1" customHeight="1" x14ac:dyDescent="0.25">
      <c r="A234" s="6" t="s">
        <v>3863</v>
      </c>
      <c r="B234" s="21" t="s">
        <v>3869</v>
      </c>
      <c r="C234" s="7">
        <v>2</v>
      </c>
      <c r="D234" s="39" t="s">
        <v>3807</v>
      </c>
      <c r="E234" s="7">
        <v>4119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3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3870</v>
      </c>
      <c r="C235" s="7">
        <v>2</v>
      </c>
      <c r="D235" s="39" t="s">
        <v>3807</v>
      </c>
      <c r="E235" s="7">
        <v>4120</v>
      </c>
      <c r="F235" s="7" t="s">
        <v>3788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51"/>
        <v>54.02</v>
      </c>
      <c r="S235" s="18">
        <f t="shared" si="49"/>
        <v>54.02</v>
      </c>
      <c r="T235" s="19">
        <f t="shared" si="52"/>
        <v>0</v>
      </c>
      <c r="U235" s="203">
        <v>2</v>
      </c>
      <c r="V235" s="12">
        <v>13</v>
      </c>
      <c r="W235" s="13"/>
      <c r="X235" s="14">
        <f>IFERROR(Tabela1[[#This Row],[QIANTIDADE EXPEDIDA]]*Tabela1[[#This Row],[PESO UNI]],"")</f>
        <v>54.02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54.02</v>
      </c>
      <c r="AV235" s="37">
        <f t="shared" si="55"/>
        <v>54.02</v>
      </c>
      <c r="AW235" s="37"/>
    </row>
    <row r="236" spans="1:49" ht="15.75" hidden="1" customHeight="1" x14ac:dyDescent="0.25">
      <c r="A236" s="6" t="s">
        <v>3863</v>
      </c>
      <c r="B236" s="21" t="s">
        <v>3871</v>
      </c>
      <c r="C236" s="7">
        <v>4</v>
      </c>
      <c r="D236" s="39" t="s">
        <v>3807</v>
      </c>
      <c r="E236" s="7">
        <v>4121</v>
      </c>
      <c r="F236" s="7" t="s">
        <v>3788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51"/>
        <v>95</v>
      </c>
      <c r="S236" s="18">
        <f t="shared" si="49"/>
        <v>95</v>
      </c>
      <c r="T236" s="19">
        <f t="shared" si="52"/>
        <v>0</v>
      </c>
      <c r="U236" s="203">
        <v>4</v>
      </c>
      <c r="V236" s="12">
        <v>13</v>
      </c>
      <c r="W236" s="13"/>
      <c r="X236" s="14">
        <f>IFERROR(Tabela1[[#This Row],[QIANTIDADE EXPEDIDA]]*Tabela1[[#This Row],[PESO UNI]],"")</f>
        <v>95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95</v>
      </c>
      <c r="AV236" s="37">
        <f t="shared" si="55"/>
        <v>95</v>
      </c>
      <c r="AW236" s="37"/>
    </row>
    <row r="237" spans="1:49" ht="15.75" hidden="1" customHeight="1" x14ac:dyDescent="0.25">
      <c r="A237" s="6" t="s">
        <v>3872</v>
      </c>
      <c r="B237" s="21" t="s">
        <v>3828</v>
      </c>
      <c r="C237" s="7">
        <v>2</v>
      </c>
      <c r="D237" s="39" t="s">
        <v>3803</v>
      </c>
      <c r="E237" s="7">
        <v>4122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3829</v>
      </c>
      <c r="C238" s="7">
        <v>2</v>
      </c>
      <c r="D238" s="39" t="s">
        <v>3805</v>
      </c>
      <c r="E238" s="7">
        <v>4123</v>
      </c>
      <c r="F238" s="7" t="s">
        <v>3788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51"/>
        <v>258.18</v>
      </c>
      <c r="S238" s="18">
        <f t="shared" si="49"/>
        <v>258.18</v>
      </c>
      <c r="T238" s="19">
        <f t="shared" si="52"/>
        <v>0</v>
      </c>
      <c r="U238" s="20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258.18</v>
      </c>
      <c r="AV238" s="37">
        <f t="shared" si="55"/>
        <v>258.18</v>
      </c>
      <c r="AW238" s="37"/>
    </row>
    <row r="239" spans="1:49" ht="15.75" hidden="1" customHeight="1" x14ac:dyDescent="0.25">
      <c r="A239" s="6" t="s">
        <v>3872</v>
      </c>
      <c r="B239" s="21" t="s">
        <v>3873</v>
      </c>
      <c r="C239" s="7">
        <v>12</v>
      </c>
      <c r="D239" s="39" t="s">
        <v>3807</v>
      </c>
      <c r="E239" s="7">
        <v>4124</v>
      </c>
      <c r="F239" s="7" t="s">
        <v>3788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51"/>
        <v>284.15999999999997</v>
      </c>
      <c r="S239" s="18">
        <f t="shared" si="49"/>
        <v>284.15999999999997</v>
      </c>
      <c r="T239" s="19">
        <f t="shared" si="52"/>
        <v>0</v>
      </c>
      <c r="U239" s="20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284.15999999999997</v>
      </c>
      <c r="AV239" s="37">
        <f t="shared" si="55"/>
        <v>284.15999999999997</v>
      </c>
      <c r="AW239" s="37"/>
    </row>
    <row r="240" spans="1:49" ht="15.75" hidden="1" customHeight="1" x14ac:dyDescent="0.25">
      <c r="A240" s="6" t="s">
        <v>3872</v>
      </c>
      <c r="B240" s="21" t="s">
        <v>3829</v>
      </c>
      <c r="C240" s="7">
        <v>4</v>
      </c>
      <c r="D240" s="39" t="s">
        <v>3813</v>
      </c>
      <c r="E240" s="7">
        <v>4125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3872</v>
      </c>
      <c r="B241" s="21" t="s">
        <v>3830</v>
      </c>
      <c r="C241" s="7">
        <v>4</v>
      </c>
      <c r="D241" s="39" t="s">
        <v>3815</v>
      </c>
      <c r="E241" s="7">
        <v>4126</v>
      </c>
      <c r="F241" s="7" t="s">
        <v>3788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51"/>
        <v>285.76</v>
      </c>
      <c r="S241" s="18">
        <f t="shared" si="49"/>
        <v>285.76</v>
      </c>
      <c r="T241" s="19">
        <f t="shared" si="52"/>
        <v>0</v>
      </c>
      <c r="U241" s="20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285.76</v>
      </c>
      <c r="AV241" s="37">
        <f t="shared" si="55"/>
        <v>285.76</v>
      </c>
      <c r="AW241" s="37"/>
    </row>
    <row r="242" spans="1:49" ht="15.75" hidden="1" customHeight="1" x14ac:dyDescent="0.25">
      <c r="A242" s="6" t="s">
        <v>3874</v>
      </c>
      <c r="B242" s="21" t="s">
        <v>3875</v>
      </c>
      <c r="C242" s="7">
        <v>2</v>
      </c>
      <c r="D242" s="39" t="s">
        <v>3803</v>
      </c>
      <c r="E242" s="7">
        <v>4127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3876</v>
      </c>
      <c r="C243" s="7">
        <v>2</v>
      </c>
      <c r="D243" s="39" t="s">
        <v>3805</v>
      </c>
      <c r="E243" s="7">
        <v>4128</v>
      </c>
      <c r="F243" s="7" t="s">
        <v>3788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51"/>
        <v>257.72000000000003</v>
      </c>
      <c r="S243" s="18">
        <f t="shared" si="49"/>
        <v>257.72000000000003</v>
      </c>
      <c r="T243" s="19">
        <f t="shared" si="52"/>
        <v>0</v>
      </c>
      <c r="U243" s="20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257.72000000000003</v>
      </c>
      <c r="AV243" s="37">
        <f t="shared" si="55"/>
        <v>257.72000000000003</v>
      </c>
      <c r="AW243" s="37"/>
    </row>
    <row r="244" spans="1:49" ht="15.75" hidden="1" customHeight="1" x14ac:dyDescent="0.25">
      <c r="A244" s="6" t="s">
        <v>3874</v>
      </c>
      <c r="B244" s="21" t="s">
        <v>3877</v>
      </c>
      <c r="C244" s="7">
        <v>12</v>
      </c>
      <c r="D244" s="39" t="s">
        <v>3807</v>
      </c>
      <c r="E244" s="7">
        <v>4129</v>
      </c>
      <c r="F244" s="7" t="s">
        <v>3788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51"/>
        <v>284.15999999999997</v>
      </c>
      <c r="S244" s="18">
        <f t="shared" si="49"/>
        <v>284.15999999999997</v>
      </c>
      <c r="T244" s="19">
        <f t="shared" si="52"/>
        <v>0</v>
      </c>
      <c r="U244" s="20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8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284.15999999999997</v>
      </c>
      <c r="AV244" s="37">
        <f t="shared" si="55"/>
        <v>284.15999999999997</v>
      </c>
      <c r="AW244" s="37"/>
    </row>
    <row r="245" spans="1:49" ht="15.75" hidden="1" customHeight="1" x14ac:dyDescent="0.25">
      <c r="A245" s="6" t="s">
        <v>3874</v>
      </c>
      <c r="B245" s="21" t="s">
        <v>3829</v>
      </c>
      <c r="C245" s="7">
        <v>8</v>
      </c>
      <c r="D245" s="39" t="s">
        <v>3878</v>
      </c>
      <c r="E245" s="7">
        <v>4130</v>
      </c>
      <c r="F245" s="7" t="s">
        <v>3788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3789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51"/>
        <v>571.52</v>
      </c>
      <c r="S245" s="18">
        <f t="shared" si="49"/>
        <v>571.52</v>
      </c>
      <c r="T245" s="19">
        <f t="shared" si="52"/>
        <v>0</v>
      </c>
      <c r="U245" s="20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56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571.52</v>
      </c>
      <c r="AV245" s="37">
        <f t="shared" si="55"/>
        <v>571.52</v>
      </c>
      <c r="AW245" s="37"/>
    </row>
    <row r="246" spans="1:49" ht="15.75" hidden="1" customHeight="1" x14ac:dyDescent="0.25">
      <c r="A246" s="6" t="s">
        <v>3879</v>
      </c>
      <c r="B246" s="21" t="s">
        <v>3880</v>
      </c>
      <c r="C246" s="7">
        <v>1</v>
      </c>
      <c r="D246" s="39" t="s">
        <v>3881</v>
      </c>
      <c r="E246" s="7">
        <v>4131</v>
      </c>
      <c r="F246" s="7" t="s">
        <v>3882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51"/>
        <v>383.4</v>
      </c>
      <c r="S246" s="18">
        <f t="shared" ref="S246:S309" si="57">IFERROR(H246*AG246,"")</f>
        <v>383.4</v>
      </c>
      <c r="T246" s="19">
        <f t="shared" si="52"/>
        <v>0</v>
      </c>
      <c r="U246" s="203">
        <v>1</v>
      </c>
      <c r="V246" s="12">
        <v>1</v>
      </c>
      <c r="W246" s="13"/>
      <c r="X246" s="14">
        <f>IFERROR(Tabela1[[#This Row],[QIANTIDADE EXPEDIDA]]*Tabela1[[#This Row],[PESO UNI]],"")</f>
        <v>383.4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383.4</v>
      </c>
      <c r="AV246" s="37">
        <f t="shared" si="55"/>
        <v>383.4</v>
      </c>
      <c r="AW246" s="37"/>
    </row>
    <row r="247" spans="1:49" ht="15.75" hidden="1" customHeight="1" x14ac:dyDescent="0.25">
      <c r="A247" s="6" t="s">
        <v>3879</v>
      </c>
      <c r="B247" s="21" t="s">
        <v>3883</v>
      </c>
      <c r="C247" s="7">
        <v>4</v>
      </c>
      <c r="D247" s="39" t="s">
        <v>3884</v>
      </c>
      <c r="E247" s="7">
        <v>4132</v>
      </c>
      <c r="F247" s="7" t="s">
        <v>3882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51"/>
        <v>1.2</v>
      </c>
      <c r="S247" s="18">
        <f t="shared" si="57"/>
        <v>1.2</v>
      </c>
      <c r="T247" s="19">
        <f t="shared" si="52"/>
        <v>0</v>
      </c>
      <c r="U247" s="20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1.2</v>
      </c>
      <c r="AV247" s="37">
        <f t="shared" si="55"/>
        <v>1.2</v>
      </c>
      <c r="AW247" s="37"/>
    </row>
    <row r="248" spans="1:49" ht="15.75" hidden="1" customHeight="1" x14ac:dyDescent="0.25">
      <c r="A248" s="6" t="s">
        <v>3879</v>
      </c>
      <c r="B248" s="21" t="s">
        <v>3880</v>
      </c>
      <c r="C248" s="7">
        <v>1</v>
      </c>
      <c r="D248" s="39" t="s">
        <v>3881</v>
      </c>
      <c r="E248" s="7">
        <v>4133</v>
      </c>
      <c r="F248" s="7" t="s">
        <v>3882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51"/>
        <v>383.4</v>
      </c>
      <c r="S248" s="18">
        <f t="shared" si="57"/>
        <v>383.4</v>
      </c>
      <c r="T248" s="19">
        <f t="shared" si="52"/>
        <v>0</v>
      </c>
      <c r="U248" s="203">
        <v>1</v>
      </c>
      <c r="V248" s="12">
        <v>1</v>
      </c>
      <c r="W248" s="13"/>
      <c r="X248" s="14">
        <f>IFERROR(Tabela1[[#This Row],[QIANTIDADE EXPEDIDA]]*Tabela1[[#This Row],[PESO UNI]],"")</f>
        <v>383.4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383.4</v>
      </c>
      <c r="AV248" s="37">
        <f t="shared" si="55"/>
        <v>383.4</v>
      </c>
      <c r="AW248" s="37"/>
    </row>
    <row r="249" spans="1:49" ht="15.75" hidden="1" customHeight="1" x14ac:dyDescent="0.25">
      <c r="A249" s="6" t="s">
        <v>3879</v>
      </c>
      <c r="B249" s="21" t="s">
        <v>3883</v>
      </c>
      <c r="C249" s="7">
        <v>4</v>
      </c>
      <c r="D249" s="39" t="s">
        <v>3884</v>
      </c>
      <c r="E249" s="7">
        <v>4134</v>
      </c>
      <c r="F249" s="7" t="s">
        <v>3882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51"/>
        <v>1.2</v>
      </c>
      <c r="S249" s="18">
        <f t="shared" si="57"/>
        <v>1.2</v>
      </c>
      <c r="T249" s="19">
        <f t="shared" si="52"/>
        <v>0</v>
      </c>
      <c r="U249" s="20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1.2</v>
      </c>
      <c r="AV249" s="37">
        <f t="shared" si="55"/>
        <v>1.2</v>
      </c>
      <c r="AW249" s="37"/>
    </row>
    <row r="250" spans="1:49" ht="15.75" hidden="1" customHeight="1" x14ac:dyDescent="0.25">
      <c r="A250" s="6" t="s">
        <v>3885</v>
      </c>
      <c r="B250" s="21" t="s">
        <v>3886</v>
      </c>
      <c r="C250" s="7">
        <v>1</v>
      </c>
      <c r="D250" s="39" t="s">
        <v>3887</v>
      </c>
      <c r="E250" s="7">
        <v>4135</v>
      </c>
      <c r="F250" s="7" t="s">
        <v>3888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51"/>
        <v>638</v>
      </c>
      <c r="S250" s="18">
        <f t="shared" si="57"/>
        <v>638</v>
      </c>
      <c r="T250" s="19">
        <f t="shared" si="52"/>
        <v>0</v>
      </c>
      <c r="U250" s="16">
        <v>1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638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638</v>
      </c>
      <c r="AV250" s="37">
        <f t="shared" si="55"/>
        <v>638</v>
      </c>
      <c r="AW250" s="37"/>
    </row>
    <row r="251" spans="1:49" ht="15.75" hidden="1" customHeight="1" x14ac:dyDescent="0.25">
      <c r="A251" s="6" t="s">
        <v>3885</v>
      </c>
      <c r="B251" s="21" t="s">
        <v>3889</v>
      </c>
      <c r="C251" s="7">
        <v>4</v>
      </c>
      <c r="D251" s="39" t="s">
        <v>3890</v>
      </c>
      <c r="E251" s="7">
        <v>4136</v>
      </c>
      <c r="F251" s="7" t="s">
        <v>3888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18</v>
      </c>
      <c r="S251" s="18">
        <f t="shared" si="57"/>
        <v>18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18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18</v>
      </c>
      <c r="AV251" s="37">
        <f t="shared" si="55"/>
        <v>18</v>
      </c>
      <c r="AW251" s="37"/>
    </row>
    <row r="252" spans="1:49" ht="15.75" hidden="1" customHeight="1" x14ac:dyDescent="0.25">
      <c r="A252" s="6" t="s">
        <v>3885</v>
      </c>
      <c r="B252" s="21" t="s">
        <v>3891</v>
      </c>
      <c r="C252" s="7">
        <v>4</v>
      </c>
      <c r="D252" s="39" t="s">
        <v>3892</v>
      </c>
      <c r="E252" s="7">
        <v>4137</v>
      </c>
      <c r="F252" s="7" t="s">
        <v>3888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51"/>
        <v>23.2</v>
      </c>
      <c r="S252" s="18">
        <f t="shared" si="57"/>
        <v>23.2</v>
      </c>
      <c r="T252" s="19">
        <f t="shared" si="52"/>
        <v>0</v>
      </c>
      <c r="U252" s="16">
        <v>4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23.2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23.2</v>
      </c>
      <c r="AV252" s="37">
        <f t="shared" si="55"/>
        <v>23.2</v>
      </c>
      <c r="AW252" s="37"/>
    </row>
    <row r="253" spans="1:49" ht="15.75" hidden="1" customHeight="1" x14ac:dyDescent="0.25">
      <c r="A253" s="6" t="s">
        <v>3885</v>
      </c>
      <c r="B253" s="21" t="s">
        <v>3893</v>
      </c>
      <c r="C253" s="7">
        <v>8</v>
      </c>
      <c r="D253" s="39" t="s">
        <v>3894</v>
      </c>
      <c r="E253" s="7">
        <v>4138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3895</v>
      </c>
      <c r="C254" s="7">
        <v>8</v>
      </c>
      <c r="D254" s="39" t="s">
        <v>3896</v>
      </c>
      <c r="E254" s="7">
        <v>4139</v>
      </c>
      <c r="F254" s="7" t="s">
        <v>3888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51"/>
        <v>0.8</v>
      </c>
      <c r="S254" s="18">
        <f t="shared" si="57"/>
        <v>0.8</v>
      </c>
      <c r="T254" s="19">
        <f t="shared" si="52"/>
        <v>0</v>
      </c>
      <c r="U254" s="16">
        <v>8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0.8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0.8</v>
      </c>
      <c r="AV254" s="37">
        <f t="shared" si="55"/>
        <v>0.8</v>
      </c>
      <c r="AW254" s="37"/>
    </row>
    <row r="255" spans="1:49" ht="15.75" hidden="1" customHeight="1" x14ac:dyDescent="0.25">
      <c r="A255" s="6" t="s">
        <v>3885</v>
      </c>
      <c r="B255" s="21" t="s">
        <v>3897</v>
      </c>
      <c r="C255" s="7">
        <v>4</v>
      </c>
      <c r="D255" s="39" t="s">
        <v>3896</v>
      </c>
      <c r="E255" s="7">
        <v>4140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3898</v>
      </c>
      <c r="C256" s="7">
        <v>4</v>
      </c>
      <c r="D256" s="39" t="s">
        <v>3896</v>
      </c>
      <c r="E256" s="7">
        <v>4141</v>
      </c>
      <c r="F256" s="7" t="s">
        <v>3888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51"/>
        <v>0.4</v>
      </c>
      <c r="S256" s="18">
        <f t="shared" si="57"/>
        <v>0.4</v>
      </c>
      <c r="T256" s="19">
        <f t="shared" si="52"/>
        <v>0</v>
      </c>
      <c r="U256" s="16">
        <v>4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0.4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0.4</v>
      </c>
      <c r="AV256" s="37">
        <f t="shared" si="55"/>
        <v>0.4</v>
      </c>
      <c r="AW256" s="37"/>
    </row>
    <row r="257" spans="1:49" ht="15.75" hidden="1" customHeight="1" x14ac:dyDescent="0.25">
      <c r="A257" s="6" t="s">
        <v>3885</v>
      </c>
      <c r="B257" s="21" t="s">
        <v>3886</v>
      </c>
      <c r="C257" s="7">
        <v>1</v>
      </c>
      <c r="D257" s="39" t="s">
        <v>3887</v>
      </c>
      <c r="E257" s="7">
        <v>4142</v>
      </c>
      <c r="F257" s="7" t="s">
        <v>3888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51"/>
        <v>638</v>
      </c>
      <c r="S257" s="18">
        <f t="shared" si="57"/>
        <v>638</v>
      </c>
      <c r="T257" s="19">
        <f t="shared" si="52"/>
        <v>0</v>
      </c>
      <c r="U257" s="16">
        <v>1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638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638</v>
      </c>
      <c r="AV257" s="37">
        <f t="shared" si="55"/>
        <v>638</v>
      </c>
      <c r="AW257" s="37"/>
    </row>
    <row r="258" spans="1:49" ht="15.75" hidden="1" customHeight="1" x14ac:dyDescent="0.25">
      <c r="A258" s="6" t="s">
        <v>3885</v>
      </c>
      <c r="B258" s="21" t="s">
        <v>3889</v>
      </c>
      <c r="C258" s="7">
        <v>4</v>
      </c>
      <c r="D258" s="39" t="s">
        <v>3890</v>
      </c>
      <c r="E258" s="7">
        <v>4143</v>
      </c>
      <c r="F258" s="7" t="s">
        <v>3888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18</v>
      </c>
      <c r="S258" s="18">
        <f t="shared" si="57"/>
        <v>18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18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18</v>
      </c>
      <c r="AV258" s="37">
        <f t="shared" si="55"/>
        <v>18</v>
      </c>
      <c r="AW258" s="37"/>
    </row>
    <row r="259" spans="1:49" ht="15.75" hidden="1" customHeight="1" x14ac:dyDescent="0.25">
      <c r="A259" s="6" t="s">
        <v>3885</v>
      </c>
      <c r="B259" s="21" t="s">
        <v>3891</v>
      </c>
      <c r="C259" s="7">
        <v>4</v>
      </c>
      <c r="D259" s="39" t="s">
        <v>3892</v>
      </c>
      <c r="E259" s="7">
        <v>4144</v>
      </c>
      <c r="F259" s="7" t="s">
        <v>3888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51"/>
        <v>23.2</v>
      </c>
      <c r="S259" s="18">
        <f t="shared" si="57"/>
        <v>23.2</v>
      </c>
      <c r="T259" s="19">
        <f t="shared" si="52"/>
        <v>0</v>
      </c>
      <c r="U259" s="16">
        <v>4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23.2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23.2</v>
      </c>
      <c r="AV259" s="37">
        <f t="shared" si="55"/>
        <v>23.2</v>
      </c>
      <c r="AW259" s="37"/>
    </row>
    <row r="260" spans="1:49" ht="15.75" hidden="1" customHeight="1" x14ac:dyDescent="0.25">
      <c r="A260" s="6" t="s">
        <v>3885</v>
      </c>
      <c r="B260" s="21" t="s">
        <v>3893</v>
      </c>
      <c r="C260" s="7">
        <v>8</v>
      </c>
      <c r="D260" s="39" t="s">
        <v>3894</v>
      </c>
      <c r="E260" s="7">
        <v>4145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>
        <f>IFERROR(VLOOKUP(Tabela1[[#This Row],[COD.MDE]],'LISTA DE EMBARQUE'!B:L,11,0),"")</f>
        <v>14</v>
      </c>
      <c r="W260" s="13">
        <f>IFERROR(VLOOKUP(Tabela1[[#This Row],[COD.MDE]],'LISTA DE EMBARQUE'!B:M,12,0),"")</f>
        <v>46261</v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50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3895</v>
      </c>
      <c r="C261" s="7">
        <v>8</v>
      </c>
      <c r="D261" s="39" t="s">
        <v>3896</v>
      </c>
      <c r="E261" s="7">
        <v>4146</v>
      </c>
      <c r="F261" s="7" t="s">
        <v>3888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51"/>
        <v>0.8</v>
      </c>
      <c r="S261" s="18">
        <f t="shared" si="57"/>
        <v>0.8</v>
      </c>
      <c r="T261" s="19">
        <f t="shared" si="52"/>
        <v>0</v>
      </c>
      <c r="U261" s="16">
        <v>8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0.8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8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0.8</v>
      </c>
      <c r="AV261" s="37">
        <f t="shared" si="55"/>
        <v>0.8</v>
      </c>
      <c r="AW261" s="37"/>
    </row>
    <row r="262" spans="1:49" ht="15.75" hidden="1" customHeight="1" x14ac:dyDescent="0.25">
      <c r="A262" s="6" t="s">
        <v>3885</v>
      </c>
      <c r="B262" s="21" t="s">
        <v>3897</v>
      </c>
      <c r="C262" s="7">
        <v>4</v>
      </c>
      <c r="D262" s="39" t="s">
        <v>3896</v>
      </c>
      <c r="E262" s="7">
        <v>4147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3885</v>
      </c>
      <c r="B263" s="21" t="s">
        <v>3898</v>
      </c>
      <c r="C263" s="7">
        <v>4</v>
      </c>
      <c r="D263" s="39" t="s">
        <v>3896</v>
      </c>
      <c r="E263" s="7">
        <v>4148</v>
      </c>
      <c r="F263" s="7" t="s">
        <v>3888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51"/>
        <v>0.4</v>
      </c>
      <c r="S263" s="18">
        <f t="shared" si="57"/>
        <v>0.4</v>
      </c>
      <c r="T263" s="19">
        <f t="shared" si="52"/>
        <v>0</v>
      </c>
      <c r="U263" s="16">
        <v>4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0.4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0.4</v>
      </c>
      <c r="AV263" s="37">
        <f t="shared" si="55"/>
        <v>0.4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4149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3899</v>
      </c>
      <c r="B265" s="21" t="s">
        <v>3900</v>
      </c>
      <c r="C265" s="7">
        <v>1</v>
      </c>
      <c r="D265" s="39" t="s">
        <v>3901</v>
      </c>
      <c r="E265" s="7">
        <v>4150</v>
      </c>
      <c r="F265" s="7" t="s">
        <v>3902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300.39999999999998</v>
      </c>
      <c r="S265" s="18">
        <f t="shared" si="57"/>
        <v>300.39999999999998</v>
      </c>
      <c r="T265" s="19">
        <f t="shared" si="52"/>
        <v>0</v>
      </c>
      <c r="U265" s="20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300.39999999999998</v>
      </c>
      <c r="AV265" s="37">
        <f t="shared" si="55"/>
        <v>300.39999999999998</v>
      </c>
      <c r="AW265" s="37"/>
    </row>
    <row r="266" spans="1:49" ht="15.75" hidden="1" customHeight="1" x14ac:dyDescent="0.25">
      <c r="A266" s="6" t="s">
        <v>3903</v>
      </c>
      <c r="B266" s="21" t="s">
        <v>3904</v>
      </c>
      <c r="C266" s="7">
        <v>1</v>
      </c>
      <c r="D266" s="39" t="s">
        <v>3905</v>
      </c>
      <c r="E266" s="7">
        <v>4151</v>
      </c>
      <c r="F266" s="7" t="s">
        <v>3902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273.2</v>
      </c>
      <c r="S266" s="18">
        <f t="shared" si="57"/>
        <v>273.2</v>
      </c>
      <c r="T266" s="19">
        <f t="shared" si="52"/>
        <v>0</v>
      </c>
      <c r="U266" s="203">
        <v>1</v>
      </c>
      <c r="V266" s="12">
        <v>13</v>
      </c>
      <c r="W266" s="13"/>
      <c r="X266" s="14">
        <f>IFERROR(Tabela1[[#This Row],[QIANTIDADE EXPEDIDA]]*Tabela1[[#This Row],[PESO UNI]],"")</f>
        <v>273.2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273.2</v>
      </c>
      <c r="AV266" s="37">
        <f t="shared" si="55"/>
        <v>273.2</v>
      </c>
      <c r="AW266" s="37"/>
    </row>
    <row r="267" spans="1:49" ht="15.75" hidden="1" customHeight="1" x14ac:dyDescent="0.25">
      <c r="A267" s="6" t="s">
        <v>3903</v>
      </c>
      <c r="B267" s="21" t="s">
        <v>3906</v>
      </c>
      <c r="C267" s="7">
        <v>1</v>
      </c>
      <c r="D267" s="39" t="s">
        <v>3907</v>
      </c>
      <c r="E267" s="7">
        <v>4152</v>
      </c>
      <c r="F267" s="7" t="s">
        <v>3902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97.8</v>
      </c>
      <c r="S267" s="18">
        <f t="shared" si="57"/>
        <v>97.8</v>
      </c>
      <c r="T267" s="19">
        <f t="shared" si="52"/>
        <v>0</v>
      </c>
      <c r="U267" s="203">
        <v>1</v>
      </c>
      <c r="V267" s="12">
        <v>13</v>
      </c>
      <c r="W267" s="13"/>
      <c r="X267" s="14">
        <f>IFERROR(Tabela1[[#This Row],[QIANTIDADE EXPEDIDA]]*Tabela1[[#This Row],[PESO UNI]],"")</f>
        <v>97.8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97.8</v>
      </c>
      <c r="AV267" s="37">
        <f t="shared" si="55"/>
        <v>97.8</v>
      </c>
      <c r="AW267" s="37"/>
    </row>
    <row r="268" spans="1:49" ht="15.75" hidden="1" customHeight="1" x14ac:dyDescent="0.25">
      <c r="A268" s="6" t="s">
        <v>3903</v>
      </c>
      <c r="B268" s="21" t="s">
        <v>3904</v>
      </c>
      <c r="C268" s="7">
        <v>1</v>
      </c>
      <c r="D268" s="39" t="s">
        <v>3905</v>
      </c>
      <c r="E268" s="7">
        <v>4153</v>
      </c>
      <c r="F268" s="7" t="s">
        <v>3902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273.2</v>
      </c>
      <c r="S268" s="18">
        <f t="shared" si="57"/>
        <v>273.2</v>
      </c>
      <c r="T268" s="19">
        <f t="shared" si="52"/>
        <v>0</v>
      </c>
      <c r="U268" s="16">
        <v>1</v>
      </c>
      <c r="V268" s="12">
        <v>13</v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273.2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273.2</v>
      </c>
      <c r="AV268" s="37">
        <f t="shared" si="55"/>
        <v>273.2</v>
      </c>
      <c r="AW268" s="37"/>
    </row>
    <row r="269" spans="1:49" ht="15.75" hidden="1" customHeight="1" x14ac:dyDescent="0.25">
      <c r="A269" s="6" t="s">
        <v>3903</v>
      </c>
      <c r="B269" s="21" t="s">
        <v>3906</v>
      </c>
      <c r="C269" s="7">
        <v>1</v>
      </c>
      <c r="D269" s="39" t="s">
        <v>3907</v>
      </c>
      <c r="E269" s="7">
        <v>4154</v>
      </c>
      <c r="F269" s="7" t="s">
        <v>3902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97.8</v>
      </c>
      <c r="S269" s="18">
        <f t="shared" si="57"/>
        <v>97.8</v>
      </c>
      <c r="T269" s="19">
        <f t="shared" si="52"/>
        <v>0</v>
      </c>
      <c r="U269" s="203">
        <v>1</v>
      </c>
      <c r="V269" s="12">
        <v>13</v>
      </c>
      <c r="W269" s="13"/>
      <c r="X269" s="14">
        <f>IFERROR(Tabela1[[#This Row],[QIANTIDADE EXPEDIDA]]*Tabela1[[#This Row],[PESO UNI]],"")</f>
        <v>97.8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97.8</v>
      </c>
      <c r="AV269" s="37">
        <f t="shared" si="55"/>
        <v>97.8</v>
      </c>
      <c r="AW269" s="37"/>
    </row>
    <row r="270" spans="1:49" ht="15.75" hidden="1" customHeight="1" x14ac:dyDescent="0.25">
      <c r="A270" s="6" t="s">
        <v>3908</v>
      </c>
      <c r="B270" s="21" t="s">
        <v>3909</v>
      </c>
      <c r="C270" s="7">
        <v>1</v>
      </c>
      <c r="D270" s="39" t="s">
        <v>3910</v>
      </c>
      <c r="E270" s="7">
        <v>4155</v>
      </c>
      <c r="F270" s="7" t="s">
        <v>3902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20.350000000000001</v>
      </c>
      <c r="S270" s="18">
        <f t="shared" si="57"/>
        <v>20.350000000000001</v>
      </c>
      <c r="T270" s="19">
        <f t="shared" si="52"/>
        <v>0</v>
      </c>
      <c r="U270" s="203">
        <v>1</v>
      </c>
      <c r="V270" s="12">
        <v>13</v>
      </c>
      <c r="W270" s="13"/>
      <c r="X270" s="14">
        <f>IFERROR(Tabela1[[#This Row],[QIANTIDADE EXPEDIDA]]*Tabela1[[#This Row],[PESO UNI]],"")</f>
        <v>20.350000000000001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20.350000000000001</v>
      </c>
      <c r="AV270" s="37">
        <f t="shared" si="55"/>
        <v>20.350000000000001</v>
      </c>
      <c r="AW270" s="37"/>
    </row>
    <row r="271" spans="1:49" ht="15.75" hidden="1" customHeight="1" x14ac:dyDescent="0.25">
      <c r="A271" s="6" t="s">
        <v>3908</v>
      </c>
      <c r="B271" s="21" t="s">
        <v>2996</v>
      </c>
      <c r="C271" s="7">
        <v>1</v>
      </c>
      <c r="D271" s="39" t="s">
        <v>3911</v>
      </c>
      <c r="E271" s="7">
        <v>4156</v>
      </c>
      <c r="F271" s="7" t="s">
        <v>3902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1</v>
      </c>
      <c r="S271" s="18">
        <f t="shared" si="57"/>
        <v>1</v>
      </c>
      <c r="T271" s="19">
        <f t="shared" si="52"/>
        <v>0</v>
      </c>
      <c r="U271" s="203">
        <v>1</v>
      </c>
      <c r="V271" s="12">
        <v>13</v>
      </c>
      <c r="W271" s="13"/>
      <c r="X271" s="14">
        <f>IFERROR(Tabela1[[#This Row],[QIANTIDADE EXPEDIDA]]*Tabela1[[#This Row],[PESO UNI]],"")</f>
        <v>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1</v>
      </c>
      <c r="AV271" s="37">
        <f t="shared" si="55"/>
        <v>1</v>
      </c>
      <c r="AW271" s="37"/>
    </row>
    <row r="272" spans="1:49" ht="15.75" hidden="1" customHeight="1" x14ac:dyDescent="0.25">
      <c r="A272" s="6" t="s">
        <v>3908</v>
      </c>
      <c r="B272" s="21" t="s">
        <v>3909</v>
      </c>
      <c r="C272" s="7">
        <v>1</v>
      </c>
      <c r="D272" s="39" t="s">
        <v>3910</v>
      </c>
      <c r="E272" s="7">
        <v>4157</v>
      </c>
      <c r="F272" s="7" t="s">
        <v>3902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20.350000000000001</v>
      </c>
      <c r="S272" s="18">
        <f t="shared" si="57"/>
        <v>20.350000000000001</v>
      </c>
      <c r="T272" s="19">
        <f t="shared" si="52"/>
        <v>0</v>
      </c>
      <c r="U272" s="203">
        <v>1</v>
      </c>
      <c r="V272" s="12">
        <v>13</v>
      </c>
      <c r="W272" s="13"/>
      <c r="X272" s="14">
        <f>IFERROR(Tabela1[[#This Row],[QIANTIDADE EXPEDIDA]]*Tabela1[[#This Row],[PESO UNI]],"")</f>
        <v>20.350000000000001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20.350000000000001</v>
      </c>
      <c r="AV272" s="37">
        <f t="shared" si="55"/>
        <v>20.350000000000001</v>
      </c>
      <c r="AW272" s="37"/>
    </row>
    <row r="273" spans="1:49" ht="15.75" hidden="1" customHeight="1" x14ac:dyDescent="0.25">
      <c r="A273" s="6" t="s">
        <v>3908</v>
      </c>
      <c r="B273" s="21" t="s">
        <v>2996</v>
      </c>
      <c r="C273" s="7">
        <v>1</v>
      </c>
      <c r="D273" s="39" t="s">
        <v>3911</v>
      </c>
      <c r="E273" s="7">
        <v>4158</v>
      </c>
      <c r="F273" s="7" t="s">
        <v>3902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51"/>
        <v>1</v>
      </c>
      <c r="S273" s="18">
        <f t="shared" si="57"/>
        <v>1</v>
      </c>
      <c r="T273" s="19">
        <f t="shared" si="52"/>
        <v>0</v>
      </c>
      <c r="U273" s="203">
        <v>1</v>
      </c>
      <c r="V273" s="12">
        <v>13</v>
      </c>
      <c r="W273" s="13"/>
      <c r="X273" s="14">
        <f>IFERROR(Tabela1[[#This Row],[QIANTIDADE EXPEDIDA]]*Tabela1[[#This Row],[PESO UNI]],"")</f>
        <v>1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1</v>
      </c>
      <c r="AV273" s="37">
        <f t="shared" si="55"/>
        <v>1</v>
      </c>
      <c r="AW273" s="37"/>
    </row>
    <row r="274" spans="1:49" ht="15.75" hidden="1" customHeight="1" x14ac:dyDescent="0.25">
      <c r="A274" s="6" t="s">
        <v>3912</v>
      </c>
      <c r="B274" s="21" t="s">
        <v>3913</v>
      </c>
      <c r="C274" s="7">
        <v>30</v>
      </c>
      <c r="D274" s="39" t="s">
        <v>3914</v>
      </c>
      <c r="E274" s="7">
        <v>4159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3916</v>
      </c>
      <c r="C275" s="7">
        <v>30</v>
      </c>
      <c r="D275" s="39" t="s">
        <v>3917</v>
      </c>
      <c r="E275" s="7">
        <v>4160</v>
      </c>
      <c r="F275" s="7" t="s">
        <v>3915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51"/>
        <v>266.09999999999997</v>
      </c>
      <c r="S275" s="18">
        <f t="shared" si="57"/>
        <v>266.09999999999997</v>
      </c>
      <c r="T275" s="19">
        <f t="shared" si="52"/>
        <v>0</v>
      </c>
      <c r="U275" s="20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266.09999999999997</v>
      </c>
      <c r="AV275" s="37">
        <f t="shared" si="55"/>
        <v>266.09999999999997</v>
      </c>
      <c r="AW275" s="37"/>
    </row>
    <row r="276" spans="1:49" ht="15.75" hidden="1" customHeight="1" x14ac:dyDescent="0.25">
      <c r="A276" s="6" t="s">
        <v>3912</v>
      </c>
      <c r="B276" s="21" t="s">
        <v>3918</v>
      </c>
      <c r="C276" s="7">
        <v>40</v>
      </c>
      <c r="D276" s="39" t="s">
        <v>3919</v>
      </c>
      <c r="E276" s="7">
        <v>4161</v>
      </c>
      <c r="F276" s="7" t="s">
        <v>3915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51"/>
        <v>172.39999999999998</v>
      </c>
      <c r="S276" s="18">
        <f t="shared" si="57"/>
        <v>172.39999999999998</v>
      </c>
      <c r="T276" s="19">
        <f t="shared" si="52"/>
        <v>0</v>
      </c>
      <c r="U276" s="20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172.39999999999998</v>
      </c>
      <c r="AV276" s="37">
        <f t="shared" si="55"/>
        <v>172.39999999999998</v>
      </c>
      <c r="AW276" s="37"/>
    </row>
    <row r="277" spans="1:49" ht="15.75" hidden="1" customHeight="1" x14ac:dyDescent="0.25">
      <c r="A277" s="6" t="s">
        <v>3912</v>
      </c>
      <c r="B277" s="21" t="s">
        <v>3920</v>
      </c>
      <c r="C277" s="7">
        <v>10</v>
      </c>
      <c r="D277" s="39" t="s">
        <v>3921</v>
      </c>
      <c r="E277" s="7">
        <v>4162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3922</v>
      </c>
      <c r="C278" s="7">
        <v>10</v>
      </c>
      <c r="D278" s="39" t="s">
        <v>3923</v>
      </c>
      <c r="E278" s="7">
        <v>4163</v>
      </c>
      <c r="F278" s="7" t="s">
        <v>3915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51"/>
        <v>836</v>
      </c>
      <c r="S278" s="18">
        <f t="shared" si="57"/>
        <v>836</v>
      </c>
      <c r="T278" s="19">
        <f t="shared" si="52"/>
        <v>0</v>
      </c>
      <c r="U278" s="20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836</v>
      </c>
      <c r="AV278" s="37">
        <f t="shared" si="55"/>
        <v>836</v>
      </c>
      <c r="AW278" s="37"/>
    </row>
    <row r="279" spans="1:49" ht="15.75" hidden="1" customHeight="1" x14ac:dyDescent="0.25">
      <c r="A279" s="6" t="s">
        <v>3912</v>
      </c>
      <c r="B279" s="21" t="s">
        <v>3924</v>
      </c>
      <c r="C279" s="7">
        <v>22</v>
      </c>
      <c r="D279" s="39" t="s">
        <v>3925</v>
      </c>
      <c r="E279" s="7">
        <v>4164</v>
      </c>
      <c r="F279" s="7" t="s">
        <v>3915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51"/>
        <v>62.7</v>
      </c>
      <c r="S279" s="18">
        <f t="shared" si="57"/>
        <v>62.7</v>
      </c>
      <c r="T279" s="19">
        <f t="shared" si="52"/>
        <v>0</v>
      </c>
      <c r="U279" s="20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62.7</v>
      </c>
      <c r="AV279" s="37">
        <f t="shared" si="55"/>
        <v>62.7</v>
      </c>
      <c r="AW279" s="37"/>
    </row>
    <row r="280" spans="1:49" ht="15.75" hidden="1" customHeight="1" x14ac:dyDescent="0.25">
      <c r="A280" s="6" t="s">
        <v>3912</v>
      </c>
      <c r="B280" s="21" t="s">
        <v>3926</v>
      </c>
      <c r="C280" s="7">
        <v>2</v>
      </c>
      <c r="D280" s="39" t="s">
        <v>3927</v>
      </c>
      <c r="E280" s="7">
        <v>4165</v>
      </c>
      <c r="F280" s="7" t="s">
        <v>3915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51"/>
        <v>46</v>
      </c>
      <c r="S280" s="18">
        <f t="shared" si="57"/>
        <v>46</v>
      </c>
      <c r="T280" s="19">
        <f t="shared" si="52"/>
        <v>0</v>
      </c>
      <c r="U280" s="20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46</v>
      </c>
      <c r="AV280" s="37">
        <f t="shared" si="55"/>
        <v>46</v>
      </c>
      <c r="AW280" s="37"/>
    </row>
    <row r="281" spans="1:49" ht="15.75" hidden="1" customHeight="1" x14ac:dyDescent="0.25">
      <c r="A281" s="6" t="s">
        <v>3912</v>
      </c>
      <c r="B281" s="21" t="s">
        <v>3928</v>
      </c>
      <c r="C281" s="7">
        <v>60</v>
      </c>
      <c r="D281" s="39" t="s">
        <v>3896</v>
      </c>
      <c r="E281" s="7">
        <v>4166</v>
      </c>
      <c r="F281" s="7" t="s">
        <v>3915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3789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51"/>
        <v>38.4</v>
      </c>
      <c r="S281" s="18">
        <f t="shared" si="57"/>
        <v>38.4</v>
      </c>
      <c r="T281" s="19">
        <f t="shared" si="52"/>
        <v>0</v>
      </c>
      <c r="U281" s="20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38.4</v>
      </c>
      <c r="AV281" s="37">
        <f t="shared" si="55"/>
        <v>38.4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4167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9">IFERROR(H282*((AA282*0.25)+(AC282*0.25)+(AD282*0.225)+(AE282*0.225)+(AF282*0.05)),"")</f>
        <v>466.3</v>
      </c>
      <c r="S282" s="18">
        <f t="shared" si="57"/>
        <v>466.3</v>
      </c>
      <c r="T282" s="19">
        <f t="shared" ref="T282:T345" si="60">IFERROR(S282-H282,"")</f>
        <v>0</v>
      </c>
      <c r="U282" s="20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3929</v>
      </c>
      <c r="B283" s="21" t="s">
        <v>3930</v>
      </c>
      <c r="C283" s="7">
        <v>1</v>
      </c>
      <c r="D283" s="39" t="s">
        <v>3780</v>
      </c>
      <c r="E283" s="7">
        <v>4168</v>
      </c>
      <c r="F283" s="7" t="s">
        <v>3931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466.3</v>
      </c>
      <c r="S283" s="18">
        <f t="shared" si="57"/>
        <v>466.3</v>
      </c>
      <c r="T283" s="19">
        <f t="shared" si="60"/>
        <v>0</v>
      </c>
      <c r="U283" s="20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53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466.3</v>
      </c>
      <c r="AV283" s="37">
        <f t="shared" si="55"/>
        <v>466.3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4169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61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3932</v>
      </c>
      <c r="B285" s="21" t="s">
        <v>3933</v>
      </c>
      <c r="C285" s="7">
        <v>1</v>
      </c>
      <c r="D285" s="39" t="s">
        <v>3780</v>
      </c>
      <c r="E285" s="7">
        <v>4170</v>
      </c>
      <c r="F285" s="7" t="s">
        <v>3931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320.39999999999998</v>
      </c>
      <c r="S285" s="18">
        <f t="shared" si="57"/>
        <v>320.39999999999998</v>
      </c>
      <c r="T285" s="19">
        <f t="shared" si="60"/>
        <v>0</v>
      </c>
      <c r="U285" s="20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320.39999999999998</v>
      </c>
      <c r="AV285" s="37">
        <f t="shared" si="55"/>
        <v>320.39999999999998</v>
      </c>
      <c r="AW285" s="37"/>
    </row>
    <row r="286" spans="1:49" ht="15.75" hidden="1" customHeight="1" x14ac:dyDescent="0.25">
      <c r="A286" s="6" t="s">
        <v>3934</v>
      </c>
      <c r="B286" s="21" t="s">
        <v>3935</v>
      </c>
      <c r="C286" s="7">
        <v>1</v>
      </c>
      <c r="D286" s="39" t="s">
        <v>3936</v>
      </c>
      <c r="E286" s="7">
        <v>4171</v>
      </c>
      <c r="F286" s="7" t="s">
        <v>3931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32.9</v>
      </c>
      <c r="S286" s="18">
        <f t="shared" si="57"/>
        <v>32.9</v>
      </c>
      <c r="T286" s="19">
        <f t="shared" si="60"/>
        <v>0</v>
      </c>
      <c r="U286" s="20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32.9</v>
      </c>
      <c r="AV286" s="37">
        <f t="shared" si="55"/>
        <v>32.9</v>
      </c>
      <c r="AW286" s="37"/>
    </row>
    <row r="287" spans="1:49" ht="15.75" hidden="1" customHeight="1" x14ac:dyDescent="0.25">
      <c r="A287" s="6" t="s">
        <v>3934</v>
      </c>
      <c r="B287" s="21" t="s">
        <v>3937</v>
      </c>
      <c r="C287" s="7">
        <v>1</v>
      </c>
      <c r="D287" s="39" t="s">
        <v>3936</v>
      </c>
      <c r="E287" s="7">
        <v>4172</v>
      </c>
      <c r="F287" s="7" t="s">
        <v>3931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45.6</v>
      </c>
      <c r="S287" s="18">
        <f t="shared" si="57"/>
        <v>45.6</v>
      </c>
      <c r="T287" s="19">
        <f t="shared" si="60"/>
        <v>0</v>
      </c>
      <c r="U287" s="20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45.6</v>
      </c>
      <c r="AV287" s="37">
        <f t="shared" si="55"/>
        <v>45.6</v>
      </c>
      <c r="AW287" s="37"/>
    </row>
    <row r="288" spans="1:49" ht="15.75" hidden="1" customHeight="1" x14ac:dyDescent="0.25">
      <c r="A288" s="6" t="s">
        <v>3934</v>
      </c>
      <c r="B288" s="21" t="s">
        <v>3938</v>
      </c>
      <c r="C288" s="7">
        <v>1</v>
      </c>
      <c r="D288" s="39" t="s">
        <v>3936</v>
      </c>
      <c r="E288" s="7">
        <v>4173</v>
      </c>
      <c r="F288" s="7" t="s">
        <v>3931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22.2</v>
      </c>
      <c r="S288" s="18">
        <f t="shared" si="57"/>
        <v>22.2</v>
      </c>
      <c r="T288" s="19">
        <f t="shared" si="60"/>
        <v>0</v>
      </c>
      <c r="U288" s="20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22.2</v>
      </c>
      <c r="AV288" s="37">
        <f t="shared" si="55"/>
        <v>22.2</v>
      </c>
      <c r="AW288" s="37"/>
    </row>
    <row r="289" spans="1:49" ht="15.75" hidden="1" customHeight="1" x14ac:dyDescent="0.25">
      <c r="A289" s="6" t="s">
        <v>3934</v>
      </c>
      <c r="B289" s="21" t="s">
        <v>3939</v>
      </c>
      <c r="C289" s="7">
        <v>1</v>
      </c>
      <c r="D289" s="39" t="s">
        <v>3936</v>
      </c>
      <c r="E289" s="7">
        <v>4174</v>
      </c>
      <c r="F289" s="7" t="s">
        <v>3931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34</v>
      </c>
      <c r="S289" s="18">
        <f t="shared" si="57"/>
        <v>34</v>
      </c>
      <c r="T289" s="19">
        <f t="shared" si="60"/>
        <v>0</v>
      </c>
      <c r="U289" s="20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34</v>
      </c>
      <c r="AV289" s="37">
        <f t="shared" si="55"/>
        <v>34</v>
      </c>
      <c r="AW289" s="37"/>
    </row>
    <row r="290" spans="1:49" ht="15.75" hidden="1" customHeight="1" x14ac:dyDescent="0.25">
      <c r="A290" s="6" t="s">
        <v>3934</v>
      </c>
      <c r="B290" s="21" t="s">
        <v>3940</v>
      </c>
      <c r="C290" s="7">
        <v>1</v>
      </c>
      <c r="D290" s="39" t="s">
        <v>3936</v>
      </c>
      <c r="E290" s="7">
        <v>4175</v>
      </c>
      <c r="F290" s="7" t="s">
        <v>3931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10.199999999999999</v>
      </c>
      <c r="S290" s="18">
        <f t="shared" si="57"/>
        <v>10.199999999999999</v>
      </c>
      <c r="T290" s="19">
        <f t="shared" si="60"/>
        <v>0</v>
      </c>
      <c r="U290" s="20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10.199999999999999</v>
      </c>
      <c r="AV290" s="37">
        <f t="shared" si="55"/>
        <v>10.199999999999999</v>
      </c>
      <c r="AW290" s="37"/>
    </row>
    <row r="291" spans="1:49" ht="15.75" hidden="1" customHeight="1" x14ac:dyDescent="0.25">
      <c r="A291" s="6" t="s">
        <v>3934</v>
      </c>
      <c r="B291" s="21" t="s">
        <v>3941</v>
      </c>
      <c r="C291" s="7">
        <v>1</v>
      </c>
      <c r="D291" s="39" t="s">
        <v>3936</v>
      </c>
      <c r="E291" s="7">
        <v>4176</v>
      </c>
      <c r="F291" s="7" t="s">
        <v>3931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49.8</v>
      </c>
      <c r="S291" s="18">
        <f t="shared" si="57"/>
        <v>49.8</v>
      </c>
      <c r="T291" s="19">
        <f t="shared" si="60"/>
        <v>0</v>
      </c>
      <c r="U291" s="20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49.8</v>
      </c>
      <c r="AV291" s="37">
        <f t="shared" si="55"/>
        <v>49.8</v>
      </c>
      <c r="AW291" s="37"/>
    </row>
    <row r="292" spans="1:49" ht="15.75" hidden="1" customHeight="1" x14ac:dyDescent="0.25">
      <c r="A292" s="6" t="s">
        <v>3934</v>
      </c>
      <c r="B292" s="21" t="s">
        <v>3942</v>
      </c>
      <c r="C292" s="7">
        <v>1</v>
      </c>
      <c r="D292" s="39" t="s">
        <v>3936</v>
      </c>
      <c r="E292" s="7">
        <v>4177</v>
      </c>
      <c r="F292" s="7" t="s">
        <v>3931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9"/>
        <v>24.3</v>
      </c>
      <c r="S292" s="18">
        <f t="shared" si="57"/>
        <v>24.3</v>
      </c>
      <c r="T292" s="19">
        <f t="shared" si="60"/>
        <v>0</v>
      </c>
      <c r="U292" s="20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54"/>
        <v>24.3</v>
      </c>
      <c r="AV292" s="37">
        <f t="shared" si="55"/>
        <v>24.3</v>
      </c>
      <c r="AW292" s="37"/>
    </row>
    <row r="293" spans="1:49" ht="15.75" hidden="1" customHeight="1" x14ac:dyDescent="0.25">
      <c r="A293" s="6" t="s">
        <v>3934</v>
      </c>
      <c r="B293" s="21" t="s">
        <v>3943</v>
      </c>
      <c r="C293" s="7">
        <v>4</v>
      </c>
      <c r="D293" s="39" t="s">
        <v>3944</v>
      </c>
      <c r="E293" s="7">
        <v>4178</v>
      </c>
      <c r="F293" s="7" t="s">
        <v>3931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9"/>
        <v>108.8</v>
      </c>
      <c r="S293" s="18">
        <f t="shared" si="57"/>
        <v>108.8</v>
      </c>
      <c r="T293" s="19">
        <f t="shared" si="60"/>
        <v>0</v>
      </c>
      <c r="U293" s="16">
        <v>4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108.8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ref="AU293:AU356" si="62">IF(AH293="",0,IF(ISTEXT(AH293),H293*VALUE(SUBSTITUTE(AH293,"%",""))/100,H293*AH293))</f>
        <v>108.8</v>
      </c>
      <c r="AV293" s="37">
        <f t="shared" ref="AV293:AV356" si="63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3934</v>
      </c>
      <c r="B294" s="21" t="s">
        <v>3935</v>
      </c>
      <c r="C294" s="7">
        <v>1</v>
      </c>
      <c r="D294" s="39" t="s">
        <v>3936</v>
      </c>
      <c r="E294" s="7">
        <v>4179</v>
      </c>
      <c r="F294" s="7" t="s">
        <v>3931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32.9</v>
      </c>
      <c r="S294" s="18">
        <f t="shared" si="57"/>
        <v>32.9</v>
      </c>
      <c r="T294" s="19">
        <f t="shared" si="60"/>
        <v>0</v>
      </c>
      <c r="U294" s="20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32.9</v>
      </c>
      <c r="AV294" s="37">
        <f t="shared" si="63"/>
        <v>32.9</v>
      </c>
      <c r="AW294" s="37"/>
    </row>
    <row r="295" spans="1:49" ht="15.75" hidden="1" customHeight="1" x14ac:dyDescent="0.25">
      <c r="A295" s="6" t="s">
        <v>3934</v>
      </c>
      <c r="B295" s="21" t="s">
        <v>3937</v>
      </c>
      <c r="C295" s="7">
        <v>1</v>
      </c>
      <c r="D295" s="39" t="s">
        <v>3936</v>
      </c>
      <c r="E295" s="7">
        <v>4180</v>
      </c>
      <c r="F295" s="7" t="s">
        <v>3931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45.6</v>
      </c>
      <c r="S295" s="18">
        <f t="shared" si="57"/>
        <v>45.6</v>
      </c>
      <c r="T295" s="19">
        <f t="shared" si="60"/>
        <v>0</v>
      </c>
      <c r="U295" s="20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45.6</v>
      </c>
      <c r="AV295" s="37">
        <f t="shared" si="63"/>
        <v>45.6</v>
      </c>
      <c r="AW295" s="37"/>
    </row>
    <row r="296" spans="1:49" ht="15.75" hidden="1" customHeight="1" x14ac:dyDescent="0.25">
      <c r="A296" s="6" t="s">
        <v>3934</v>
      </c>
      <c r="B296" s="21" t="s">
        <v>3938</v>
      </c>
      <c r="C296" s="7">
        <v>1</v>
      </c>
      <c r="D296" s="39" t="s">
        <v>3936</v>
      </c>
      <c r="E296" s="7">
        <v>4181</v>
      </c>
      <c r="F296" s="7" t="s">
        <v>3931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22.2</v>
      </c>
      <c r="S296" s="18">
        <f t="shared" si="57"/>
        <v>22.2</v>
      </c>
      <c r="T296" s="19">
        <f t="shared" si="60"/>
        <v>0</v>
      </c>
      <c r="U296" s="20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22.2</v>
      </c>
      <c r="AV296" s="37">
        <f t="shared" si="63"/>
        <v>22.2</v>
      </c>
      <c r="AW296" s="37"/>
    </row>
    <row r="297" spans="1:49" ht="15.75" hidden="1" customHeight="1" x14ac:dyDescent="0.25">
      <c r="A297" s="6" t="s">
        <v>3934</v>
      </c>
      <c r="B297" s="21" t="s">
        <v>3939</v>
      </c>
      <c r="C297" s="7">
        <v>1</v>
      </c>
      <c r="D297" s="39" t="s">
        <v>3936</v>
      </c>
      <c r="E297" s="7">
        <v>4182</v>
      </c>
      <c r="F297" s="7" t="s">
        <v>3931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34</v>
      </c>
      <c r="S297" s="18">
        <f t="shared" si="57"/>
        <v>34</v>
      </c>
      <c r="T297" s="19">
        <f t="shared" si="60"/>
        <v>0</v>
      </c>
      <c r="U297" s="20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34</v>
      </c>
      <c r="AV297" s="37">
        <f t="shared" si="63"/>
        <v>34</v>
      </c>
      <c r="AW297" s="37"/>
    </row>
    <row r="298" spans="1:49" ht="15.75" hidden="1" customHeight="1" x14ac:dyDescent="0.25">
      <c r="A298" s="6" t="s">
        <v>3934</v>
      </c>
      <c r="B298" s="21" t="s">
        <v>3940</v>
      </c>
      <c r="C298" s="7">
        <v>1</v>
      </c>
      <c r="D298" s="39" t="s">
        <v>3936</v>
      </c>
      <c r="E298" s="7">
        <v>4183</v>
      </c>
      <c r="F298" s="7" t="s">
        <v>3931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10.199999999999999</v>
      </c>
      <c r="S298" s="18">
        <f t="shared" si="57"/>
        <v>10.199999999999999</v>
      </c>
      <c r="T298" s="19">
        <f t="shared" si="60"/>
        <v>0</v>
      </c>
      <c r="U298" s="20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10.199999999999999</v>
      </c>
      <c r="AV298" s="37">
        <f t="shared" si="63"/>
        <v>10.199999999999999</v>
      </c>
      <c r="AW298" s="37"/>
    </row>
    <row r="299" spans="1:49" ht="15.75" hidden="1" customHeight="1" x14ac:dyDescent="0.25">
      <c r="A299" s="6" t="s">
        <v>3934</v>
      </c>
      <c r="B299" s="21" t="s">
        <v>3941</v>
      </c>
      <c r="C299" s="7">
        <v>1</v>
      </c>
      <c r="D299" s="39" t="s">
        <v>3936</v>
      </c>
      <c r="E299" s="7">
        <v>4184</v>
      </c>
      <c r="F299" s="7" t="s">
        <v>3931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49.8</v>
      </c>
      <c r="S299" s="18">
        <f t="shared" si="57"/>
        <v>49.8</v>
      </c>
      <c r="T299" s="19">
        <f t="shared" si="60"/>
        <v>0</v>
      </c>
      <c r="U299" s="20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49.8</v>
      </c>
      <c r="AV299" s="37">
        <f t="shared" si="63"/>
        <v>49.8</v>
      </c>
      <c r="AW299" s="37"/>
    </row>
    <row r="300" spans="1:49" ht="15.75" hidden="1" customHeight="1" x14ac:dyDescent="0.25">
      <c r="A300" s="6" t="s">
        <v>3934</v>
      </c>
      <c r="B300" s="21" t="s">
        <v>3942</v>
      </c>
      <c r="C300" s="7">
        <v>1</v>
      </c>
      <c r="D300" s="39" t="s">
        <v>3936</v>
      </c>
      <c r="E300" s="7">
        <v>4185</v>
      </c>
      <c r="F300" s="7" t="s">
        <v>3931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9"/>
        <v>24.3</v>
      </c>
      <c r="S300" s="18">
        <f t="shared" si="57"/>
        <v>24.3</v>
      </c>
      <c r="T300" s="19">
        <f t="shared" si="60"/>
        <v>0</v>
      </c>
      <c r="U300" s="20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24.3</v>
      </c>
      <c r="AV300" s="37">
        <f t="shared" si="63"/>
        <v>24.3</v>
      </c>
      <c r="AW300" s="37"/>
    </row>
    <row r="301" spans="1:49" ht="15.75" hidden="1" customHeight="1" x14ac:dyDescent="0.25">
      <c r="A301" s="6" t="s">
        <v>3934</v>
      </c>
      <c r="B301" s="21" t="s">
        <v>3943</v>
      </c>
      <c r="C301" s="7">
        <v>4</v>
      </c>
      <c r="D301" s="39" t="s">
        <v>3944</v>
      </c>
      <c r="E301" s="7">
        <v>4186</v>
      </c>
      <c r="F301" s="7" t="s">
        <v>3931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9"/>
        <v>108.8</v>
      </c>
      <c r="S301" s="18">
        <f t="shared" si="57"/>
        <v>108.8</v>
      </c>
      <c r="T301" s="19">
        <f t="shared" si="60"/>
        <v>0</v>
      </c>
      <c r="U301" s="16">
        <v>4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108.8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108.8</v>
      </c>
      <c r="AV301" s="37">
        <f t="shared" si="63"/>
        <v>108.8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4187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3778</v>
      </c>
      <c r="B303" s="21" t="s">
        <v>3945</v>
      </c>
      <c r="C303" s="7">
        <v>2</v>
      </c>
      <c r="D303" s="39" t="s">
        <v>3946</v>
      </c>
      <c r="E303" s="7">
        <v>4188</v>
      </c>
      <c r="F303" s="7" t="s">
        <v>3781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9"/>
        <v>216.4</v>
      </c>
      <c r="S303" s="18">
        <f t="shared" si="57"/>
        <v>216.4</v>
      </c>
      <c r="T303" s="19">
        <f t="shared" si="60"/>
        <v>0</v>
      </c>
      <c r="U303" s="20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216.4</v>
      </c>
      <c r="AV303" s="37">
        <f t="shared" si="63"/>
        <v>216.4</v>
      </c>
      <c r="AW303" s="37"/>
    </row>
    <row r="304" spans="1:49" ht="15.75" hidden="1" customHeight="1" x14ac:dyDescent="0.25">
      <c r="A304" s="6" t="s">
        <v>3947</v>
      </c>
      <c r="B304" s="21" t="s">
        <v>3948</v>
      </c>
      <c r="C304" s="7">
        <v>76</v>
      </c>
      <c r="D304" s="39" t="s">
        <v>3949</v>
      </c>
      <c r="E304" s="7">
        <v>4189</v>
      </c>
      <c r="F304" s="7" t="s">
        <v>3950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9"/>
        <v>106.39999999999999</v>
      </c>
      <c r="S304" s="18">
        <f t="shared" si="57"/>
        <v>106.39999999999999</v>
      </c>
      <c r="T304" s="19">
        <f t="shared" si="60"/>
        <v>0</v>
      </c>
      <c r="U304" s="16">
        <v>76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106.39999999999999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106.39999999999999</v>
      </c>
      <c r="AV304" s="37">
        <f t="shared" si="63"/>
        <v>106.39999999999999</v>
      </c>
      <c r="AW304" s="37"/>
    </row>
    <row r="305" spans="1:49" ht="15.75" hidden="1" customHeight="1" x14ac:dyDescent="0.25">
      <c r="A305" s="6" t="s">
        <v>3947</v>
      </c>
      <c r="B305" s="21" t="s">
        <v>3951</v>
      </c>
      <c r="C305" s="7">
        <v>8</v>
      </c>
      <c r="D305" s="39" t="s">
        <v>3949</v>
      </c>
      <c r="E305" s="7">
        <v>4190</v>
      </c>
      <c r="F305" s="7" t="s">
        <v>3950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9"/>
        <v>22.4</v>
      </c>
      <c r="S305" s="18">
        <f t="shared" si="57"/>
        <v>22.4</v>
      </c>
      <c r="T305" s="19">
        <f t="shared" si="60"/>
        <v>0</v>
      </c>
      <c r="U305" s="16">
        <v>8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22.4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22.4</v>
      </c>
      <c r="AV305" s="37">
        <f t="shared" si="63"/>
        <v>22.4</v>
      </c>
      <c r="AW305" s="37"/>
    </row>
    <row r="306" spans="1:49" ht="15.75" hidden="1" customHeight="1" x14ac:dyDescent="0.25">
      <c r="A306" s="6" t="s">
        <v>3947</v>
      </c>
      <c r="B306" s="21" t="s">
        <v>3952</v>
      </c>
      <c r="C306" s="7">
        <v>2</v>
      </c>
      <c r="D306" s="39" t="s">
        <v>3953</v>
      </c>
      <c r="E306" s="7">
        <v>4191</v>
      </c>
      <c r="F306" s="7" t="s">
        <v>3950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9"/>
        <v>34.6</v>
      </c>
      <c r="S306" s="18">
        <f t="shared" si="57"/>
        <v>34.6</v>
      </c>
      <c r="T306" s="19">
        <f t="shared" si="60"/>
        <v>0</v>
      </c>
      <c r="U306" s="16">
        <v>2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34.6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0</v>
      </c>
      <c r="AU306" s="37">
        <f t="shared" si="62"/>
        <v>34.6</v>
      </c>
      <c r="AV306" s="37">
        <f t="shared" si="63"/>
        <v>34.6</v>
      </c>
      <c r="AW306" s="37"/>
    </row>
    <row r="307" spans="1:49" ht="15.75" hidden="1" customHeight="1" x14ac:dyDescent="0.25">
      <c r="A307" s="6" t="s">
        <v>3947</v>
      </c>
      <c r="B307" s="21" t="s">
        <v>3954</v>
      </c>
      <c r="C307" s="7">
        <v>4</v>
      </c>
      <c r="D307" s="39" t="s">
        <v>3953</v>
      </c>
      <c r="E307" s="7">
        <v>4192</v>
      </c>
      <c r="F307" s="7" t="s">
        <v>3950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9"/>
        <v>91.2</v>
      </c>
      <c r="S307" s="18">
        <f t="shared" si="57"/>
        <v>91.2</v>
      </c>
      <c r="T307" s="19">
        <f t="shared" si="60"/>
        <v>0</v>
      </c>
      <c r="U307" s="16">
        <v>4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91.2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0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0</v>
      </c>
      <c r="AU307" s="32">
        <f t="shared" si="62"/>
        <v>91.2</v>
      </c>
      <c r="AV307" s="32">
        <f t="shared" si="63"/>
        <v>91.2</v>
      </c>
      <c r="AW307" s="32"/>
    </row>
    <row r="308" spans="1:49" ht="15.75" hidden="1" customHeight="1" x14ac:dyDescent="0.25">
      <c r="A308" s="6" t="s">
        <v>3947</v>
      </c>
      <c r="B308" s="21" t="s">
        <v>3955</v>
      </c>
      <c r="C308" s="7">
        <v>2</v>
      </c>
      <c r="D308" s="39" t="s">
        <v>3953</v>
      </c>
      <c r="E308" s="7">
        <v>4193</v>
      </c>
      <c r="F308" s="7" t="s">
        <v>3950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9"/>
        <v>34.200000000000003</v>
      </c>
      <c r="S308" s="18">
        <f t="shared" si="57"/>
        <v>34.200000000000003</v>
      </c>
      <c r="T308" s="19">
        <f t="shared" si="60"/>
        <v>0</v>
      </c>
      <c r="U308" s="16">
        <v>2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34.200000000000003</v>
      </c>
      <c r="Y308" s="14">
        <f t="shared" si="56"/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34.200000000000003</v>
      </c>
      <c r="AV308" s="37">
        <f t="shared" si="63"/>
        <v>34.200000000000003</v>
      </c>
      <c r="AW308" s="37"/>
    </row>
    <row r="309" spans="1:49" ht="15.75" hidden="1" customHeight="1" x14ac:dyDescent="0.25">
      <c r="A309" s="6" t="s">
        <v>3947</v>
      </c>
      <c r="B309" s="21" t="s">
        <v>3956</v>
      </c>
      <c r="C309" s="7">
        <v>4</v>
      </c>
      <c r="D309" s="39" t="s">
        <v>3953</v>
      </c>
      <c r="E309" s="7">
        <v>4194</v>
      </c>
      <c r="F309" s="7" t="s">
        <v>3950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9"/>
        <v>52.4</v>
      </c>
      <c r="S309" s="18">
        <f t="shared" si="57"/>
        <v>52.4</v>
      </c>
      <c r="T309" s="19">
        <f t="shared" si="60"/>
        <v>0</v>
      </c>
      <c r="U309" s="16">
        <v>4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52.4</v>
      </c>
      <c r="Y309" s="14">
        <f t="shared" ref="Y309:Y355" si="64">U309-C309</f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52.4</v>
      </c>
      <c r="AV309" s="37">
        <f t="shared" si="63"/>
        <v>52.4</v>
      </c>
      <c r="AW309" s="37"/>
    </row>
    <row r="310" spans="1:49" ht="15.75" hidden="1" customHeight="1" x14ac:dyDescent="0.25">
      <c r="A310" s="6" t="s">
        <v>3947</v>
      </c>
      <c r="B310" s="21" t="s">
        <v>3948</v>
      </c>
      <c r="C310" s="7">
        <v>76</v>
      </c>
      <c r="D310" s="39" t="s">
        <v>3949</v>
      </c>
      <c r="E310" s="7">
        <v>4195</v>
      </c>
      <c r="F310" s="7" t="s">
        <v>3950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9"/>
        <v>106.39999999999999</v>
      </c>
      <c r="S310" s="18">
        <f t="shared" ref="S310:S373" si="65">IFERROR(H310*AG310,"")</f>
        <v>106.39999999999999</v>
      </c>
      <c r="T310" s="19">
        <f t="shared" si="60"/>
        <v>0</v>
      </c>
      <c r="U310" s="16">
        <v>76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106.39999999999999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106.39999999999999</v>
      </c>
      <c r="AV310" s="37">
        <f t="shared" si="63"/>
        <v>106.39999999999999</v>
      </c>
      <c r="AW310" s="37"/>
    </row>
    <row r="311" spans="1:49" ht="15.75" hidden="1" customHeight="1" x14ac:dyDescent="0.25">
      <c r="A311" s="6" t="s">
        <v>3947</v>
      </c>
      <c r="B311" s="21" t="s">
        <v>3951</v>
      </c>
      <c r="C311" s="7">
        <v>8</v>
      </c>
      <c r="D311" s="39" t="s">
        <v>3949</v>
      </c>
      <c r="E311" s="7">
        <v>4196</v>
      </c>
      <c r="F311" s="7" t="s">
        <v>3950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9"/>
        <v>19.2</v>
      </c>
      <c r="S311" s="18">
        <f t="shared" si="65"/>
        <v>19.2</v>
      </c>
      <c r="T311" s="19">
        <f t="shared" si="60"/>
        <v>0</v>
      </c>
      <c r="U311" s="16">
        <v>8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19.2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19.2</v>
      </c>
      <c r="AV311" s="37">
        <f t="shared" si="63"/>
        <v>19.2</v>
      </c>
      <c r="AW311" s="37"/>
    </row>
    <row r="312" spans="1:49" ht="15.75" hidden="1" customHeight="1" x14ac:dyDescent="0.25">
      <c r="A312" s="6" t="s">
        <v>3947</v>
      </c>
      <c r="B312" s="21" t="s">
        <v>3952</v>
      </c>
      <c r="C312" s="7">
        <v>2</v>
      </c>
      <c r="D312" s="39" t="s">
        <v>3953</v>
      </c>
      <c r="E312" s="7">
        <v>4197</v>
      </c>
      <c r="F312" s="7" t="s">
        <v>3950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9"/>
        <v>34.6</v>
      </c>
      <c r="S312" s="18">
        <f t="shared" si="65"/>
        <v>34.6</v>
      </c>
      <c r="T312" s="19">
        <f t="shared" si="60"/>
        <v>0</v>
      </c>
      <c r="U312" s="16">
        <v>2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34.6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34.6</v>
      </c>
      <c r="AV312" s="37">
        <f t="shared" si="63"/>
        <v>34.6</v>
      </c>
      <c r="AW312" s="37"/>
    </row>
    <row r="313" spans="1:49" ht="15.75" hidden="1" customHeight="1" x14ac:dyDescent="0.25">
      <c r="A313" s="6" t="s">
        <v>3947</v>
      </c>
      <c r="B313" s="21" t="s">
        <v>3954</v>
      </c>
      <c r="C313" s="7">
        <v>4</v>
      </c>
      <c r="D313" s="39" t="s">
        <v>3953</v>
      </c>
      <c r="E313" s="7">
        <v>4198</v>
      </c>
      <c r="F313" s="7" t="s">
        <v>3950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9"/>
        <v>91.2</v>
      </c>
      <c r="S313" s="18">
        <f t="shared" si="65"/>
        <v>91.2</v>
      </c>
      <c r="T313" s="19">
        <f t="shared" si="60"/>
        <v>0</v>
      </c>
      <c r="U313" s="16">
        <v>4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91.2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91.2</v>
      </c>
      <c r="AV313" s="37">
        <f t="shared" si="63"/>
        <v>91.2</v>
      </c>
      <c r="AW313" s="37"/>
    </row>
    <row r="314" spans="1:49" ht="15.75" hidden="1" customHeight="1" x14ac:dyDescent="0.25">
      <c r="A314" s="6" t="s">
        <v>3947</v>
      </c>
      <c r="B314" s="21" t="s">
        <v>3955</v>
      </c>
      <c r="C314" s="7">
        <v>2</v>
      </c>
      <c r="D314" s="39" t="s">
        <v>3953</v>
      </c>
      <c r="E314" s="7">
        <v>4199</v>
      </c>
      <c r="F314" s="7" t="s">
        <v>3950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9"/>
        <v>34.200000000000003</v>
      </c>
      <c r="S314" s="18">
        <f t="shared" si="65"/>
        <v>34.200000000000003</v>
      </c>
      <c r="T314" s="19">
        <f t="shared" si="60"/>
        <v>0</v>
      </c>
      <c r="U314" s="16">
        <v>2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34.200000000000003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34.200000000000003</v>
      </c>
      <c r="AV314" s="37">
        <f t="shared" si="63"/>
        <v>34.200000000000003</v>
      </c>
      <c r="AW314" s="37"/>
    </row>
    <row r="315" spans="1:49" ht="15.75" hidden="1" customHeight="1" x14ac:dyDescent="0.25">
      <c r="A315" s="6" t="s">
        <v>3947</v>
      </c>
      <c r="B315" s="21" t="s">
        <v>3956</v>
      </c>
      <c r="C315" s="7">
        <v>4</v>
      </c>
      <c r="D315" s="39" t="s">
        <v>3953</v>
      </c>
      <c r="E315" s="7">
        <v>4200</v>
      </c>
      <c r="F315" s="7" t="s">
        <v>3950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9"/>
        <v>52.4</v>
      </c>
      <c r="S315" s="18">
        <f t="shared" si="65"/>
        <v>52.4</v>
      </c>
      <c r="T315" s="19">
        <f t="shared" si="60"/>
        <v>0</v>
      </c>
      <c r="U315" s="16">
        <v>4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52.4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52.4</v>
      </c>
      <c r="AV315" s="37">
        <f t="shared" si="63"/>
        <v>52.4</v>
      </c>
      <c r="AW315" s="37"/>
    </row>
    <row r="316" spans="1:49" ht="15.75" hidden="1" customHeight="1" x14ac:dyDescent="0.25">
      <c r="A316" s="6" t="s">
        <v>3957</v>
      </c>
      <c r="B316" s="21" t="s">
        <v>3958</v>
      </c>
      <c r="C316" s="7">
        <v>1</v>
      </c>
      <c r="D316" s="39" t="s">
        <v>3959</v>
      </c>
      <c r="E316" s="7">
        <v>4201</v>
      </c>
      <c r="F316" s="7" t="s">
        <v>3960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96.4</v>
      </c>
      <c r="S316" s="18">
        <f t="shared" si="65"/>
        <v>96.4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96.4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96.4</v>
      </c>
      <c r="AV316" s="37">
        <f t="shared" si="63"/>
        <v>96.4</v>
      </c>
      <c r="AW316" s="37"/>
    </row>
    <row r="317" spans="1:49" ht="15.75" hidden="1" customHeight="1" x14ac:dyDescent="0.25">
      <c r="A317" s="6" t="s">
        <v>3957</v>
      </c>
      <c r="B317" s="21" t="s">
        <v>3961</v>
      </c>
      <c r="C317" s="7">
        <v>1</v>
      </c>
      <c r="D317" s="39" t="s">
        <v>3962</v>
      </c>
      <c r="E317" s="7">
        <v>4202</v>
      </c>
      <c r="F317" s="7" t="s">
        <v>3960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9"/>
        <v>25.2</v>
      </c>
      <c r="S317" s="18">
        <f t="shared" si="65"/>
        <v>25.2</v>
      </c>
      <c r="T317" s="19">
        <f t="shared" si="60"/>
        <v>0</v>
      </c>
      <c r="U317" s="16">
        <v>1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25.2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25.2</v>
      </c>
      <c r="AV317" s="37">
        <f t="shared" si="63"/>
        <v>25.2</v>
      </c>
      <c r="AW317" s="37"/>
    </row>
    <row r="318" spans="1:49" ht="15.75" hidden="1" customHeight="1" x14ac:dyDescent="0.25">
      <c r="A318" s="6" t="s">
        <v>3957</v>
      </c>
      <c r="B318" s="21" t="s">
        <v>3963</v>
      </c>
      <c r="C318" s="7">
        <v>2</v>
      </c>
      <c r="D318" s="39" t="s">
        <v>3964</v>
      </c>
      <c r="E318" s="7">
        <v>4203</v>
      </c>
      <c r="F318" s="7" t="s">
        <v>3960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9"/>
        <v>4</v>
      </c>
      <c r="S318" s="18">
        <f t="shared" si="65"/>
        <v>4</v>
      </c>
      <c r="T318" s="19">
        <f t="shared" si="60"/>
        <v>0</v>
      </c>
      <c r="U318" s="16">
        <v>2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4</v>
      </c>
      <c r="AV318" s="37">
        <f t="shared" si="63"/>
        <v>4</v>
      </c>
      <c r="AW318" s="37"/>
    </row>
    <row r="319" spans="1:49" ht="15.75" hidden="1" customHeight="1" x14ac:dyDescent="0.25">
      <c r="A319" s="6" t="s">
        <v>3957</v>
      </c>
      <c r="B319" s="21" t="s">
        <v>3958</v>
      </c>
      <c r="C319" s="7">
        <v>1</v>
      </c>
      <c r="D319" s="39" t="s">
        <v>3959</v>
      </c>
      <c r="E319" s="7">
        <v>4204</v>
      </c>
      <c r="F319" s="7" t="s">
        <v>3960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96.4</v>
      </c>
      <c r="S319" s="18">
        <f t="shared" si="65"/>
        <v>96.4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96.4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96.4</v>
      </c>
      <c r="AV319" s="37">
        <f t="shared" si="63"/>
        <v>96.4</v>
      </c>
      <c r="AW319" s="37"/>
    </row>
    <row r="320" spans="1:49" ht="15.75" hidden="1" customHeight="1" x14ac:dyDescent="0.25">
      <c r="A320" s="6" t="s">
        <v>3957</v>
      </c>
      <c r="B320" s="21" t="s">
        <v>3961</v>
      </c>
      <c r="C320" s="7">
        <v>1</v>
      </c>
      <c r="D320" s="39" t="s">
        <v>3962</v>
      </c>
      <c r="E320" s="7">
        <v>4205</v>
      </c>
      <c r="F320" s="7" t="s">
        <v>3960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9"/>
        <v>25.2</v>
      </c>
      <c r="S320" s="18">
        <f t="shared" si="65"/>
        <v>25.2</v>
      </c>
      <c r="T320" s="19">
        <f t="shared" si="60"/>
        <v>0</v>
      </c>
      <c r="U320" s="16">
        <v>1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25.2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25.2</v>
      </c>
      <c r="AV320" s="37">
        <f t="shared" si="63"/>
        <v>25.2</v>
      </c>
      <c r="AW320" s="37"/>
    </row>
    <row r="321" spans="1:49" ht="15.75" hidden="1" customHeight="1" x14ac:dyDescent="0.25">
      <c r="A321" s="6" t="s">
        <v>3957</v>
      </c>
      <c r="B321" s="21" t="s">
        <v>3963</v>
      </c>
      <c r="C321" s="7">
        <v>2</v>
      </c>
      <c r="D321" s="39" t="s">
        <v>3964</v>
      </c>
      <c r="E321" s="7">
        <v>4206</v>
      </c>
      <c r="F321" s="7" t="s">
        <v>3960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9"/>
        <v>4</v>
      </c>
      <c r="S321" s="18">
        <f t="shared" si="65"/>
        <v>4</v>
      </c>
      <c r="T321" s="19">
        <f t="shared" si="60"/>
        <v>0</v>
      </c>
      <c r="U321" s="16">
        <v>2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4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4</v>
      </c>
      <c r="AV321" s="37">
        <f t="shared" si="63"/>
        <v>4</v>
      </c>
      <c r="AW321" s="37"/>
    </row>
    <row r="322" spans="1:49" ht="15.75" hidden="1" customHeight="1" x14ac:dyDescent="0.25">
      <c r="A322" s="6" t="s">
        <v>3965</v>
      </c>
      <c r="B322" s="21" t="s">
        <v>3966</v>
      </c>
      <c r="C322" s="7">
        <v>1</v>
      </c>
      <c r="D322" s="39" t="s">
        <v>3967</v>
      </c>
      <c r="E322" s="7">
        <v>4207</v>
      </c>
      <c r="F322" s="7" t="s">
        <v>3960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97.6</v>
      </c>
      <c r="S322" s="18">
        <f t="shared" si="65"/>
        <v>97.6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97.6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97.6</v>
      </c>
      <c r="AV322" s="37">
        <f t="shared" si="63"/>
        <v>97.6</v>
      </c>
      <c r="AW322" s="37"/>
    </row>
    <row r="323" spans="1:49" ht="15.75" hidden="1" customHeight="1" x14ac:dyDescent="0.25">
      <c r="A323" s="6" t="s">
        <v>3965</v>
      </c>
      <c r="B323" s="21" t="s">
        <v>3968</v>
      </c>
      <c r="C323" s="7">
        <v>1</v>
      </c>
      <c r="D323" s="39" t="s">
        <v>3962</v>
      </c>
      <c r="E323" s="7">
        <v>4208</v>
      </c>
      <c r="F323" s="7" t="s">
        <v>3960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9"/>
        <v>25.2</v>
      </c>
      <c r="S323" s="18">
        <f t="shared" si="65"/>
        <v>25.2</v>
      </c>
      <c r="T323" s="19">
        <f t="shared" si="60"/>
        <v>0</v>
      </c>
      <c r="U323" s="16">
        <v>1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25.2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25.2</v>
      </c>
      <c r="AV323" s="37">
        <f t="shared" si="63"/>
        <v>25.2</v>
      </c>
      <c r="AW323" s="37"/>
    </row>
    <row r="324" spans="1:49" ht="15.75" hidden="1" customHeight="1" x14ac:dyDescent="0.25">
      <c r="A324" s="6" t="s">
        <v>3965</v>
      </c>
      <c r="B324" s="21" t="s">
        <v>3969</v>
      </c>
      <c r="C324" s="7">
        <v>2</v>
      </c>
      <c r="D324" s="39" t="s">
        <v>3964</v>
      </c>
      <c r="E324" s="7">
        <v>4209</v>
      </c>
      <c r="F324" s="7" t="s">
        <v>3960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9"/>
        <v>4</v>
      </c>
      <c r="S324" s="18">
        <f t="shared" si="65"/>
        <v>4</v>
      </c>
      <c r="T324" s="19">
        <f t="shared" si="60"/>
        <v>0</v>
      </c>
      <c r="U324" s="16">
        <v>2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4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8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4</v>
      </c>
      <c r="AV324" s="37">
        <f t="shared" si="63"/>
        <v>4</v>
      </c>
      <c r="AW324" s="37"/>
    </row>
    <row r="325" spans="1:49" ht="15.75" hidden="1" customHeight="1" x14ac:dyDescent="0.25">
      <c r="A325" s="6" t="s">
        <v>3965</v>
      </c>
      <c r="B325" s="21" t="s">
        <v>3966</v>
      </c>
      <c r="C325" s="7">
        <v>1</v>
      </c>
      <c r="D325" s="39" t="s">
        <v>3967</v>
      </c>
      <c r="E325" s="7">
        <v>4210</v>
      </c>
      <c r="F325" s="7" t="s">
        <v>3960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97.6</v>
      </c>
      <c r="S325" s="18">
        <f t="shared" si="65"/>
        <v>97.6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97.6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66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97.6</v>
      </c>
      <c r="AV325" s="37">
        <f t="shared" si="63"/>
        <v>97.6</v>
      </c>
      <c r="AW325" s="37"/>
    </row>
    <row r="326" spans="1:49" ht="15.75" hidden="1" customHeight="1" x14ac:dyDescent="0.25">
      <c r="A326" s="6" t="s">
        <v>3965</v>
      </c>
      <c r="B326" s="21" t="s">
        <v>3968</v>
      </c>
      <c r="C326" s="7">
        <v>1</v>
      </c>
      <c r="D326" s="39" t="s">
        <v>3962</v>
      </c>
      <c r="E326" s="7">
        <v>4211</v>
      </c>
      <c r="F326" s="7" t="s">
        <v>3960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9"/>
        <v>25.2</v>
      </c>
      <c r="S326" s="18">
        <f t="shared" si="65"/>
        <v>25.2</v>
      </c>
      <c r="T326" s="19">
        <f t="shared" si="60"/>
        <v>0</v>
      </c>
      <c r="U326" s="16">
        <v>1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25.2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25.2</v>
      </c>
      <c r="AV326" s="37">
        <f t="shared" si="63"/>
        <v>25.2</v>
      </c>
      <c r="AW326" s="37"/>
    </row>
    <row r="327" spans="1:49" ht="15.75" hidden="1" customHeight="1" x14ac:dyDescent="0.25">
      <c r="A327" s="6" t="s">
        <v>3965</v>
      </c>
      <c r="B327" s="21" t="s">
        <v>3969</v>
      </c>
      <c r="C327" s="7">
        <v>2</v>
      </c>
      <c r="D327" s="39" t="s">
        <v>3964</v>
      </c>
      <c r="E327" s="7">
        <v>4212</v>
      </c>
      <c r="F327" s="7" t="s">
        <v>3960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9"/>
        <v>4</v>
      </c>
      <c r="S327" s="18">
        <f t="shared" si="65"/>
        <v>4</v>
      </c>
      <c r="T327" s="19">
        <f t="shared" si="60"/>
        <v>0</v>
      </c>
      <c r="U327" s="16">
        <v>2</v>
      </c>
      <c r="V327" s="12">
        <v>13</v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4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4</v>
      </c>
      <c r="AV327" s="37">
        <f t="shared" si="63"/>
        <v>4</v>
      </c>
      <c r="AW327" s="37"/>
    </row>
    <row r="328" spans="1:49" ht="15.75" hidden="1" customHeight="1" x14ac:dyDescent="0.25">
      <c r="A328" s="6" t="s">
        <v>3970</v>
      </c>
      <c r="B328" s="21" t="s">
        <v>3971</v>
      </c>
      <c r="C328" s="7">
        <v>1</v>
      </c>
      <c r="D328" s="39" t="s">
        <v>3972</v>
      </c>
      <c r="E328" s="7">
        <v>4213</v>
      </c>
      <c r="F328" s="7" t="s">
        <v>3973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9"/>
        <v>704.9</v>
      </c>
      <c r="S328" s="18">
        <f t="shared" si="65"/>
        <v>704.9</v>
      </c>
      <c r="T328" s="19">
        <f t="shared" si="60"/>
        <v>0</v>
      </c>
      <c r="U328" s="20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704.9</v>
      </c>
      <c r="AV328" s="37">
        <f t="shared" si="63"/>
        <v>704.9</v>
      </c>
      <c r="AW328" s="37"/>
    </row>
    <row r="329" spans="1:49" ht="15.75" hidden="1" customHeight="1" x14ac:dyDescent="0.25">
      <c r="A329" s="6" t="s">
        <v>3970</v>
      </c>
      <c r="B329" s="21" t="s">
        <v>3974</v>
      </c>
      <c r="C329" s="7">
        <v>8</v>
      </c>
      <c r="D329" s="39" t="s">
        <v>3975</v>
      </c>
      <c r="E329" s="7">
        <v>4214</v>
      </c>
      <c r="F329" s="7" t="s">
        <v>3973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9"/>
        <v>20.8</v>
      </c>
      <c r="S329" s="18">
        <f t="shared" si="65"/>
        <v>20.8</v>
      </c>
      <c r="T329" s="19">
        <f t="shared" si="60"/>
        <v>0</v>
      </c>
      <c r="U329" s="20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20.8</v>
      </c>
      <c r="AV329" s="37">
        <f t="shared" si="63"/>
        <v>20.8</v>
      </c>
      <c r="AW329" s="37"/>
    </row>
    <row r="330" spans="1:49" ht="15.75" hidden="1" customHeight="1" x14ac:dyDescent="0.25">
      <c r="A330" s="6" t="s">
        <v>3970</v>
      </c>
      <c r="B330" s="21" t="s">
        <v>3976</v>
      </c>
      <c r="C330" s="7">
        <v>2</v>
      </c>
      <c r="D330" s="39" t="s">
        <v>3977</v>
      </c>
      <c r="E330" s="7">
        <v>4215</v>
      </c>
      <c r="F330" s="7" t="s">
        <v>3973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9"/>
        <v>74.400000000000006</v>
      </c>
      <c r="S330" s="18">
        <f t="shared" si="65"/>
        <v>74.400000000000006</v>
      </c>
      <c r="T330" s="19">
        <f t="shared" si="60"/>
        <v>0</v>
      </c>
      <c r="U330" s="20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74.400000000000006</v>
      </c>
      <c r="AV330" s="37">
        <f t="shared" si="63"/>
        <v>74.400000000000006</v>
      </c>
      <c r="AW330" s="37"/>
    </row>
    <row r="331" spans="1:49" ht="15.75" hidden="1" customHeight="1" x14ac:dyDescent="0.25">
      <c r="A331" s="6" t="s">
        <v>3970</v>
      </c>
      <c r="B331" s="21" t="s">
        <v>3971</v>
      </c>
      <c r="C331" s="7">
        <v>1</v>
      </c>
      <c r="D331" s="39" t="s">
        <v>3972</v>
      </c>
      <c r="E331" s="7">
        <v>4216</v>
      </c>
      <c r="F331" s="7" t="s">
        <v>3973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9"/>
        <v>704.9</v>
      </c>
      <c r="S331" s="18">
        <f t="shared" si="65"/>
        <v>704.9</v>
      </c>
      <c r="T331" s="19">
        <f t="shared" si="60"/>
        <v>0</v>
      </c>
      <c r="U331" s="20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704.9</v>
      </c>
      <c r="AV331" s="37">
        <f t="shared" si="63"/>
        <v>704.9</v>
      </c>
      <c r="AW331" s="37"/>
    </row>
    <row r="332" spans="1:49" ht="15.75" hidden="1" customHeight="1" x14ac:dyDescent="0.25">
      <c r="A332" s="6" t="s">
        <v>3970</v>
      </c>
      <c r="B332" s="21" t="s">
        <v>3974</v>
      </c>
      <c r="C332" s="7">
        <v>8</v>
      </c>
      <c r="D332" s="39" t="s">
        <v>3975</v>
      </c>
      <c r="E332" s="7">
        <v>4217</v>
      </c>
      <c r="F332" s="7" t="s">
        <v>3973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9"/>
        <v>20.8</v>
      </c>
      <c r="S332" s="18">
        <f t="shared" si="65"/>
        <v>20.8</v>
      </c>
      <c r="T332" s="19">
        <f t="shared" si="60"/>
        <v>0</v>
      </c>
      <c r="U332" s="20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20.8</v>
      </c>
      <c r="AV332" s="37">
        <f t="shared" si="63"/>
        <v>20.8</v>
      </c>
      <c r="AW332" s="37"/>
    </row>
    <row r="333" spans="1:49" ht="15.75" hidden="1" customHeight="1" x14ac:dyDescent="0.25">
      <c r="A333" s="6" t="s">
        <v>3970</v>
      </c>
      <c r="B333" s="21" t="s">
        <v>3976</v>
      </c>
      <c r="C333" s="7">
        <v>2</v>
      </c>
      <c r="D333" s="39" t="s">
        <v>3977</v>
      </c>
      <c r="E333" s="7">
        <v>4218</v>
      </c>
      <c r="F333" s="7" t="s">
        <v>3973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9"/>
        <v>74.400000000000006</v>
      </c>
      <c r="S333" s="18">
        <f t="shared" si="65"/>
        <v>74.400000000000006</v>
      </c>
      <c r="T333" s="19">
        <f t="shared" si="60"/>
        <v>0</v>
      </c>
      <c r="U333" s="20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74.400000000000006</v>
      </c>
      <c r="AV333" s="37">
        <f t="shared" si="63"/>
        <v>74.400000000000006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1</v>
      </c>
      <c r="D334" s="39" t="s">
        <v>3980</v>
      </c>
      <c r="E334" s="7">
        <v>4219</v>
      </c>
      <c r="F334" s="7" t="s">
        <v>3973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9"/>
        <v>62.2</v>
      </c>
      <c r="S334" s="18">
        <f t="shared" si="65"/>
        <v>62.2</v>
      </c>
      <c r="T334" s="19">
        <f t="shared" si="60"/>
        <v>0</v>
      </c>
      <c r="U334" s="20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62.2</v>
      </c>
      <c r="AV334" s="37">
        <f t="shared" si="63"/>
        <v>62.2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4</v>
      </c>
      <c r="D335" s="39" t="s">
        <v>3981</v>
      </c>
      <c r="E335" s="7">
        <v>4220</v>
      </c>
      <c r="F335" s="7" t="s">
        <v>3973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9"/>
        <v>10.4</v>
      </c>
      <c r="S335" s="18">
        <f t="shared" si="65"/>
        <v>10.4</v>
      </c>
      <c r="T335" s="19">
        <f t="shared" si="60"/>
        <v>0</v>
      </c>
      <c r="U335" s="20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10.4</v>
      </c>
      <c r="AV335" s="37">
        <f t="shared" si="63"/>
        <v>10.4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1</v>
      </c>
      <c r="D336" s="39" t="s">
        <v>3980</v>
      </c>
      <c r="E336" s="7">
        <v>4221</v>
      </c>
      <c r="F336" s="7" t="s">
        <v>3973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9"/>
        <v>62.2</v>
      </c>
      <c r="S336" s="18">
        <f t="shared" si="65"/>
        <v>62.2</v>
      </c>
      <c r="T336" s="19">
        <f t="shared" si="60"/>
        <v>0</v>
      </c>
      <c r="U336" s="20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62.2</v>
      </c>
      <c r="AV336" s="37">
        <f t="shared" si="63"/>
        <v>62.2</v>
      </c>
      <c r="AW336" s="37"/>
    </row>
    <row r="337" spans="1:49" ht="15.75" hidden="1" customHeight="1" x14ac:dyDescent="0.25">
      <c r="A337" s="6" t="s">
        <v>3978</v>
      </c>
      <c r="B337" s="21" t="s">
        <v>3979</v>
      </c>
      <c r="C337" s="7">
        <v>4</v>
      </c>
      <c r="D337" s="39" t="s">
        <v>3981</v>
      </c>
      <c r="E337" s="7">
        <v>4222</v>
      </c>
      <c r="F337" s="7" t="s">
        <v>3973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9"/>
        <v>10.4</v>
      </c>
      <c r="S337" s="18">
        <f t="shared" si="65"/>
        <v>10.4</v>
      </c>
      <c r="T337" s="19">
        <f t="shared" si="60"/>
        <v>0</v>
      </c>
      <c r="U337" s="20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10.4</v>
      </c>
      <c r="AV337" s="37">
        <f t="shared" si="63"/>
        <v>10.4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4223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3772</v>
      </c>
      <c r="B339" s="21" t="s">
        <v>3982</v>
      </c>
      <c r="C339" s="7">
        <v>2</v>
      </c>
      <c r="D339" s="39" t="s">
        <v>3983</v>
      </c>
      <c r="E339" s="7">
        <v>4224</v>
      </c>
      <c r="F339" s="7" t="s">
        <v>3774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9"/>
        <v>27.4</v>
      </c>
      <c r="S339" s="18">
        <f t="shared" si="65"/>
        <v>27.4</v>
      </c>
      <c r="T339" s="19">
        <f t="shared" si="60"/>
        <v>0</v>
      </c>
      <c r="U339" s="16">
        <v>2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27.4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27.4</v>
      </c>
      <c r="AV339" s="37">
        <f t="shared" si="63"/>
        <v>27.4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4225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3985</v>
      </c>
      <c r="C341" s="7">
        <v>1</v>
      </c>
      <c r="D341" s="39" t="s">
        <v>3986</v>
      </c>
      <c r="E341" s="7">
        <v>4226</v>
      </c>
      <c r="F341" s="7" t="s">
        <v>3987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9"/>
        <v>36.6</v>
      </c>
      <c r="S341" s="18">
        <f t="shared" si="65"/>
        <v>36.6</v>
      </c>
      <c r="T341" s="19">
        <f t="shared" si="60"/>
        <v>0</v>
      </c>
      <c r="U341" s="16">
        <v>1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36.6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36.6</v>
      </c>
      <c r="AV341" s="37">
        <f t="shared" si="63"/>
        <v>36.6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4227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3988</v>
      </c>
      <c r="C343" s="7">
        <v>2</v>
      </c>
      <c r="D343" s="39" t="s">
        <v>3989</v>
      </c>
      <c r="E343" s="7">
        <v>4228</v>
      </c>
      <c r="F343" s="7" t="s">
        <v>3987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12.6</v>
      </c>
      <c r="S343" s="18">
        <f t="shared" si="65"/>
        <v>12.6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12.6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12.6</v>
      </c>
      <c r="AV343" s="37">
        <f t="shared" si="63"/>
        <v>12.6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4229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3984</v>
      </c>
      <c r="B345" s="21" t="s">
        <v>3990</v>
      </c>
      <c r="C345" s="7">
        <v>2</v>
      </c>
      <c r="D345" s="39" t="s">
        <v>3991</v>
      </c>
      <c r="E345" s="7">
        <v>4230</v>
      </c>
      <c r="F345" s="7" t="s">
        <v>3987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9"/>
        <v>1.4</v>
      </c>
      <c r="S345" s="18">
        <f t="shared" si="65"/>
        <v>1.4</v>
      </c>
      <c r="T345" s="19">
        <f t="shared" si="60"/>
        <v>0</v>
      </c>
      <c r="U345" s="16">
        <v>2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1.4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1.4</v>
      </c>
      <c r="AV345" s="37">
        <f t="shared" si="63"/>
        <v>1.4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4231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67">IFERROR(H346*((AA346*0.25)+(AC346*0.25)+(AD346*0.225)+(AE346*0.225)+(AF346*0.05)),"")</f>
        <v>11.3</v>
      </c>
      <c r="S346" s="18">
        <f t="shared" si="65"/>
        <v>11.3</v>
      </c>
      <c r="T346" s="19">
        <f t="shared" ref="T346:T355" si="68">IFERROR(S346-H346,"")</f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3993</v>
      </c>
      <c r="C347" s="7">
        <v>1</v>
      </c>
      <c r="D347" s="39" t="s">
        <v>3994</v>
      </c>
      <c r="E347" s="7">
        <v>4232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si="61"/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4233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ref="AI348:AI411" si="69">IF(Z348&lt;=0,"ok","")</f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3996</v>
      </c>
      <c r="C349" s="7">
        <v>1</v>
      </c>
      <c r="D349" s="39" t="s">
        <v>3994</v>
      </c>
      <c r="E349" s="7">
        <v>4234</v>
      </c>
      <c r="F349" s="7" t="s">
        <v>3995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11.3</v>
      </c>
      <c r="S349" s="18">
        <f t="shared" si="65"/>
        <v>11.3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11.3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11.3</v>
      </c>
      <c r="AV349" s="37">
        <f t="shared" si="63"/>
        <v>11.3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4235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3997</v>
      </c>
      <c r="C351" s="7">
        <v>1</v>
      </c>
      <c r="D351" s="39" t="s">
        <v>3994</v>
      </c>
      <c r="E351" s="7">
        <v>4236</v>
      </c>
      <c r="F351" s="7" t="s">
        <v>3995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19.8</v>
      </c>
      <c r="S351" s="18">
        <f t="shared" si="65"/>
        <v>19.8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19.8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19.8</v>
      </c>
      <c r="AV351" s="37">
        <f t="shared" si="63"/>
        <v>19.8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4237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3998</v>
      </c>
      <c r="C353" s="7">
        <v>1</v>
      </c>
      <c r="D353" s="39" t="s">
        <v>3994</v>
      </c>
      <c r="E353" s="7">
        <v>4238</v>
      </c>
      <c r="F353" s="7" t="s">
        <v>3995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67"/>
        <v>24.9</v>
      </c>
      <c r="S353" s="18">
        <f t="shared" si="65"/>
        <v>24.9</v>
      </c>
      <c r="T353" s="19">
        <f t="shared" si="68"/>
        <v>0</v>
      </c>
      <c r="U353" s="16">
        <v>1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24.9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24.9</v>
      </c>
      <c r="AV353" s="37">
        <f t="shared" si="63"/>
        <v>24.9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4239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3999</v>
      </c>
      <c r="C355" s="7">
        <v>2</v>
      </c>
      <c r="D355" s="39" t="s">
        <v>3994</v>
      </c>
      <c r="E355" s="7">
        <v>4240</v>
      </c>
      <c r="F355" s="7" t="s">
        <v>3995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74</v>
      </c>
      <c r="S355" s="18">
        <f t="shared" si="65"/>
        <v>74</v>
      </c>
      <c r="T355" s="19">
        <f t="shared" si="68"/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74</v>
      </c>
      <c r="Y355" s="14">
        <f t="shared" si="64"/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74</v>
      </c>
      <c r="AV355" s="37">
        <f t="shared" si="63"/>
        <v>74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4241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ref="T356:T419" si="70">IFERROR(S356-H356,"")</f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ref="Y356:Y419" si="71">U356-C356</f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si="62"/>
        <v>65</v>
      </c>
      <c r="AV356" s="37">
        <f t="shared" si="63"/>
        <v>65</v>
      </c>
      <c r="AW356" s="37"/>
    </row>
    <row r="357" spans="1:49" ht="15.75" hidden="1" customHeight="1" x14ac:dyDescent="0.25">
      <c r="A357" s="6" t="s">
        <v>3992</v>
      </c>
      <c r="B357" s="21" t="s">
        <v>4000</v>
      </c>
      <c r="C357" s="7">
        <v>2</v>
      </c>
      <c r="D357" s="39" t="s">
        <v>3994</v>
      </c>
      <c r="E357" s="7">
        <v>4242</v>
      </c>
      <c r="F357" s="7" t="s">
        <v>3995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67"/>
        <v>65</v>
      </c>
      <c r="S357" s="18">
        <f t="shared" si="65"/>
        <v>65</v>
      </c>
      <c r="T357" s="19">
        <f t="shared" si="70"/>
        <v>0</v>
      </c>
      <c r="U357" s="16">
        <v>2</v>
      </c>
      <c r="V357" s="12">
        <v>13</v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65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ref="AU357:AU420" si="72">IF(AH357="",0,IF(ISTEXT(AH357),H357*VALUE(SUBSTITUTE(AH357,"%",""))/100,H357*AH357))</f>
        <v>65</v>
      </c>
      <c r="AV357" s="37">
        <f t="shared" ref="AV357:AV420" si="73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4243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3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3772</v>
      </c>
      <c r="B359" s="21" t="s">
        <v>4001</v>
      </c>
      <c r="C359" s="7">
        <v>1</v>
      </c>
      <c r="D359" s="39" t="s">
        <v>4002</v>
      </c>
      <c r="E359" s="7">
        <v>4244</v>
      </c>
      <c r="F359" s="7" t="s">
        <v>3774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151.80000000000001</v>
      </c>
      <c r="S359" s="18">
        <f t="shared" si="65"/>
        <v>151.80000000000001</v>
      </c>
      <c r="T359" s="19">
        <f t="shared" si="70"/>
        <v>0</v>
      </c>
      <c r="U359" s="203">
        <v>1</v>
      </c>
      <c r="V359" s="12">
        <v>13</v>
      </c>
      <c r="W359" s="13"/>
      <c r="X359" s="14">
        <f>IFERROR(Tabela1[[#This Row],[QIANTIDADE EXPEDIDA]]*Tabela1[[#This Row],[PESO UNI]],"")</f>
        <v>151.80000000000001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151.80000000000001</v>
      </c>
      <c r="AV359" s="37">
        <f t="shared" si="73"/>
        <v>151.80000000000001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4245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4004</v>
      </c>
      <c r="C361" s="7">
        <v>1</v>
      </c>
      <c r="D361" s="39" t="s">
        <v>4005</v>
      </c>
      <c r="E361" s="7">
        <v>4246</v>
      </c>
      <c r="F361" s="7" t="s">
        <v>4006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67"/>
        <v>17.899999999999999</v>
      </c>
      <c r="S361" s="18">
        <f t="shared" si="65"/>
        <v>17.899999999999999</v>
      </c>
      <c r="T361" s="19">
        <f t="shared" si="70"/>
        <v>0</v>
      </c>
      <c r="U361" s="16">
        <v>1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17.899999999999999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17.899999999999999</v>
      </c>
      <c r="AV361" s="37">
        <f t="shared" si="73"/>
        <v>17.899999999999999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4247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4007</v>
      </c>
      <c r="C363" s="7">
        <v>2</v>
      </c>
      <c r="D363" s="39" t="s">
        <v>4008</v>
      </c>
      <c r="E363" s="7">
        <v>4248</v>
      </c>
      <c r="F363" s="7" t="s">
        <v>4006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67"/>
        <v>7</v>
      </c>
      <c r="S363" s="18">
        <f t="shared" si="65"/>
        <v>7</v>
      </c>
      <c r="T363" s="19">
        <f t="shared" si="70"/>
        <v>0</v>
      </c>
      <c r="U363" s="16">
        <v>2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7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7</v>
      </c>
      <c r="AV363" s="37">
        <f t="shared" si="73"/>
        <v>7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4249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4009</v>
      </c>
      <c r="C365" s="7">
        <v>1</v>
      </c>
      <c r="D365" s="39" t="s">
        <v>2557</v>
      </c>
      <c r="E365" s="7">
        <v>4250</v>
      </c>
      <c r="F365" s="7" t="s">
        <v>4006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8.4</v>
      </c>
      <c r="S365" s="18">
        <f t="shared" si="65"/>
        <v>8.4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8.4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8.4</v>
      </c>
      <c r="AV365" s="37">
        <f t="shared" si="73"/>
        <v>8.4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4251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4010</v>
      </c>
      <c r="C367" s="7">
        <v>1</v>
      </c>
      <c r="D367" s="39" t="s">
        <v>4011</v>
      </c>
      <c r="E367" s="7">
        <v>4252</v>
      </c>
      <c r="F367" s="7" t="s">
        <v>4006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67"/>
        <v>0.5</v>
      </c>
      <c r="S367" s="18">
        <f t="shared" si="65"/>
        <v>0.5</v>
      </c>
      <c r="T367" s="19">
        <f t="shared" si="70"/>
        <v>0</v>
      </c>
      <c r="U367" s="16">
        <v>1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0.5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0.5</v>
      </c>
      <c r="AV367" s="37">
        <f t="shared" si="73"/>
        <v>0.5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4253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4003</v>
      </c>
      <c r="B369" s="21" t="s">
        <v>4012</v>
      </c>
      <c r="C369" s="7">
        <v>2</v>
      </c>
      <c r="D369" s="39" t="s">
        <v>4013</v>
      </c>
      <c r="E369" s="7">
        <v>4254</v>
      </c>
      <c r="F369" s="7" t="s">
        <v>4006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67"/>
        <v>6</v>
      </c>
      <c r="S369" s="18">
        <f t="shared" si="65"/>
        <v>6</v>
      </c>
      <c r="T369" s="19">
        <f t="shared" si="70"/>
        <v>0</v>
      </c>
      <c r="U369" s="16">
        <v>2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6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6</v>
      </c>
      <c r="AV369" s="37">
        <f t="shared" si="73"/>
        <v>6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4255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4015</v>
      </c>
      <c r="C371" s="7">
        <v>1</v>
      </c>
      <c r="D371" s="39" t="s">
        <v>4016</v>
      </c>
      <c r="E371" s="7">
        <v>4256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4257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4018</v>
      </c>
      <c r="C373" s="7">
        <v>1</v>
      </c>
      <c r="D373" s="39" t="s">
        <v>4019</v>
      </c>
      <c r="E373" s="7">
        <v>4258</v>
      </c>
      <c r="F373" s="7" t="s">
        <v>4017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0.4</v>
      </c>
      <c r="S373" s="18">
        <f t="shared" si="65"/>
        <v>0.4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0.4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0.4</v>
      </c>
      <c r="AV373" s="37">
        <f t="shared" si="73"/>
        <v>0.4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4259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ref="S374:S437" si="74">IFERROR(H374*AG374,"")</f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4020</v>
      </c>
      <c r="C375" s="7">
        <v>1</v>
      </c>
      <c r="D375" s="39" t="s">
        <v>4021</v>
      </c>
      <c r="E375" s="7">
        <v>4260</v>
      </c>
      <c r="F375" s="7" t="s">
        <v>4017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67"/>
        <v>0.2</v>
      </c>
      <c r="S375" s="18">
        <f t="shared" si="74"/>
        <v>0.2</v>
      </c>
      <c r="T375" s="19">
        <f t="shared" si="70"/>
        <v>0</v>
      </c>
      <c r="U375" s="16">
        <v>1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0.2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0.2</v>
      </c>
      <c r="AV375" s="37">
        <f t="shared" si="73"/>
        <v>0.2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4261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4022</v>
      </c>
      <c r="C377" s="7">
        <v>2</v>
      </c>
      <c r="D377" s="39" t="s">
        <v>4023</v>
      </c>
      <c r="E377" s="7">
        <v>4262</v>
      </c>
      <c r="F377" s="7" t="s">
        <v>4017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67"/>
        <v>7.8</v>
      </c>
      <c r="S377" s="18">
        <f t="shared" si="74"/>
        <v>7.8</v>
      </c>
      <c r="T377" s="19">
        <f t="shared" si="70"/>
        <v>0</v>
      </c>
      <c r="U377" s="16">
        <v>2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7.8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7.8</v>
      </c>
      <c r="AV377" s="37">
        <f t="shared" si="73"/>
        <v>7.8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4263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4024</v>
      </c>
      <c r="C379" s="7">
        <v>4</v>
      </c>
      <c r="D379" s="39" t="s">
        <v>4025</v>
      </c>
      <c r="E379" s="7">
        <v>4264</v>
      </c>
      <c r="F379" s="7" t="s">
        <v>4017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67"/>
        <v>9.1999999999999993</v>
      </c>
      <c r="S379" s="18">
        <f t="shared" si="74"/>
        <v>9.1999999999999993</v>
      </c>
      <c r="T379" s="19">
        <f t="shared" si="70"/>
        <v>0</v>
      </c>
      <c r="U379" s="16">
        <v>4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9.1999999999999993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9.1999999999999993</v>
      </c>
      <c r="AV379" s="37">
        <f t="shared" si="73"/>
        <v>9.1999999999999993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4265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4026</v>
      </c>
      <c r="C381" s="7">
        <v>1</v>
      </c>
      <c r="D381" s="39" t="s">
        <v>4027</v>
      </c>
      <c r="E381" s="7">
        <v>4266</v>
      </c>
      <c r="F381" s="7" t="s">
        <v>4017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4.3</v>
      </c>
      <c r="S381" s="18">
        <f t="shared" si="74"/>
        <v>4.3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4.3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4.3</v>
      </c>
      <c r="AV381" s="37">
        <f t="shared" si="73"/>
        <v>4.3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4267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4014</v>
      </c>
      <c r="B383" s="21" t="s">
        <v>4028</v>
      </c>
      <c r="C383" s="7">
        <v>1</v>
      </c>
      <c r="D383" s="39" t="s">
        <v>4027</v>
      </c>
      <c r="E383" s="7">
        <v>4268</v>
      </c>
      <c r="F383" s="7" t="s">
        <v>4017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4</v>
      </c>
      <c r="S383" s="18">
        <f t="shared" si="74"/>
        <v>4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4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4</v>
      </c>
      <c r="AV383" s="37">
        <f t="shared" si="73"/>
        <v>4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4269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4030</v>
      </c>
      <c r="C385" s="7">
        <v>1</v>
      </c>
      <c r="D385" s="39" t="s">
        <v>4031</v>
      </c>
      <c r="E385" s="7">
        <v>4270</v>
      </c>
      <c r="F385" s="7" t="s">
        <v>3995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11.8</v>
      </c>
      <c r="S385" s="18">
        <f t="shared" si="74"/>
        <v>11.8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11.8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11.8</v>
      </c>
      <c r="AV385" s="37">
        <f t="shared" si="73"/>
        <v>11.8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4271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4032</v>
      </c>
      <c r="C387" s="7">
        <v>1</v>
      </c>
      <c r="D387" s="39" t="s">
        <v>4031</v>
      </c>
      <c r="E387" s="7">
        <v>4272</v>
      </c>
      <c r="F387" s="7" t="s">
        <v>3995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67"/>
        <v>11.2</v>
      </c>
      <c r="S387" s="18">
        <f t="shared" si="74"/>
        <v>11.2</v>
      </c>
      <c r="T387" s="19">
        <f t="shared" si="70"/>
        <v>0</v>
      </c>
      <c r="U387" s="16">
        <v>1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11.2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11.2</v>
      </c>
      <c r="AV387" s="37">
        <f t="shared" si="73"/>
        <v>11.2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4273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66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4033</v>
      </c>
      <c r="C389" s="7">
        <v>2</v>
      </c>
      <c r="D389" s="39" t="s">
        <v>4031</v>
      </c>
      <c r="E389" s="7">
        <v>4274</v>
      </c>
      <c r="F389" s="7" t="s">
        <v>3995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67"/>
        <v>31.8</v>
      </c>
      <c r="S389" s="18">
        <f t="shared" si="74"/>
        <v>31.8</v>
      </c>
      <c r="T389" s="19">
        <f t="shared" si="70"/>
        <v>0</v>
      </c>
      <c r="U389" s="16">
        <v>2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31.8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75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31.8</v>
      </c>
      <c r="AV389" s="37">
        <f t="shared" si="73"/>
        <v>31.8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4275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4034</v>
      </c>
      <c r="C391" s="7">
        <v>3</v>
      </c>
      <c r="D391" s="39" t="s">
        <v>3780</v>
      </c>
      <c r="E391" s="7">
        <v>4276</v>
      </c>
      <c r="F391" s="7" t="s">
        <v>3995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67"/>
        <v>58.199999999999996</v>
      </c>
      <c r="S391" s="18">
        <f t="shared" si="74"/>
        <v>58.199999999999996</v>
      </c>
      <c r="T391" s="19">
        <f t="shared" si="70"/>
        <v>0</v>
      </c>
      <c r="U391" s="16">
        <v>3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58.199999999999996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58.199999999999996</v>
      </c>
      <c r="AV391" s="37">
        <f t="shared" si="73"/>
        <v>58.199999999999996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4277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4035</v>
      </c>
      <c r="C393" s="7">
        <v>1</v>
      </c>
      <c r="D393" s="39" t="s">
        <v>3780</v>
      </c>
      <c r="E393" s="7">
        <v>4278</v>
      </c>
      <c r="F393" s="7" t="s">
        <v>3995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67"/>
        <v>19.399999999999999</v>
      </c>
      <c r="S393" s="18">
        <f t="shared" si="74"/>
        <v>19.399999999999999</v>
      </c>
      <c r="T393" s="19">
        <f t="shared" si="70"/>
        <v>0</v>
      </c>
      <c r="U393" s="16">
        <v>1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19.399999999999999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19.399999999999999</v>
      </c>
      <c r="AV393" s="37">
        <f t="shared" si="73"/>
        <v>19.399999999999999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4279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4029</v>
      </c>
      <c r="B395" s="21" t="s">
        <v>4036</v>
      </c>
      <c r="C395" s="7">
        <v>18</v>
      </c>
      <c r="D395" s="39" t="s">
        <v>3415</v>
      </c>
      <c r="E395" s="7">
        <v>4280</v>
      </c>
      <c r="F395" s="7" t="s">
        <v>3995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67"/>
        <v>2.6999999999999997</v>
      </c>
      <c r="S395" s="18">
        <f t="shared" si="74"/>
        <v>2.6999999999999997</v>
      </c>
      <c r="T395" s="19">
        <f t="shared" si="70"/>
        <v>0</v>
      </c>
      <c r="U395" s="16">
        <v>18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2.6999999999999997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2.6999999999999997</v>
      </c>
      <c r="AV395" s="37">
        <f t="shared" si="73"/>
        <v>2.6999999999999997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4281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4037</v>
      </c>
      <c r="B397" s="21" t="s">
        <v>4038</v>
      </c>
      <c r="C397" s="7">
        <v>1</v>
      </c>
      <c r="D397" s="39" t="s">
        <v>4039</v>
      </c>
      <c r="E397" s="7">
        <v>4282</v>
      </c>
      <c r="F397" s="7" t="s">
        <v>4006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265.89999999999998</v>
      </c>
      <c r="S397" s="18">
        <f t="shared" si="74"/>
        <v>265.89999999999998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265.89999999999998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265.89999999999998</v>
      </c>
      <c r="AV397" s="37">
        <f t="shared" si="73"/>
        <v>265.89999999999998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4283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4040</v>
      </c>
      <c r="B399" s="21" t="s">
        <v>4041</v>
      </c>
      <c r="C399" s="7">
        <v>1</v>
      </c>
      <c r="D399" s="39" t="s">
        <v>4042</v>
      </c>
      <c r="E399" s="7">
        <v>4284</v>
      </c>
      <c r="F399" s="7" t="s">
        <v>4006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15.8</v>
      </c>
      <c r="S399" s="18">
        <f t="shared" si="74"/>
        <v>15.8</v>
      </c>
      <c r="T399" s="19">
        <f t="shared" si="70"/>
        <v>0</v>
      </c>
      <c r="U399" s="16">
        <v>1</v>
      </c>
      <c r="V399" s="12">
        <v>13</v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15.8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15.8</v>
      </c>
      <c r="AV399" s="37">
        <f t="shared" si="73"/>
        <v>15.8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4285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3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3772</v>
      </c>
      <c r="B401" s="21" t="s">
        <v>4001</v>
      </c>
      <c r="C401" s="7">
        <v>1</v>
      </c>
      <c r="D401" s="39" t="s">
        <v>4043</v>
      </c>
      <c r="E401" s="7">
        <v>4286</v>
      </c>
      <c r="F401" s="7" t="s">
        <v>3774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49.5</v>
      </c>
      <c r="S401" s="18">
        <f t="shared" si="74"/>
        <v>49.5</v>
      </c>
      <c r="T401" s="19">
        <f t="shared" si="70"/>
        <v>0</v>
      </c>
      <c r="U401" s="203">
        <v>1</v>
      </c>
      <c r="V401" s="12">
        <v>13</v>
      </c>
      <c r="W401" s="13"/>
      <c r="X401" s="14">
        <f>IFERROR(Tabela1[[#This Row],[QIANTIDADE EXPEDIDA]]*Tabela1[[#This Row],[PESO UNI]],"")</f>
        <v>49.5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49.5</v>
      </c>
      <c r="AV401" s="37">
        <f t="shared" si="73"/>
        <v>49.5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4287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3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3903</v>
      </c>
      <c r="B403" s="21" t="s">
        <v>3904</v>
      </c>
      <c r="C403" s="7">
        <v>1</v>
      </c>
      <c r="D403" s="39" t="s">
        <v>3905</v>
      </c>
      <c r="E403" s="7">
        <v>4288</v>
      </c>
      <c r="F403" s="7" t="s">
        <v>3902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67"/>
        <v>282</v>
      </c>
      <c r="S403" s="18">
        <f t="shared" si="74"/>
        <v>282</v>
      </c>
      <c r="T403" s="19">
        <f t="shared" si="70"/>
        <v>0</v>
      </c>
      <c r="U403" s="203">
        <v>1</v>
      </c>
      <c r="V403" s="12">
        <v>13</v>
      </c>
      <c r="W403" s="13"/>
      <c r="X403" s="14">
        <f>IFERROR(Tabela1[[#This Row],[QIANTIDADE EXPEDIDA]]*Tabela1[[#This Row],[PESO UNI]],"")</f>
        <v>282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282</v>
      </c>
      <c r="AV403" s="37">
        <f t="shared" si="73"/>
        <v>282</v>
      </c>
      <c r="AW403" s="37"/>
    </row>
    <row r="404" spans="1:49" ht="15.75" hidden="1" customHeight="1" x14ac:dyDescent="0.25">
      <c r="A404" s="6" t="s">
        <v>3811</v>
      </c>
      <c r="B404" s="21" t="s">
        <v>4044</v>
      </c>
      <c r="C404" s="7">
        <v>4</v>
      </c>
      <c r="D404" s="39" t="s">
        <v>4045</v>
      </c>
      <c r="E404" s="7">
        <v>4289</v>
      </c>
      <c r="F404" s="7" t="s">
        <v>3788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199.48</v>
      </c>
      <c r="S404" s="18">
        <f t="shared" si="74"/>
        <v>199.48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199.48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199.48</v>
      </c>
      <c r="AV404" s="37">
        <f t="shared" si="73"/>
        <v>199.48</v>
      </c>
      <c r="AW404" s="37"/>
    </row>
    <row r="405" spans="1:49" ht="15.75" hidden="1" customHeight="1" x14ac:dyDescent="0.25">
      <c r="A405" s="6" t="s">
        <v>3827</v>
      </c>
      <c r="B405" s="21" t="s">
        <v>4046</v>
      </c>
      <c r="C405" s="7">
        <v>4</v>
      </c>
      <c r="D405" s="39" t="s">
        <v>4047</v>
      </c>
      <c r="E405" s="7">
        <v>4290</v>
      </c>
      <c r="F405" s="7" t="s">
        <v>3788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3789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67"/>
        <v>200</v>
      </c>
      <c r="S405" s="18">
        <f t="shared" si="74"/>
        <v>200</v>
      </c>
      <c r="T405" s="19">
        <f t="shared" si="70"/>
        <v>0</v>
      </c>
      <c r="U405" s="16">
        <f>IFERROR(SUMIF('LISTA DE EMBARQUE'!B:B,MICRO!E:E,'LISTA DE EMBARQUE'!G:G),"")</f>
        <v>4</v>
      </c>
      <c r="V405" s="12">
        <f>IFERROR(VLOOKUP(Tabela1[[#This Row],[COD.MDE]],'LISTA DE EMBARQUE'!B:L,11,0),"")</f>
        <v>14</v>
      </c>
      <c r="W405" s="13">
        <f>IFERROR(VLOOKUP(Tabela1[[#This Row],[COD.MDE]],'LISTA DE EMBARQUE'!B:M,12,0),"")</f>
        <v>46261</v>
      </c>
      <c r="X405" s="14">
        <f>IFERROR(Tabela1[[#This Row],[QIANTIDADE EXPEDIDA]]*Tabela1[[#This Row],[PESO UNI]],"")</f>
        <v>200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200</v>
      </c>
      <c r="AV405" s="37">
        <f t="shared" si="73"/>
        <v>200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4291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4049</v>
      </c>
      <c r="C407" s="7">
        <v>1</v>
      </c>
      <c r="D407" s="39" t="s">
        <v>4050</v>
      </c>
      <c r="E407" s="7">
        <v>4292</v>
      </c>
      <c r="F407" s="7" t="s">
        <v>4051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57.6</v>
      </c>
      <c r="S407" s="18">
        <f t="shared" si="74"/>
        <v>57.6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57.6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57.6</v>
      </c>
      <c r="AV407" s="37">
        <f t="shared" si="73"/>
        <v>57.6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4293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4052</v>
      </c>
      <c r="C409" s="7">
        <v>1</v>
      </c>
      <c r="D409" s="39" t="s">
        <v>4050</v>
      </c>
      <c r="E409" s="7">
        <v>4294</v>
      </c>
      <c r="F409" s="7" t="s">
        <v>4051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67"/>
        <v>44.8</v>
      </c>
      <c r="S409" s="18">
        <f t="shared" si="74"/>
        <v>44.8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44.8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44.8</v>
      </c>
      <c r="AV409" s="37">
        <f t="shared" si="73"/>
        <v>44.8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4295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76">IFERROR(H410*((AA410*0.25)+(AC410*0.25)+(AD410*0.225)+(AE410*0.225)+(AF410*0.05)),"")</f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4053</v>
      </c>
      <c r="C411" s="7">
        <v>1</v>
      </c>
      <c r="D411" s="39" t="s">
        <v>4050</v>
      </c>
      <c r="E411" s="7">
        <v>4296</v>
      </c>
      <c r="F411" s="7" t="s">
        <v>4051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57.1</v>
      </c>
      <c r="S411" s="18">
        <f t="shared" si="74"/>
        <v>57.1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57.1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si="69"/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57.1</v>
      </c>
      <c r="AV411" s="37">
        <f t="shared" si="73"/>
        <v>57.1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4297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ref="AI412:AI459" si="77">IF(Z412&lt;=0,"ok","")</f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4054</v>
      </c>
      <c r="C413" s="7">
        <v>1</v>
      </c>
      <c r="D413" s="39" t="s">
        <v>4050</v>
      </c>
      <c r="E413" s="7">
        <v>4298</v>
      </c>
      <c r="F413" s="7" t="s">
        <v>4051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42.4</v>
      </c>
      <c r="S413" s="18">
        <f t="shared" si="74"/>
        <v>42.4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42.4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42.4</v>
      </c>
      <c r="AV413" s="37">
        <f t="shared" si="73"/>
        <v>42.4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4299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4048</v>
      </c>
      <c r="B415" s="21" t="s">
        <v>4055</v>
      </c>
      <c r="C415" s="7">
        <v>1</v>
      </c>
      <c r="D415" s="39" t="s">
        <v>4050</v>
      </c>
      <c r="E415" s="7">
        <v>4300</v>
      </c>
      <c r="F415" s="7" t="s">
        <v>4051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40.700000000000003</v>
      </c>
      <c r="S415" s="18">
        <f t="shared" si="74"/>
        <v>40.700000000000003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40.700000000000003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40.700000000000003</v>
      </c>
      <c r="AV415" s="37">
        <f t="shared" si="73"/>
        <v>40.700000000000003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4301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4057</v>
      </c>
      <c r="C417" s="7">
        <v>1</v>
      </c>
      <c r="D417" s="39" t="s">
        <v>4050</v>
      </c>
      <c r="E417" s="7">
        <v>4302</v>
      </c>
      <c r="F417" s="7" t="s">
        <v>4051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57.7</v>
      </c>
      <c r="S417" s="18">
        <f t="shared" si="74"/>
        <v>57.7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57.7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57.7</v>
      </c>
      <c r="AV417" s="37">
        <f t="shared" si="73"/>
        <v>57.7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4303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4058</v>
      </c>
      <c r="C419" s="7">
        <v>1</v>
      </c>
      <c r="D419" s="39" t="s">
        <v>4050</v>
      </c>
      <c r="E419" s="7">
        <v>4304</v>
      </c>
      <c r="F419" s="7" t="s">
        <v>4051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47.2</v>
      </c>
      <c r="S419" s="18">
        <f t="shared" si="74"/>
        <v>47.2</v>
      </c>
      <c r="T419" s="19">
        <f t="shared" si="70"/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47.2</v>
      </c>
      <c r="Y419" s="14">
        <f t="shared" si="71"/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47.2</v>
      </c>
      <c r="AV419" s="37">
        <f t="shared" si="73"/>
        <v>47.2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4305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ref="T420:T439" si="78">IFERROR(S420-H420,"")</f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ref="Y420:Y439" si="79">U420-C420</f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si="72"/>
        <v>38.4</v>
      </c>
      <c r="AV420" s="37">
        <f t="shared" si="73"/>
        <v>38.4</v>
      </c>
      <c r="AW420" s="37"/>
    </row>
    <row r="421" spans="1:49" ht="15.75" hidden="1" customHeight="1" x14ac:dyDescent="0.25">
      <c r="A421" s="6" t="s">
        <v>4056</v>
      </c>
      <c r="B421" s="21" t="s">
        <v>4059</v>
      </c>
      <c r="C421" s="7">
        <v>1</v>
      </c>
      <c r="D421" s="39" t="s">
        <v>4050</v>
      </c>
      <c r="E421" s="7">
        <v>4306</v>
      </c>
      <c r="F421" s="7" t="s">
        <v>4051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38.4</v>
      </c>
      <c r="S421" s="18">
        <f t="shared" si="74"/>
        <v>38.4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38.4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ref="AU421:AU439" si="80">IF(AH421="",0,IF(ISTEXT(AH421),H421*VALUE(SUBSTITUTE(AH421,"%",""))/100,H421*AH421))</f>
        <v>38.4</v>
      </c>
      <c r="AV421" s="37">
        <f t="shared" ref="AV421:AV439" si="81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4307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4056</v>
      </c>
      <c r="B423" s="21" t="s">
        <v>4060</v>
      </c>
      <c r="C423" s="7">
        <v>1</v>
      </c>
      <c r="D423" s="39" t="s">
        <v>4050</v>
      </c>
      <c r="E423" s="7">
        <v>4308</v>
      </c>
      <c r="F423" s="7" t="s">
        <v>4051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76"/>
        <v>42.7</v>
      </c>
      <c r="S423" s="18">
        <f t="shared" si="74"/>
        <v>42.7</v>
      </c>
      <c r="T423" s="19">
        <f t="shared" si="78"/>
        <v>0</v>
      </c>
      <c r="U423" s="16">
        <v>1</v>
      </c>
      <c r="V423" s="12">
        <v>13</v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42.7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tr">
        <f t="shared" si="77"/>
        <v>ok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42.7</v>
      </c>
      <c r="AV423" s="37">
        <f t="shared" si="81"/>
        <v>42.7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4309</v>
      </c>
      <c r="F424" s="7" t="s">
        <v>3766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72</v>
      </c>
      <c r="S424" s="18">
        <f t="shared" si="74"/>
        <v>72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72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72</v>
      </c>
      <c r="AV424" s="37">
        <f t="shared" si="81"/>
        <v>72</v>
      </c>
      <c r="AW424" s="37"/>
    </row>
    <row r="425" spans="1:49" ht="15.75" hidden="1" customHeight="1" x14ac:dyDescent="0.25">
      <c r="A425" s="6" t="s">
        <v>3763</v>
      </c>
      <c r="B425" s="21" t="s">
        <v>3770</v>
      </c>
      <c r="C425" s="7">
        <v>24</v>
      </c>
      <c r="D425" s="39" t="s">
        <v>3415</v>
      </c>
      <c r="E425" s="7">
        <v>4310</v>
      </c>
      <c r="F425" s="7" t="s">
        <v>3766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76"/>
        <v>36</v>
      </c>
      <c r="S425" s="18">
        <f t="shared" si="74"/>
        <v>36</v>
      </c>
      <c r="T425" s="19">
        <f t="shared" si="78"/>
        <v>0</v>
      </c>
      <c r="U425" s="16">
        <v>24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">
        <v>4412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36</v>
      </c>
      <c r="AV425" s="37">
        <f t="shared" si="81"/>
        <v>36</v>
      </c>
      <c r="AW425" s="37"/>
    </row>
    <row r="426" spans="1:49" ht="15.75" hidden="1" customHeight="1" x14ac:dyDescent="0.25">
      <c r="A426" s="6" t="s">
        <v>3848</v>
      </c>
      <c r="B426" s="21" t="s">
        <v>4061</v>
      </c>
      <c r="C426" s="7">
        <v>2</v>
      </c>
      <c r="D426" s="39" t="s">
        <v>3415</v>
      </c>
      <c r="E426" s="7">
        <v>4311</v>
      </c>
      <c r="F426" s="7" t="s">
        <v>3788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37.6</v>
      </c>
      <c r="S426" s="18">
        <f t="shared" si="74"/>
        <v>37.6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37.6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37.6</v>
      </c>
      <c r="AV426" s="37">
        <f t="shared" si="81"/>
        <v>37.6</v>
      </c>
      <c r="AW426" s="37"/>
    </row>
    <row r="427" spans="1:49" ht="15.75" hidden="1" customHeight="1" x14ac:dyDescent="0.25">
      <c r="A427" s="6" t="s">
        <v>3848</v>
      </c>
      <c r="B427" s="21" t="s">
        <v>4062</v>
      </c>
      <c r="C427" s="7">
        <v>2</v>
      </c>
      <c r="D427" s="39" t="s">
        <v>3415</v>
      </c>
      <c r="E427" s="7">
        <v>4312</v>
      </c>
      <c r="F427" s="7" t="s">
        <v>3788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3789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76"/>
        <v>56.6</v>
      </c>
      <c r="S427" s="18">
        <f t="shared" si="74"/>
        <v>56.6</v>
      </c>
      <c r="T427" s="19">
        <f t="shared" si="78"/>
        <v>0</v>
      </c>
      <c r="U427" s="16">
        <v>2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56.6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56.6</v>
      </c>
      <c r="AV427" s="37">
        <f t="shared" si="81"/>
        <v>56.6</v>
      </c>
      <c r="AW427" s="37"/>
    </row>
    <row r="428" spans="1:49" ht="15.75" hidden="1" customHeight="1" x14ac:dyDescent="0.25">
      <c r="A428" s="6" t="s">
        <v>4063</v>
      </c>
      <c r="B428" s="21" t="s">
        <v>3773</v>
      </c>
      <c r="C428" s="7">
        <v>1</v>
      </c>
      <c r="D428" s="39" t="s">
        <v>3776</v>
      </c>
      <c r="E428" s="7">
        <v>4313</v>
      </c>
      <c r="F428" s="7" t="s">
        <v>4064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76"/>
        <v>43.8</v>
      </c>
      <c r="S428" s="18">
        <f t="shared" si="74"/>
        <v>43.8</v>
      </c>
      <c r="T428" s="19">
        <f t="shared" si="78"/>
        <v>0</v>
      </c>
      <c r="U428" s="16">
        <v>1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43.8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43.8</v>
      </c>
      <c r="AV428" s="37">
        <f t="shared" si="81"/>
        <v>43.8</v>
      </c>
      <c r="AW428" s="37"/>
    </row>
    <row r="429" spans="1:49" ht="15.75" hidden="1" customHeight="1" x14ac:dyDescent="0.25">
      <c r="A429" s="6" t="s">
        <v>4063</v>
      </c>
      <c r="B429" s="21" t="s">
        <v>3775</v>
      </c>
      <c r="C429" s="7">
        <v>4</v>
      </c>
      <c r="D429" s="39" t="s">
        <v>4065</v>
      </c>
      <c r="E429" s="7">
        <v>4314</v>
      </c>
      <c r="F429" s="7" t="s">
        <v>4064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1.6</v>
      </c>
      <c r="S429" s="18">
        <f t="shared" si="74"/>
        <v>1.6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1.6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1.6</v>
      </c>
      <c r="AV429" s="37">
        <f t="shared" si="81"/>
        <v>1.6</v>
      </c>
      <c r="AW429" s="37"/>
    </row>
    <row r="430" spans="1:49" ht="15.75" hidden="1" customHeight="1" x14ac:dyDescent="0.25">
      <c r="A430" s="6" t="s">
        <v>4063</v>
      </c>
      <c r="B430" s="21" t="s">
        <v>3777</v>
      </c>
      <c r="C430" s="7">
        <v>4</v>
      </c>
      <c r="D430" s="39" t="s">
        <v>4066</v>
      </c>
      <c r="E430" s="7">
        <v>4315</v>
      </c>
      <c r="F430" s="7" t="s">
        <v>4064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76"/>
        <v>3.6</v>
      </c>
      <c r="S430" s="18">
        <f t="shared" si="74"/>
        <v>3.6</v>
      </c>
      <c r="T430" s="19">
        <f t="shared" si="78"/>
        <v>0</v>
      </c>
      <c r="U430" s="16">
        <v>4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3.6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3.6</v>
      </c>
      <c r="AV430" s="37">
        <f t="shared" si="81"/>
        <v>3.6</v>
      </c>
      <c r="AW430" s="37"/>
    </row>
    <row r="431" spans="1:49" ht="15.75" hidden="1" customHeight="1" x14ac:dyDescent="0.25">
      <c r="A431" s="6" t="s">
        <v>4063</v>
      </c>
      <c r="B431" s="21" t="s">
        <v>3982</v>
      </c>
      <c r="C431" s="7">
        <v>1</v>
      </c>
      <c r="D431" s="39" t="s">
        <v>4067</v>
      </c>
      <c r="E431" s="7">
        <v>4316</v>
      </c>
      <c r="F431" s="7" t="s">
        <v>4064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4.4000000000000004</v>
      </c>
      <c r="S431" s="18">
        <f t="shared" si="74"/>
        <v>4.4000000000000004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4.4000000000000004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4.4000000000000004</v>
      </c>
      <c r="AV431" s="37">
        <f t="shared" si="81"/>
        <v>4.4000000000000004</v>
      </c>
      <c r="AW431" s="37"/>
    </row>
    <row r="432" spans="1:49" ht="15.75" hidden="1" customHeight="1" x14ac:dyDescent="0.25">
      <c r="A432" s="6" t="s">
        <v>4063</v>
      </c>
      <c r="B432" s="21" t="s">
        <v>4001</v>
      </c>
      <c r="C432" s="7">
        <v>1</v>
      </c>
      <c r="D432" s="39" t="s">
        <v>4067</v>
      </c>
      <c r="E432" s="7">
        <v>4317</v>
      </c>
      <c r="F432" s="7" t="s">
        <v>4064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3.9</v>
      </c>
      <c r="S432" s="18">
        <f t="shared" si="74"/>
        <v>3.9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3.9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3.9</v>
      </c>
      <c r="AV432" s="37">
        <f t="shared" si="81"/>
        <v>3.9</v>
      </c>
      <c r="AW432" s="37"/>
    </row>
    <row r="433" spans="1:49" ht="15.75" hidden="1" customHeight="1" x14ac:dyDescent="0.25">
      <c r="A433" s="6" t="s">
        <v>4063</v>
      </c>
      <c r="B433" s="21" t="s">
        <v>3773</v>
      </c>
      <c r="C433" s="7">
        <v>1</v>
      </c>
      <c r="D433" s="39" t="s">
        <v>3776</v>
      </c>
      <c r="E433" s="7">
        <v>4318</v>
      </c>
      <c r="F433" s="7" t="s">
        <v>4064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76"/>
        <v>43.8</v>
      </c>
      <c r="S433" s="18">
        <f t="shared" si="74"/>
        <v>43.8</v>
      </c>
      <c r="T433" s="19">
        <f t="shared" si="78"/>
        <v>0</v>
      </c>
      <c r="U433" s="16">
        <v>1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43.8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43.8</v>
      </c>
      <c r="AV433" s="37">
        <f t="shared" si="81"/>
        <v>43.8</v>
      </c>
      <c r="AW433" s="37"/>
    </row>
    <row r="434" spans="1:49" ht="15.75" hidden="1" customHeight="1" x14ac:dyDescent="0.25">
      <c r="A434" s="6" t="s">
        <v>4063</v>
      </c>
      <c r="B434" s="21" t="s">
        <v>3775</v>
      </c>
      <c r="C434" s="7">
        <v>4</v>
      </c>
      <c r="D434" s="39" t="s">
        <v>4065</v>
      </c>
      <c r="E434" s="7">
        <v>4319</v>
      </c>
      <c r="F434" s="7" t="s">
        <v>4064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1.6</v>
      </c>
      <c r="S434" s="18">
        <f t="shared" si="74"/>
        <v>1.6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1.6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1.6</v>
      </c>
      <c r="AV434" s="37">
        <f t="shared" si="81"/>
        <v>1.6</v>
      </c>
      <c r="AW434" s="37"/>
    </row>
    <row r="435" spans="1:49" ht="15.75" hidden="1" customHeight="1" x14ac:dyDescent="0.25">
      <c r="A435" s="6" t="s">
        <v>4063</v>
      </c>
      <c r="B435" s="21" t="s">
        <v>3777</v>
      </c>
      <c r="C435" s="7">
        <v>4</v>
      </c>
      <c r="D435" s="39" t="s">
        <v>4066</v>
      </c>
      <c r="E435" s="7">
        <v>4320</v>
      </c>
      <c r="F435" s="7" t="s">
        <v>4064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76"/>
        <v>3.6</v>
      </c>
      <c r="S435" s="18">
        <f t="shared" si="74"/>
        <v>3.6</v>
      </c>
      <c r="T435" s="19">
        <f t="shared" si="78"/>
        <v>0</v>
      </c>
      <c r="U435" s="16">
        <v>4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3.6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3.6</v>
      </c>
      <c r="AV435" s="37">
        <f t="shared" si="81"/>
        <v>3.6</v>
      </c>
      <c r="AW435" s="37"/>
    </row>
    <row r="436" spans="1:49" ht="15.75" hidden="1" customHeight="1" x14ac:dyDescent="0.25">
      <c r="A436" s="6" t="s">
        <v>4063</v>
      </c>
      <c r="B436" s="21" t="s">
        <v>3982</v>
      </c>
      <c r="C436" s="7">
        <v>1</v>
      </c>
      <c r="D436" s="39" t="s">
        <v>4067</v>
      </c>
      <c r="E436" s="7">
        <v>4321</v>
      </c>
      <c r="F436" s="7" t="s">
        <v>4064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4.4000000000000004</v>
      </c>
      <c r="S436" s="18">
        <f t="shared" si="74"/>
        <v>4.4000000000000004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4.4000000000000004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4.4000000000000004</v>
      </c>
      <c r="AV436" s="37">
        <f t="shared" si="81"/>
        <v>4.4000000000000004</v>
      </c>
      <c r="AW436" s="37"/>
    </row>
    <row r="437" spans="1:49" ht="15.75" hidden="1" customHeight="1" x14ac:dyDescent="0.25">
      <c r="A437" s="6" t="s">
        <v>4063</v>
      </c>
      <c r="B437" s="21" t="s">
        <v>4001</v>
      </c>
      <c r="C437" s="7">
        <v>1</v>
      </c>
      <c r="D437" s="39" t="s">
        <v>4067</v>
      </c>
      <c r="E437" s="7">
        <v>4322</v>
      </c>
      <c r="F437" s="7" t="s">
        <v>4064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76"/>
        <v>3.9</v>
      </c>
      <c r="S437" s="18">
        <f t="shared" si="74"/>
        <v>3.9</v>
      </c>
      <c r="T437" s="19">
        <f t="shared" si="78"/>
        <v>0</v>
      </c>
      <c r="U437" s="16">
        <v>1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3.9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tr">
        <f t="shared" si="77"/>
        <v>ok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3.9</v>
      </c>
      <c r="AV437" s="37">
        <f t="shared" si="81"/>
        <v>3.9</v>
      </c>
      <c r="AW437" s="37"/>
    </row>
    <row r="438" spans="1:49" ht="15.75" hidden="1" customHeight="1" x14ac:dyDescent="0.25">
      <c r="A438" s="6" t="s">
        <v>3863</v>
      </c>
      <c r="B438" s="21" t="s">
        <v>4068</v>
      </c>
      <c r="C438" s="7">
        <v>2</v>
      </c>
      <c r="D438" s="39" t="s">
        <v>4069</v>
      </c>
      <c r="E438" s="7">
        <v>4323</v>
      </c>
      <c r="F438" s="7" t="s">
        <v>3788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8.9600000000000009</v>
      </c>
      <c r="S438" s="18">
        <f t="shared" ref="S438:S507" si="82">IFERROR(H438*AG438,"")</f>
        <v>8.9600000000000009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8.9600000000000009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8.9600000000000009</v>
      </c>
      <c r="AV438" s="37">
        <f t="shared" si="81"/>
        <v>8.9600000000000009</v>
      </c>
      <c r="AW438" s="37"/>
    </row>
    <row r="439" spans="1:49" ht="15.75" hidden="1" customHeight="1" x14ac:dyDescent="0.25">
      <c r="A439" s="6" t="s">
        <v>3863</v>
      </c>
      <c r="B439" s="21" t="s">
        <v>4070</v>
      </c>
      <c r="C439" s="7">
        <v>2</v>
      </c>
      <c r="D439" s="39" t="s">
        <v>4071</v>
      </c>
      <c r="E439" s="7">
        <v>4324</v>
      </c>
      <c r="F439" s="7" t="s">
        <v>3788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3789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76"/>
        <v>117.3884</v>
      </c>
      <c r="S439" s="18">
        <f t="shared" si="82"/>
        <v>117.3884</v>
      </c>
      <c r="T439" s="19">
        <f t="shared" si="78"/>
        <v>0</v>
      </c>
      <c r="U439" s="16">
        <v>2</v>
      </c>
      <c r="V439" s="12">
        <v>13</v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117.3884</v>
      </c>
      <c r="Y439" s="14">
        <f t="shared" si="79"/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">
        <v>4412</v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75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si="80"/>
        <v>117.3884</v>
      </c>
      <c r="AV439" s="37">
        <f t="shared" si="81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4297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83">IFERROR(H440*((AA440*0.25)+(AC440*0.25)+(AD440*0.225)+(AE440*0.225)+(AF440*0.05)),"")</f>
        <v>60</v>
      </c>
      <c r="S440" s="18">
        <f t="shared" si="82"/>
        <v>60</v>
      </c>
      <c r="T440" s="19">
        <f t="shared" ref="T440" si="84">IFERROR(S440-H440,"")</f>
        <v>0</v>
      </c>
      <c r="U440" s="16">
        <f>IFERROR(SUMIF('LISTA DE EMBARQUE'!B:B,MICRO!E:E,'LISTA DE EMBARQUE'!G:G),"")</f>
        <v>12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120</v>
      </c>
      <c r="Y440" s="14">
        <f t="shared" ref="Y440" si="85">U440-C440</f>
        <v>6</v>
      </c>
      <c r="Z440" s="20">
        <f>Tabela1[[#This Row],[PESO TOTAL]]-Tabela1[[#This Row],[Peso Expedido]]</f>
        <v>-60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86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" si="87">IF(AH440="",0,IF(ISTEXT(AH440),H440*VALUE(SUBSTITUTE(AH440,"%",""))/100,H440*AH440))</f>
        <v>60</v>
      </c>
      <c r="AV440" s="37">
        <f t="shared" ref="AV440" si="88">IF(AG440="",0,IF(ISTEXT(AG440),H440*VALUE(SUBSTITUTE(AG440,"%",""))/100,H440*AG440))</f>
        <v>60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4300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4298</v>
      </c>
      <c r="K441" s="8" t="s">
        <v>23</v>
      </c>
      <c r="L441" s="9" t="s">
        <v>4299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9">IFERROR(H441*((AA441*0.25)+(AC441*0.25)+(AD441*0.225)+(AE441*0.225)+(AF441*0.05)),"")</f>
        <v>75</v>
      </c>
      <c r="S441" s="18">
        <f t="shared" si="82"/>
        <v>75</v>
      </c>
      <c r="T441" s="19">
        <f t="shared" ref="T441:T510" si="90">IFERROR(S441-H441,"")</f>
        <v>0</v>
      </c>
      <c r="U441" s="16">
        <f>IFERROR(SUMIF('LISTA DE EMBARQUE'!B:B,MICRO!E:E,'LISTA DE EMBARQUE'!G:G),"")</f>
        <v>12</v>
      </c>
      <c r="V441" s="12">
        <f>IFERROR(VLOOKUP(Tabela1[[#This Row],[COD.MDE]],'LISTA DE EMBARQUE'!B:L,11,0),"")</f>
        <v>1</v>
      </c>
      <c r="W441" s="13" t="str">
        <f>IFERROR(COUNTIF(#REF!,Tabela1[[#This Row],[Colunas5]]),"")</f>
        <v/>
      </c>
      <c r="X441" s="14">
        <f>Tabela1[[#This Row],[QIANTIDADE EXPEDIDA]]*Tabela1[[#This Row],[PESO UNI]]</f>
        <v>150</v>
      </c>
      <c r="Y441" s="14">
        <f t="shared" ref="Y441:Y510" si="91">U441-C441</f>
        <v>6</v>
      </c>
      <c r="Z441" s="20">
        <f>Tabela1[[#This Row],[PESO TOTAL]]-Tabela1[[#This Row],[Peso Expedido]]</f>
        <v>-75</v>
      </c>
      <c r="AA441" s="17">
        <v>1</v>
      </c>
      <c r="AB441" s="33"/>
      <c r="AC441" s="33">
        <v>1</v>
      </c>
      <c r="AD441" s="33">
        <v>1</v>
      </c>
      <c r="AE441" s="33">
        <v>1</v>
      </c>
      <c r="AF441" s="33">
        <v>1</v>
      </c>
      <c r="AG441" s="33">
        <v>1</v>
      </c>
      <c r="AH441" s="33">
        <v>1</v>
      </c>
      <c r="AI441" s="33" t="str">
        <f t="shared" si="77"/>
        <v>ok</v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92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ref="AU441:AU510" si="93">IF(AH441="",0,IF(ISTEXT(AH441),H441*VALUE(SUBSTITUTE(AH441,"%",""))/100,H441*AH441))</f>
        <v>75</v>
      </c>
      <c r="AV441" s="37">
        <f t="shared" ref="AV441:AV510" si="94">IF(AG441="",0,IF(ISTEXT(AG441),H441*VALUE(SUBSTITUTE(AG441,"%",""))/100,H441*AG441))</f>
        <v>75</v>
      </c>
      <c r="AW441" s="37"/>
    </row>
    <row r="442" spans="1:49" ht="15.75" hidden="1" customHeight="1" x14ac:dyDescent="0.25">
      <c r="A442" s="6" t="s">
        <v>4302</v>
      </c>
      <c r="B442" s="21" t="s">
        <v>4303</v>
      </c>
      <c r="C442" s="7">
        <v>4</v>
      </c>
      <c r="D442" s="39" t="s">
        <v>4304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4305</v>
      </c>
      <c r="K442" s="8" t="s">
        <v>32</v>
      </c>
      <c r="L442" s="9" t="s">
        <v>4306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9"/>
        <v>119.6</v>
      </c>
      <c r="S442" s="18">
        <f t="shared" si="82"/>
        <v>119.6</v>
      </c>
      <c r="T442" s="19">
        <f t="shared" si="90"/>
        <v>0</v>
      </c>
      <c r="U442" s="16">
        <f>IFERROR(SUMIF('LISTA DE EMBARQUE'!B:B,MICRO!E:E,'LISTA DE EMBARQUE'!G:G),"")</f>
        <v>4</v>
      </c>
      <c r="V442" s="12">
        <f>IFERROR(VLOOKUP(Tabela1[[#This Row],[COD.MDE]],'LISTA DE EMBARQUE'!B:L,11,0),"")</f>
        <v>1</v>
      </c>
      <c r="W442" s="13" t="str">
        <f>IFERROR(COUNTIF(#REF!,Tabela1[[#This Row],[Colunas5]]),"")</f>
        <v/>
      </c>
      <c r="X442" s="14">
        <f>Tabela1[[#This Row],[QIANTIDADE EXPEDIDA]]*Tabela1[[#This Row],[PESO UNI]]</f>
        <v>119.6</v>
      </c>
      <c r="Y442" s="14">
        <f t="shared" si="91"/>
        <v>0</v>
      </c>
      <c r="Z442" s="20">
        <f>Tabela1[[#This Row],[PESO TOTAL]]-Tabela1[[#This Row],[Peso Expedido]]</f>
        <v>0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>
        <v>1</v>
      </c>
      <c r="AG442" s="33">
        <v>1</v>
      </c>
      <c r="AH442" s="33">
        <v>1</v>
      </c>
      <c r="AI442" s="33" t="str">
        <f t="shared" si="77"/>
        <v>ok</v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92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119.6</v>
      </c>
      <c r="AV442" s="37">
        <f t="shared" si="94"/>
        <v>119.6</v>
      </c>
      <c r="AW442" s="37"/>
    </row>
    <row r="443" spans="1:49" ht="15.75" hidden="1" customHeight="1" x14ac:dyDescent="0.25">
      <c r="A443" s="253" t="s">
        <v>4310</v>
      </c>
      <c r="B443" s="239" t="s">
        <v>4311</v>
      </c>
      <c r="C443" s="237">
        <v>8</v>
      </c>
      <c r="D443" s="254" t="s">
        <v>4313</v>
      </c>
      <c r="E443" s="237">
        <v>4328</v>
      </c>
      <c r="F443" s="237">
        <v>32</v>
      </c>
      <c r="G443" s="255">
        <v>1.2</v>
      </c>
      <c r="H443" s="240">
        <f>Tabela1[[#This Row],[PESO UNI]]*Tabela1[[#This Row],[QTE]]</f>
        <v>9.6</v>
      </c>
      <c r="I443" s="237" t="s">
        <v>4841</v>
      </c>
      <c r="J443" s="241" t="s">
        <v>3045</v>
      </c>
      <c r="K443" s="241" t="s">
        <v>4320</v>
      </c>
      <c r="L443" s="242" t="s">
        <v>2984</v>
      </c>
      <c r="M443" s="243">
        <v>46211</v>
      </c>
      <c r="N443" s="241" t="s">
        <v>38</v>
      </c>
      <c r="O443" s="244"/>
      <c r="P443" s="245"/>
      <c r="Q443" s="14">
        <f>Tabela1[[#This Row],[QTDE/ Fabricação]]-Tabela1[[#This Row],[QTE]]</f>
        <v>-8</v>
      </c>
      <c r="R443" s="247">
        <f t="shared" ref="R443:R452" si="95">IFERROR(H443*((AA443*0.25)+(AC443*0.25)+(AD443*0.225)+(AE443*0.225)+(AF443*0.05)),"")</f>
        <v>9.6</v>
      </c>
      <c r="S443" s="247">
        <f t="shared" ref="S443:S452" si="96">IFERROR(H443*AG443,"")</f>
        <v>9.6</v>
      </c>
      <c r="T443" s="248">
        <f t="shared" ref="T443:T452" si="97">IFERROR(S443-H443,"")</f>
        <v>0</v>
      </c>
      <c r="U443" s="249">
        <f>IFERROR(SUMIF('LISTA DE EMBARQUE'!B:B,MICRO!E:E,'LISTA DE EMBARQUE'!G:G),"")</f>
        <v>8</v>
      </c>
      <c r="V443" s="244">
        <f>IFERROR(VLOOKUP(Tabela1[[#This Row],[COD.MDE]],'LISTA DE EMBARQUE'!B:L,11,0),"")</f>
        <v>6</v>
      </c>
      <c r="W443" s="245" t="str">
        <f>IFERROR(COUNTIF(#REF!,Tabela1[[#This Row],[Colunas5]]),"")</f>
        <v/>
      </c>
      <c r="X443" s="246">
        <f>Tabela1[[#This Row],[QIANTIDADE EXPEDIDA]]*Tabela1[[#This Row],[PESO UNI]]</f>
        <v>9.6</v>
      </c>
      <c r="Y443" s="246">
        <f t="shared" ref="Y443:Y452" si="98">U443-C443</f>
        <v>0</v>
      </c>
      <c r="Z443" s="250">
        <f>Tabela1[[#This Row],[PESO TOTAL]]-Tabela1[[#This Row],[Peso Expedido]]</f>
        <v>0</v>
      </c>
      <c r="AA443" s="251">
        <v>1</v>
      </c>
      <c r="AB443" s="252"/>
      <c r="AC443" s="251">
        <v>1</v>
      </c>
      <c r="AD443" s="251">
        <v>1</v>
      </c>
      <c r="AE443" s="251">
        <v>1</v>
      </c>
      <c r="AF443" s="251">
        <v>1</v>
      </c>
      <c r="AG443" s="251">
        <v>1</v>
      </c>
      <c r="AH443" s="251">
        <v>1</v>
      </c>
      <c r="AI443" s="252" t="str">
        <f t="shared" ref="AI443:AI452" si="99"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9.6</v>
      </c>
      <c r="AV443" s="37">
        <f t="shared" si="94"/>
        <v>9.6</v>
      </c>
      <c r="AW443" s="37"/>
    </row>
    <row r="444" spans="1:49" ht="15.75" hidden="1" customHeight="1" x14ac:dyDescent="0.25">
      <c r="A444" s="253" t="s">
        <v>4310</v>
      </c>
      <c r="B444" s="239" t="s">
        <v>4311</v>
      </c>
      <c r="C444" s="237">
        <v>8</v>
      </c>
      <c r="D444" s="254" t="s">
        <v>4312</v>
      </c>
      <c r="E444" s="237">
        <v>4329</v>
      </c>
      <c r="F444" s="237">
        <v>32</v>
      </c>
      <c r="G444" s="255">
        <v>11.4</v>
      </c>
      <c r="H444" s="240">
        <f>Tabela1[[#This Row],[PESO UNI]]*Tabela1[[#This Row],[QTE]]</f>
        <v>91.2</v>
      </c>
      <c r="I444" s="237" t="s">
        <v>4841</v>
      </c>
      <c r="J444" s="241" t="s">
        <v>3045</v>
      </c>
      <c r="K444" s="241" t="s">
        <v>4320</v>
      </c>
      <c r="L444" s="242" t="s">
        <v>2984</v>
      </c>
      <c r="M444" s="243">
        <v>46211</v>
      </c>
      <c r="N444" s="241" t="s">
        <v>38</v>
      </c>
      <c r="O444" s="244"/>
      <c r="P444" s="245"/>
      <c r="Q444" s="14">
        <f>Tabela1[[#This Row],[QTDE/ Fabricação]]-Tabela1[[#This Row],[QTE]]</f>
        <v>-8</v>
      </c>
      <c r="R444" s="247">
        <f t="shared" si="95"/>
        <v>91.2</v>
      </c>
      <c r="S444" s="247">
        <f t="shared" si="96"/>
        <v>91.2</v>
      </c>
      <c r="T444" s="248">
        <f t="shared" si="97"/>
        <v>0</v>
      </c>
      <c r="U444" s="249">
        <f>IFERROR(SUMIF('LISTA DE EMBARQUE'!B:B,MICRO!E:E,'LISTA DE EMBARQUE'!G:G),"")</f>
        <v>8</v>
      </c>
      <c r="V444" s="244">
        <f>IFERROR(VLOOKUP(Tabela1[[#This Row],[COD.MDE]],'LISTA DE EMBARQUE'!B:L,11,0),"")</f>
        <v>3</v>
      </c>
      <c r="W444" s="245" t="str">
        <f>IFERROR(COUNTIF(#REF!,Tabela1[[#This Row],[Colunas5]]),"")</f>
        <v/>
      </c>
      <c r="X444" s="246">
        <f>Tabela1[[#This Row],[QIANTIDADE EXPEDIDA]]*Tabela1[[#This Row],[PESO UNI]]</f>
        <v>91.2</v>
      </c>
      <c r="Y444" s="246">
        <f t="shared" si="98"/>
        <v>0</v>
      </c>
      <c r="Z444" s="250">
        <f>Tabela1[[#This Row],[PESO TOTAL]]-Tabela1[[#This Row],[Peso Expedido]]</f>
        <v>0</v>
      </c>
      <c r="AA444" s="251">
        <v>1</v>
      </c>
      <c r="AB444" s="252"/>
      <c r="AC444" s="252">
        <v>1</v>
      </c>
      <c r="AD444" s="252">
        <v>1</v>
      </c>
      <c r="AE444" s="252">
        <v>1</v>
      </c>
      <c r="AF444" s="252">
        <v>1</v>
      </c>
      <c r="AG444" s="252">
        <v>1</v>
      </c>
      <c r="AH444" s="252">
        <v>1</v>
      </c>
      <c r="AI444" s="252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91.2</v>
      </c>
      <c r="AV444" s="37">
        <f t="shared" si="94"/>
        <v>91.2</v>
      </c>
      <c r="AW444" s="37"/>
    </row>
    <row r="445" spans="1:49" ht="15.75" hidden="1" customHeight="1" x14ac:dyDescent="0.25">
      <c r="A445" s="253" t="s">
        <v>4310</v>
      </c>
      <c r="B445" s="239" t="s">
        <v>4311</v>
      </c>
      <c r="C445" s="237">
        <v>4</v>
      </c>
      <c r="D445" s="254" t="s">
        <v>4314</v>
      </c>
      <c r="E445" s="237">
        <v>4330</v>
      </c>
      <c r="F445" s="237">
        <v>32</v>
      </c>
      <c r="G445" s="255">
        <v>51.3</v>
      </c>
      <c r="H445" s="240">
        <f>Tabela1[[#This Row],[PESO UNI]]*Tabela1[[#This Row],[QTE]]</f>
        <v>205.2</v>
      </c>
      <c r="I445" s="237" t="s">
        <v>4841</v>
      </c>
      <c r="J445" s="241" t="s">
        <v>3045</v>
      </c>
      <c r="K445" s="241" t="s">
        <v>4320</v>
      </c>
      <c r="L445" s="242" t="s">
        <v>2984</v>
      </c>
      <c r="M445" s="243">
        <v>46211</v>
      </c>
      <c r="N445" s="241" t="s">
        <v>38</v>
      </c>
      <c r="O445" s="244"/>
      <c r="P445" s="245"/>
      <c r="Q445" s="14">
        <f>Tabela1[[#This Row],[QTDE/ Fabricação]]-Tabela1[[#This Row],[QTE]]</f>
        <v>-4</v>
      </c>
      <c r="R445" s="247">
        <f t="shared" si="95"/>
        <v>205.2</v>
      </c>
      <c r="S445" s="247">
        <f t="shared" si="96"/>
        <v>205.2</v>
      </c>
      <c r="T445" s="248">
        <f t="shared" si="97"/>
        <v>0</v>
      </c>
      <c r="U445" s="249">
        <f>IFERROR(SUMIF('LISTA DE EMBARQUE'!B:B,MICRO!E:E,'LISTA DE EMBARQUE'!G:G),"")</f>
        <v>4</v>
      </c>
      <c r="V445" s="244">
        <f>IFERROR(VLOOKUP(Tabela1[[#This Row],[COD.MDE]],'LISTA DE EMBARQUE'!B:L,11,0),"")</f>
        <v>5</v>
      </c>
      <c r="W445" s="245" t="str">
        <f>IFERROR(COUNTIF(#REF!,Tabela1[[#This Row],[Colunas5]]),"")</f>
        <v/>
      </c>
      <c r="X445" s="246">
        <f>Tabela1[[#This Row],[QIANTIDADE EXPEDIDA]]*Tabela1[[#This Row],[PESO UNI]]</f>
        <v>205.2</v>
      </c>
      <c r="Y445" s="246">
        <f t="shared" si="98"/>
        <v>0</v>
      </c>
      <c r="Z445" s="250">
        <f>Tabela1[[#This Row],[PESO TOTAL]]-Tabela1[[#This Row],[Peso Expedido]]</f>
        <v>0</v>
      </c>
      <c r="AA445" s="251">
        <v>1</v>
      </c>
      <c r="AB445" s="252"/>
      <c r="AC445" s="252">
        <v>1</v>
      </c>
      <c r="AD445" s="252">
        <v>1</v>
      </c>
      <c r="AE445" s="252">
        <v>1</v>
      </c>
      <c r="AF445" s="252">
        <v>1</v>
      </c>
      <c r="AG445" s="252">
        <v>1</v>
      </c>
      <c r="AH445" s="252">
        <v>1</v>
      </c>
      <c r="AI445" s="252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205.2</v>
      </c>
      <c r="AV445" s="37">
        <f t="shared" si="94"/>
        <v>205.2</v>
      </c>
      <c r="AW445" s="37"/>
    </row>
    <row r="446" spans="1:49" ht="15.75" hidden="1" customHeight="1" x14ac:dyDescent="0.25">
      <c r="A446" s="253" t="s">
        <v>4310</v>
      </c>
      <c r="B446" s="239" t="s">
        <v>4311</v>
      </c>
      <c r="C446" s="237">
        <v>8</v>
      </c>
      <c r="D446" s="254" t="s">
        <v>4315</v>
      </c>
      <c r="E446" s="237">
        <v>4331</v>
      </c>
      <c r="F446" s="237">
        <v>32</v>
      </c>
      <c r="G446" s="255">
        <v>4.8</v>
      </c>
      <c r="H446" s="240">
        <f>Tabela1[[#This Row],[PESO UNI]]*Tabela1[[#This Row],[QTE]]</f>
        <v>38.4</v>
      </c>
      <c r="I446" s="237" t="s">
        <v>4841</v>
      </c>
      <c r="J446" s="241" t="s">
        <v>3045</v>
      </c>
      <c r="K446" s="241" t="s">
        <v>4320</v>
      </c>
      <c r="L446" s="242" t="s">
        <v>2984</v>
      </c>
      <c r="M446" s="243">
        <v>46211</v>
      </c>
      <c r="N446" s="241" t="s">
        <v>38</v>
      </c>
      <c r="O446" s="244"/>
      <c r="P446" s="245"/>
      <c r="Q446" s="14">
        <f>Tabela1[[#This Row],[QTDE/ Fabricação]]-Tabela1[[#This Row],[QTE]]</f>
        <v>-8</v>
      </c>
      <c r="R446" s="247">
        <f t="shared" si="95"/>
        <v>38.4</v>
      </c>
      <c r="S446" s="247">
        <f t="shared" si="96"/>
        <v>38.4</v>
      </c>
      <c r="T446" s="248">
        <f t="shared" si="97"/>
        <v>0</v>
      </c>
      <c r="U446" s="249">
        <f>IFERROR(SUMIF('LISTA DE EMBARQUE'!B:B,MICRO!E:E,'LISTA DE EMBARQUE'!G:G),"")</f>
        <v>8</v>
      </c>
      <c r="V446" s="244">
        <f>IFERROR(VLOOKUP(Tabela1[[#This Row],[COD.MDE]],'LISTA DE EMBARQUE'!B:L,11,0),"")</f>
        <v>6</v>
      </c>
      <c r="W446" s="245" t="str">
        <f>IFERROR(COUNTIF(#REF!,Tabela1[[#This Row],[Colunas5]]),"")</f>
        <v/>
      </c>
      <c r="X446" s="246">
        <f>Tabela1[[#This Row],[QIANTIDADE EXPEDIDA]]*Tabela1[[#This Row],[PESO UNI]]</f>
        <v>38.4</v>
      </c>
      <c r="Y446" s="246">
        <f t="shared" si="98"/>
        <v>0</v>
      </c>
      <c r="Z446" s="250">
        <f>Tabela1[[#This Row],[PESO TOTAL]]-Tabela1[[#This Row],[Peso Expedido]]</f>
        <v>0</v>
      </c>
      <c r="AA446" s="251">
        <v>1</v>
      </c>
      <c r="AB446" s="252"/>
      <c r="AC446" s="251">
        <v>1</v>
      </c>
      <c r="AD446" s="251">
        <v>1</v>
      </c>
      <c r="AE446" s="251">
        <v>1</v>
      </c>
      <c r="AF446" s="251">
        <v>1</v>
      </c>
      <c r="AG446" s="251">
        <v>1</v>
      </c>
      <c r="AH446" s="251">
        <v>1</v>
      </c>
      <c r="AI446" s="252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38.4</v>
      </c>
      <c r="AV446" s="37">
        <f t="shared" si="94"/>
        <v>38.4</v>
      </c>
      <c r="AW446" s="37"/>
    </row>
    <row r="447" spans="1:49" ht="15.75" hidden="1" customHeight="1" x14ac:dyDescent="0.25">
      <c r="A447" s="253" t="s">
        <v>4310</v>
      </c>
      <c r="B447" s="239" t="s">
        <v>4311</v>
      </c>
      <c r="C447" s="237">
        <v>22</v>
      </c>
      <c r="D447" s="254" t="s">
        <v>4316</v>
      </c>
      <c r="E447" s="237">
        <v>4333</v>
      </c>
      <c r="F447" s="237">
        <v>32</v>
      </c>
      <c r="G447" s="255">
        <v>7.6</v>
      </c>
      <c r="H447" s="240">
        <f>Tabela1[[#This Row],[PESO UNI]]*Tabela1[[#This Row],[QTE]]</f>
        <v>167.2</v>
      </c>
      <c r="I447" s="237" t="s">
        <v>4841</v>
      </c>
      <c r="J447" s="241" t="s">
        <v>3045</v>
      </c>
      <c r="K447" s="241" t="s">
        <v>4320</v>
      </c>
      <c r="L447" s="242" t="s">
        <v>2984</v>
      </c>
      <c r="M447" s="243">
        <v>46211</v>
      </c>
      <c r="N447" s="241" t="s">
        <v>38</v>
      </c>
      <c r="O447" s="244"/>
      <c r="P447" s="245"/>
      <c r="Q447" s="14">
        <f>Tabela1[[#This Row],[QTDE/ Fabricação]]-Tabela1[[#This Row],[QTE]]</f>
        <v>-22</v>
      </c>
      <c r="R447" s="247">
        <f t="shared" si="95"/>
        <v>167.2</v>
      </c>
      <c r="S447" s="247">
        <f t="shared" si="96"/>
        <v>167.2</v>
      </c>
      <c r="T447" s="248">
        <f t="shared" si="97"/>
        <v>0</v>
      </c>
      <c r="U447" s="249">
        <f>IFERROR(SUMIF('LISTA DE EMBARQUE'!B:B,MICRO!E:E,'LISTA DE EMBARQUE'!G:G),"")</f>
        <v>22</v>
      </c>
      <c r="V447" s="244">
        <f>IFERROR(VLOOKUP(Tabela1[[#This Row],[COD.MDE]],'LISTA DE EMBARQUE'!B:L,11,0),"")</f>
        <v>5</v>
      </c>
      <c r="W447" s="245" t="str">
        <f>IFERROR(COUNTIF(#REF!,Tabela1[[#This Row],[Colunas5]]),"")</f>
        <v/>
      </c>
      <c r="X447" s="246">
        <f>Tabela1[[#This Row],[QIANTIDADE EXPEDIDA]]*Tabela1[[#This Row],[PESO UNI]]</f>
        <v>167.2</v>
      </c>
      <c r="Y447" s="246">
        <f t="shared" si="98"/>
        <v>0</v>
      </c>
      <c r="Z447" s="250">
        <f>Tabela1[[#This Row],[PESO TOTAL]]-Tabela1[[#This Row],[Peso Expedido]]</f>
        <v>0</v>
      </c>
      <c r="AA447" s="251">
        <v>1</v>
      </c>
      <c r="AB447" s="252"/>
      <c r="AC447" s="252">
        <v>1</v>
      </c>
      <c r="AD447" s="252">
        <v>1</v>
      </c>
      <c r="AE447" s="252">
        <v>1</v>
      </c>
      <c r="AF447" s="252">
        <v>1</v>
      </c>
      <c r="AG447" s="252">
        <v>1</v>
      </c>
      <c r="AH447" s="252">
        <v>1</v>
      </c>
      <c r="AI447" s="252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167.2</v>
      </c>
      <c r="AV447" s="37">
        <f t="shared" si="94"/>
        <v>167.2</v>
      </c>
      <c r="AW447" s="37"/>
    </row>
    <row r="448" spans="1:49" ht="15.75" hidden="1" customHeight="1" x14ac:dyDescent="0.25">
      <c r="A448" s="253" t="s">
        <v>4310</v>
      </c>
      <c r="B448" s="239" t="s">
        <v>4311</v>
      </c>
      <c r="C448" s="237">
        <v>1</v>
      </c>
      <c r="D448" s="254" t="s">
        <v>4317</v>
      </c>
      <c r="E448" s="237">
        <v>4334</v>
      </c>
      <c r="F448" s="237">
        <v>32</v>
      </c>
      <c r="G448" s="255">
        <v>25.9</v>
      </c>
      <c r="H448" s="240">
        <f>Tabela1[[#This Row],[PESO UNI]]*Tabela1[[#This Row],[QTE]]</f>
        <v>25.9</v>
      </c>
      <c r="I448" s="237" t="s">
        <v>4841</v>
      </c>
      <c r="J448" s="241" t="s">
        <v>3045</v>
      </c>
      <c r="K448" s="241" t="s">
        <v>4320</v>
      </c>
      <c r="L448" s="242" t="s">
        <v>2984</v>
      </c>
      <c r="M448" s="243">
        <v>46211</v>
      </c>
      <c r="N448" s="241" t="s">
        <v>38</v>
      </c>
      <c r="O448" s="244"/>
      <c r="P448" s="245"/>
      <c r="Q448" s="14">
        <f>Tabela1[[#This Row],[QTDE/ Fabricação]]-Tabela1[[#This Row],[QTE]]</f>
        <v>-1</v>
      </c>
      <c r="R448" s="247">
        <f t="shared" si="95"/>
        <v>25.9</v>
      </c>
      <c r="S448" s="247">
        <f t="shared" si="96"/>
        <v>25.9</v>
      </c>
      <c r="T448" s="248">
        <f t="shared" si="97"/>
        <v>0</v>
      </c>
      <c r="U448" s="249">
        <f>IFERROR(SUMIF('LISTA DE EMBARQUE'!B:B,MICRO!E:E,'LISTA DE EMBARQUE'!G:G),"")</f>
        <v>1</v>
      </c>
      <c r="V448" s="244">
        <f>IFERROR(VLOOKUP(Tabela1[[#This Row],[COD.MDE]],'LISTA DE EMBARQUE'!B:L,11,0),"")</f>
        <v>5</v>
      </c>
      <c r="W448" s="245" t="str">
        <f>IFERROR(COUNTIF(#REF!,Tabela1[[#This Row],[Colunas5]]),"")</f>
        <v/>
      </c>
      <c r="X448" s="246">
        <f>Tabela1[[#This Row],[QIANTIDADE EXPEDIDA]]*Tabela1[[#This Row],[PESO UNI]]</f>
        <v>25.9</v>
      </c>
      <c r="Y448" s="246">
        <f t="shared" si="98"/>
        <v>0</v>
      </c>
      <c r="Z448" s="250">
        <f>Tabela1[[#This Row],[PESO TOTAL]]-Tabela1[[#This Row],[Peso Expedido]]</f>
        <v>0</v>
      </c>
      <c r="AA448" s="251">
        <v>1</v>
      </c>
      <c r="AB448" s="252"/>
      <c r="AC448" s="252">
        <v>1</v>
      </c>
      <c r="AD448" s="252">
        <v>1</v>
      </c>
      <c r="AE448" s="252">
        <v>1</v>
      </c>
      <c r="AF448" s="252">
        <v>1</v>
      </c>
      <c r="AG448" s="252">
        <v>1</v>
      </c>
      <c r="AH448" s="252">
        <v>1</v>
      </c>
      <c r="AI448" s="252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25.9</v>
      </c>
      <c r="AV448" s="37">
        <f t="shared" si="94"/>
        <v>25.9</v>
      </c>
      <c r="AW448" s="37"/>
    </row>
    <row r="449" spans="1:49" ht="15.75" hidden="1" customHeight="1" x14ac:dyDescent="0.25">
      <c r="A449" s="253" t="s">
        <v>4310</v>
      </c>
      <c r="B449" s="239" t="s">
        <v>4311</v>
      </c>
      <c r="C449" s="237">
        <v>1</v>
      </c>
      <c r="D449" s="254" t="s">
        <v>4318</v>
      </c>
      <c r="E449" s="237">
        <v>4335</v>
      </c>
      <c r="F449" s="237">
        <v>32</v>
      </c>
      <c r="G449" s="255">
        <v>2.6</v>
      </c>
      <c r="H449" s="240">
        <f>Tabela1[[#This Row],[PESO UNI]]*Tabela1[[#This Row],[QTE]]</f>
        <v>2.6</v>
      </c>
      <c r="I449" s="237" t="s">
        <v>4841</v>
      </c>
      <c r="J449" s="241" t="s">
        <v>3045</v>
      </c>
      <c r="K449" s="241" t="s">
        <v>4320</v>
      </c>
      <c r="L449" s="242" t="s">
        <v>2984</v>
      </c>
      <c r="M449" s="243">
        <v>46211</v>
      </c>
      <c r="N449" s="241" t="s">
        <v>38</v>
      </c>
      <c r="O449" s="244"/>
      <c r="P449" s="245"/>
      <c r="Q449" s="14">
        <f>Tabela1[[#This Row],[QTDE/ Fabricação]]-Tabela1[[#This Row],[QTE]]</f>
        <v>-1</v>
      </c>
      <c r="R449" s="247">
        <f t="shared" si="95"/>
        <v>2.6</v>
      </c>
      <c r="S449" s="247">
        <f t="shared" si="96"/>
        <v>2.6</v>
      </c>
      <c r="T449" s="248">
        <f t="shared" si="97"/>
        <v>0</v>
      </c>
      <c r="U449" s="249">
        <f>IFERROR(SUMIF('LISTA DE EMBARQUE'!B:B,MICRO!E:E,'LISTA DE EMBARQUE'!G:G),"")</f>
        <v>1</v>
      </c>
      <c r="V449" s="244">
        <f>IFERROR(VLOOKUP(Tabela1[[#This Row],[COD.MDE]],'LISTA DE EMBARQUE'!B:L,11,0),"")</f>
        <v>6</v>
      </c>
      <c r="W449" s="245" t="str">
        <f>IFERROR(COUNTIF(#REF!,Tabela1[[#This Row],[Colunas5]]),"")</f>
        <v/>
      </c>
      <c r="X449" s="246">
        <f>Tabela1[[#This Row],[QIANTIDADE EXPEDIDA]]*Tabela1[[#This Row],[PESO UNI]]</f>
        <v>2.6</v>
      </c>
      <c r="Y449" s="246">
        <f t="shared" si="98"/>
        <v>0</v>
      </c>
      <c r="Z449" s="250">
        <f>Tabela1[[#This Row],[PESO TOTAL]]-Tabela1[[#This Row],[Peso Expedido]]</f>
        <v>0</v>
      </c>
      <c r="AA449" s="251">
        <v>1</v>
      </c>
      <c r="AB449" s="252"/>
      <c r="AC449" s="251">
        <v>1</v>
      </c>
      <c r="AD449" s="251">
        <v>1</v>
      </c>
      <c r="AE449" s="251">
        <v>1</v>
      </c>
      <c r="AF449" s="251">
        <v>1</v>
      </c>
      <c r="AG449" s="251">
        <v>1</v>
      </c>
      <c r="AH449" s="251">
        <v>1</v>
      </c>
      <c r="AI449" s="252" t="str">
        <f t="shared" si="99"/>
        <v>ok</v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92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93"/>
        <v>2.6</v>
      </c>
      <c r="AV449" s="37">
        <f t="shared" si="94"/>
        <v>2.6</v>
      </c>
      <c r="AW449" s="37"/>
    </row>
    <row r="450" spans="1:49" ht="15.75" hidden="1" customHeight="1" x14ac:dyDescent="0.25">
      <c r="A450" s="6" t="s">
        <v>4310</v>
      </c>
      <c r="B450" s="21" t="s">
        <v>4311</v>
      </c>
      <c r="C450" s="7">
        <v>2</v>
      </c>
      <c r="D450" s="39" t="s">
        <v>4319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4841</v>
      </c>
      <c r="J450" s="8" t="s">
        <v>3045</v>
      </c>
      <c r="K450" s="8" t="s">
        <v>4320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95"/>
        <v>22.799999999999997</v>
      </c>
      <c r="S450" s="18">
        <f t="shared" si="96"/>
        <v>0</v>
      </c>
      <c r="T450" s="19">
        <f t="shared" si="97"/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98"/>
        <v>-2</v>
      </c>
      <c r="Z450" s="20">
        <f>Tabela1[[#This Row],[PESO TOTAL]]-Tabela1[[#This Row],[Peso Expedido]]</f>
        <v>24</v>
      </c>
      <c r="AA450" s="17">
        <v>1</v>
      </c>
      <c r="AB450" s="33"/>
      <c r="AC450" s="33">
        <v>1</v>
      </c>
      <c r="AD450" s="33">
        <v>1</v>
      </c>
      <c r="AE450" s="33">
        <v>1</v>
      </c>
      <c r="AF450" s="33"/>
      <c r="AG450" s="33"/>
      <c r="AH450" s="33"/>
      <c r="AI450" s="33" t="str">
        <f t="shared" si="9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253" t="s">
        <v>4417</v>
      </c>
      <c r="B451" s="239" t="s">
        <v>4418</v>
      </c>
      <c r="C451" s="237">
        <v>1</v>
      </c>
      <c r="D451" s="254" t="s">
        <v>4419</v>
      </c>
      <c r="E451" s="237">
        <v>4338</v>
      </c>
      <c r="F451" s="237">
        <v>35</v>
      </c>
      <c r="G451" s="255">
        <v>748.2</v>
      </c>
      <c r="H451" s="240">
        <f>Tabela1[[#This Row],[PESO UNI]]*Tabela1[[#This Row],[QTE]]</f>
        <v>748.2</v>
      </c>
      <c r="I451" s="237" t="s">
        <v>4949</v>
      </c>
      <c r="J451" s="241" t="s">
        <v>3045</v>
      </c>
      <c r="K451" s="241" t="s">
        <v>31</v>
      </c>
      <c r="L451" s="242" t="s">
        <v>2984</v>
      </c>
      <c r="M451" s="243">
        <v>46218</v>
      </c>
      <c r="N451" s="241" t="s">
        <v>38</v>
      </c>
      <c r="O451" s="246"/>
      <c r="P451" s="247"/>
      <c r="Q451" s="14">
        <f>Tabela1[[#This Row],[QTDE/ Fabricação]]-Tabela1[[#This Row],[QTE]]</f>
        <v>-1</v>
      </c>
      <c r="R451" s="247">
        <f t="shared" si="95"/>
        <v>748.2</v>
      </c>
      <c r="S451" s="247">
        <f t="shared" si="96"/>
        <v>748.2</v>
      </c>
      <c r="T451" s="248">
        <f t="shared" si="97"/>
        <v>0</v>
      </c>
      <c r="U451" s="249">
        <f>IFERROR(SUMIF('LISTA DE EMBARQUE'!B:B,MICRO!E:E,'LISTA DE EMBARQUE'!G:G),"")</f>
        <v>1</v>
      </c>
      <c r="V451" s="244">
        <f>IFERROR(VLOOKUP(Tabela1[[#This Row],[COD.MDE]],'LISTA DE EMBARQUE'!B:L,11,0),"")</f>
        <v>4</v>
      </c>
      <c r="W451" s="245"/>
      <c r="X451" s="246">
        <f>IFERROR(Tabela1[[#This Row],[QIANTIDADE EXPEDIDA]]*Tabela1[[#This Row],[PESO UNI]],"")</f>
        <v>748.2</v>
      </c>
      <c r="Y451" s="246">
        <f t="shared" si="98"/>
        <v>0</v>
      </c>
      <c r="Z451" s="250">
        <f>Tabela1[[#This Row],[PESO TOTAL]]-Tabela1[[#This Row],[Peso Expedido]]</f>
        <v>0</v>
      </c>
      <c r="AA451" s="252">
        <v>1</v>
      </c>
      <c r="AB451" s="252"/>
      <c r="AC451" s="252">
        <v>1</v>
      </c>
      <c r="AD451" s="252">
        <v>1</v>
      </c>
      <c r="AE451" s="252">
        <v>1</v>
      </c>
      <c r="AF451" s="252">
        <v>1</v>
      </c>
      <c r="AG451" s="252">
        <v>1</v>
      </c>
      <c r="AH451" s="252">
        <v>1</v>
      </c>
      <c r="AI451" s="252" t="str">
        <f t="shared" si="99"/>
        <v>ok</v>
      </c>
    </row>
    <row r="452" spans="1:49" ht="15.75" hidden="1" customHeight="1" x14ac:dyDescent="0.25">
      <c r="A452" s="253" t="s">
        <v>4420</v>
      </c>
      <c r="B452" s="239" t="s">
        <v>4421</v>
      </c>
      <c r="C452" s="237">
        <v>5</v>
      </c>
      <c r="D452" s="254" t="s">
        <v>4422</v>
      </c>
      <c r="E452" s="237">
        <v>4339</v>
      </c>
      <c r="F452" s="237">
        <v>35</v>
      </c>
      <c r="G452" s="255">
        <v>730.2</v>
      </c>
      <c r="H452" s="240">
        <f>Tabela1[[#This Row],[PESO UNI]]*Tabela1[[#This Row],[QTE]]</f>
        <v>3651</v>
      </c>
      <c r="I452" s="237" t="s">
        <v>4441</v>
      </c>
      <c r="J452" s="241" t="s">
        <v>3045</v>
      </c>
      <c r="K452" s="241" t="s">
        <v>31</v>
      </c>
      <c r="L452" s="242" t="s">
        <v>2984</v>
      </c>
      <c r="M452" s="243">
        <v>46218</v>
      </c>
      <c r="N452" s="241" t="s">
        <v>38</v>
      </c>
      <c r="O452" s="246"/>
      <c r="P452" s="247"/>
      <c r="Q452" s="14">
        <f>Tabela1[[#This Row],[QTDE/ Fabricação]]-Tabela1[[#This Row],[QTE]]</f>
        <v>-5</v>
      </c>
      <c r="R452" s="247">
        <f t="shared" si="95"/>
        <v>3651</v>
      </c>
      <c r="S452" s="247">
        <f t="shared" si="96"/>
        <v>3651</v>
      </c>
      <c r="T452" s="248">
        <f t="shared" si="97"/>
        <v>0</v>
      </c>
      <c r="U452" s="249">
        <f>IFERROR(SUMIF('LISTA DE EMBARQUE'!B:B,MICRO!E:E,'LISTA DE EMBARQUE'!G:G),"")</f>
        <v>5</v>
      </c>
      <c r="V452" s="244">
        <f>IFERROR(VLOOKUP(Tabela1[[#This Row],[COD.MDE]],'LISTA DE EMBARQUE'!B:L,11,0),"")</f>
        <v>4</v>
      </c>
      <c r="W452" s="245"/>
      <c r="X452" s="246">
        <f>IFERROR(Tabela1[[#This Row],[QIANTIDADE EXPEDIDA]]*Tabela1[[#This Row],[PESO UNI]],"")</f>
        <v>3651</v>
      </c>
      <c r="Y452" s="246">
        <f t="shared" si="98"/>
        <v>0</v>
      </c>
      <c r="Z452" s="250">
        <f>Tabela1[[#This Row],[PESO TOTAL]]-Tabela1[[#This Row],[Peso Expedido]]</f>
        <v>0</v>
      </c>
      <c r="AA452" s="252">
        <v>1</v>
      </c>
      <c r="AB452" s="252"/>
      <c r="AC452" s="252">
        <v>1</v>
      </c>
      <c r="AD452" s="252">
        <v>1</v>
      </c>
      <c r="AE452" s="252">
        <v>1</v>
      </c>
      <c r="AF452" s="252">
        <v>1</v>
      </c>
      <c r="AG452" s="252">
        <v>1</v>
      </c>
      <c r="AH452" s="252">
        <v>1</v>
      </c>
      <c r="AI452" s="252" t="str">
        <f t="shared" si="99"/>
        <v>ok</v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3">
        <v>1</v>
      </c>
      <c r="H453" s="34">
        <f>Tabela1[[#This Row],[PESO UNI]]*Tabela1[[#This Row],[QTE]]</f>
        <v>18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-18</v>
      </c>
      <c r="R453" s="18">
        <f t="shared" si="89"/>
        <v>18</v>
      </c>
      <c r="S453" s="18">
        <f t="shared" ref="S453:S459" si="100">IFERROR(H453*AG453,"")</f>
        <v>18</v>
      </c>
      <c r="T453" s="19">
        <f t="shared" ref="T453:T459" si="101">IFERROR(S453-H453,"")</f>
        <v>0</v>
      </c>
      <c r="U453" s="16">
        <f>IFERROR(SUMIF('LISTA DE EMBARQUE'!B:B,MICRO!E:E,'LISTA DE EMBARQUE'!G:G),"")</f>
        <v>18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18</v>
      </c>
      <c r="Y453" s="14">
        <f t="shared" ref="Y453:Y459" si="102">U453-C453</f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4425</v>
      </c>
      <c r="E454" s="7">
        <v>4341</v>
      </c>
      <c r="F454" s="7">
        <v>1</v>
      </c>
      <c r="G454" s="23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4423</v>
      </c>
      <c r="K454" s="7" t="s">
        <v>23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-53</v>
      </c>
      <c r="R454" s="18">
        <f>IFERROR(H454*((AA454*0.25)+(AC454*0.25)+(AD454*0.225)+(AE454*0.225)+(AF454*0.05)),"")</f>
        <v>275.60000000000002</v>
      </c>
      <c r="S454" s="18">
        <f t="shared" si="100"/>
        <v>275.60000000000002</v>
      </c>
      <c r="T454" s="19">
        <f t="shared" si="101"/>
        <v>0</v>
      </c>
      <c r="U454" s="16">
        <f>IFERROR(SUMIF('LISTA DE EMBARQUE'!B:B,MICRO!E:E,'LISTA DE EMBARQUE'!G:G),"")</f>
        <v>53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275.60000000000002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hidden="1" customHeight="1" x14ac:dyDescent="0.25">
      <c r="A455" s="6" t="s">
        <v>4426</v>
      </c>
      <c r="B455" s="21" t="s">
        <v>4427</v>
      </c>
      <c r="C455" s="7">
        <v>7</v>
      </c>
      <c r="D455" s="39" t="s">
        <v>4428</v>
      </c>
      <c r="E455" s="7">
        <v>4342</v>
      </c>
      <c r="F455" s="7">
        <v>1</v>
      </c>
      <c r="G455" s="23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-7</v>
      </c>
      <c r="R455" s="18">
        <f>IFERROR(H455*((AA455*0.25)+(AB455*0.25)+(AD455*0.225)+(AE455*0.225)+(AF455*0.05)),"")</f>
        <v>133.70000000000002</v>
      </c>
      <c r="S455" s="18">
        <f t="shared" si="100"/>
        <v>133.70000000000002</v>
      </c>
      <c r="T455" s="19">
        <f t="shared" si="101"/>
        <v>0</v>
      </c>
      <c r="U455" s="16">
        <f>IFERROR(SUMIF('LISTA DE EMBARQUE'!B:B,MICRO!E:E,'LISTA DE EMBARQUE'!G:G),"")</f>
        <v>7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133.70000000000002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hidden="1" customHeight="1" x14ac:dyDescent="0.25">
      <c r="A456" s="6" t="s">
        <v>4429</v>
      </c>
      <c r="B456" s="21" t="s">
        <v>4430</v>
      </c>
      <c r="C456" s="7">
        <v>6</v>
      </c>
      <c r="D456" s="39" t="s">
        <v>4431</v>
      </c>
      <c r="E456" s="7">
        <v>4343</v>
      </c>
      <c r="F456" s="7">
        <v>1</v>
      </c>
      <c r="G456" s="23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-6</v>
      </c>
      <c r="R456" s="18">
        <f>IFERROR(H456*((AA456*0.25)+(AB456*0.25)+(AD456*0.225)+(AE456*0.225)+(AF456*0.05)),"")</f>
        <v>109.19999999999999</v>
      </c>
      <c r="S456" s="18">
        <f t="shared" si="100"/>
        <v>109.19999999999999</v>
      </c>
      <c r="T456" s="19">
        <f t="shared" si="101"/>
        <v>0</v>
      </c>
      <c r="U456" s="16">
        <f>IFERROR(SUMIF('LISTA DE EMBARQUE'!B:B,MICRO!E:E,'LISTA DE EMBARQUE'!G:G),"")</f>
        <v>6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109.19999999999999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hidden="1" customHeight="1" x14ac:dyDescent="0.25">
      <c r="A457" s="6" t="s">
        <v>4432</v>
      </c>
      <c r="B457" s="21" t="s">
        <v>4433</v>
      </c>
      <c r="C457" s="7">
        <v>8</v>
      </c>
      <c r="D457" s="39" t="s">
        <v>4437</v>
      </c>
      <c r="E457" s="7">
        <v>4344</v>
      </c>
      <c r="F457" s="7">
        <v>1</v>
      </c>
      <c r="G457" s="233">
        <v>6</v>
      </c>
      <c r="H457" s="34">
        <f>Tabela1[[#This Row],[PESO UNI]]*Tabela1[[#This Row],[QTE]]</f>
        <v>48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-8</v>
      </c>
      <c r="R457" s="18">
        <f>IFERROR(H457*((AA457*0.25)+(AB457*0.25)+(AD457*0.225)+(AE457*0.225)+(AF457*0.05)),"")</f>
        <v>48</v>
      </c>
      <c r="S457" s="18">
        <f t="shared" si="100"/>
        <v>48</v>
      </c>
      <c r="T457" s="19">
        <f t="shared" si="101"/>
        <v>0</v>
      </c>
      <c r="U457" s="16">
        <f>IFERROR(SUMIF('LISTA DE EMBARQUE'!B:B,MICRO!E:E,'LISTA DE EMBARQUE'!G:G),"")</f>
        <v>8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48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hidden="1" customHeight="1" x14ac:dyDescent="0.25">
      <c r="A458" s="6" t="s">
        <v>4434</v>
      </c>
      <c r="B458" s="21" t="s">
        <v>4435</v>
      </c>
      <c r="C458" s="7">
        <v>14</v>
      </c>
      <c r="D458" s="39" t="s">
        <v>4436</v>
      </c>
      <c r="E458" s="7">
        <v>4345</v>
      </c>
      <c r="F458" s="7">
        <v>1</v>
      </c>
      <c r="G458" s="233">
        <v>5</v>
      </c>
      <c r="H458" s="34">
        <f>Tabela1[[#This Row],[PESO UNI]]*Tabela1[[#This Row],[QTE]]</f>
        <v>70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-14</v>
      </c>
      <c r="R458" s="18">
        <f>IFERROR(H458*((AA458*0.25)+(AB458*0.25)+(AD458*0.225)+(AE458*0.225)+(AF458*0.05)),"")</f>
        <v>70</v>
      </c>
      <c r="S458" s="18">
        <f t="shared" si="100"/>
        <v>70</v>
      </c>
      <c r="T458" s="19">
        <f t="shared" si="101"/>
        <v>0</v>
      </c>
      <c r="U458" s="16">
        <f>IFERROR(SUMIF('LISTA DE EMBARQUE'!B:B,MICRO!E:E,'LISTA DE EMBARQUE'!G:G),"")</f>
        <v>14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70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hidden="1" customHeight="1" x14ac:dyDescent="0.25">
      <c r="A459" s="6" t="s">
        <v>4438</v>
      </c>
      <c r="B459" s="21" t="s">
        <v>4439</v>
      </c>
      <c r="C459" s="7">
        <v>23</v>
      </c>
      <c r="D459" s="39" t="s">
        <v>4440</v>
      </c>
      <c r="E459" s="7">
        <v>4346</v>
      </c>
      <c r="F459" s="7">
        <v>1</v>
      </c>
      <c r="G459" s="233">
        <v>6</v>
      </c>
      <c r="H459" s="34">
        <f>Tabela1[[#This Row],[PESO UNI]]*Tabela1[[#This Row],[QTE]]</f>
        <v>138</v>
      </c>
      <c r="I459" s="7" t="s">
        <v>746</v>
      </c>
      <c r="J459" s="8" t="s">
        <v>4423</v>
      </c>
      <c r="K459" s="7" t="s">
        <v>33</v>
      </c>
      <c r="L459" s="7" t="s">
        <v>4424</v>
      </c>
      <c r="M459" s="7">
        <v>46218</v>
      </c>
      <c r="N459" s="7" t="s">
        <v>38</v>
      </c>
      <c r="O459" s="14"/>
      <c r="P459" s="18"/>
      <c r="Q459" s="7">
        <f>Tabela1[[#This Row],[QTDE/ Fabricação]]-Tabela1[[#This Row],[QTE]]</f>
        <v>-23</v>
      </c>
      <c r="R459" s="18" t="str">
        <f>IFERROR(H459*((AA459*0.25)+(AB459*0.25)+(AD459*0.225)+(#REF!*0.225)+(AF459*0.05)),"")</f>
        <v/>
      </c>
      <c r="S459" s="18">
        <f t="shared" si="100"/>
        <v>138</v>
      </c>
      <c r="T459" s="19">
        <f t="shared" si="101"/>
        <v>0</v>
      </c>
      <c r="U459" s="16">
        <f>IFERROR(SUMIF('LISTA DE EMBARQUE'!B:B,MICRO!E:E,'LISTA DE EMBARQUE'!G:G),"")</f>
        <v>23</v>
      </c>
      <c r="V459" s="12">
        <f>IFERROR(VLOOKUP(Tabela1[[#This Row],[COD.MDE]],'LISTA DE EMBARQUE'!B:L,11,0),"")</f>
        <v>1</v>
      </c>
      <c r="W459" s="13"/>
      <c r="X459" s="14">
        <f>IFERROR(Tabela1[[#This Row],[QIANTIDADE EXPEDIDA]]*Tabela1[[#This Row],[PESO UNI]],"")</f>
        <v>138</v>
      </c>
      <c r="Y459" s="14">
        <f t="shared" si="102"/>
        <v>0</v>
      </c>
      <c r="Z459" s="20">
        <f>Tabela1[[#This Row],[PESO TOTAL]]-Tabela1[[#This Row],[Peso Expedido]]</f>
        <v>0</v>
      </c>
      <c r="AA459" s="33">
        <v>1</v>
      </c>
      <c r="AB459" s="33">
        <v>1</v>
      </c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tr">
        <f t="shared" si="77"/>
        <v>ok</v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13.1</v>
      </c>
      <c r="S461" s="18">
        <f t="shared" si="82"/>
        <v>13.1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13.1</v>
      </c>
      <c r="AV461" s="37">
        <f t="shared" si="94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6.2</v>
      </c>
      <c r="S462" s="18">
        <f t="shared" si="82"/>
        <v>6.2</v>
      </c>
      <c r="T462" s="19">
        <f t="shared" si="90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6.2</v>
      </c>
      <c r="AV462" s="37">
        <f t="shared" si="94"/>
        <v>6.2</v>
      </c>
      <c r="AW462" s="37"/>
    </row>
    <row r="463" spans="1:49" ht="15.75" hidden="1" customHeight="1" x14ac:dyDescent="0.25">
      <c r="A463" s="6" t="s">
        <v>4327</v>
      </c>
      <c r="B463" s="21"/>
      <c r="C463" s="7">
        <v>1</v>
      </c>
      <c r="D463" s="39" t="s">
        <v>4328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9"/>
        <v>17.5</v>
      </c>
      <c r="S463" s="18">
        <f t="shared" si="82"/>
        <v>17.5</v>
      </c>
      <c r="T463" s="19">
        <f t="shared" si="90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17.5</v>
      </c>
      <c r="AV463" s="37">
        <f t="shared" si="94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4329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9"/>
        <v>344.4</v>
      </c>
      <c r="S464" s="18">
        <f t="shared" si="82"/>
        <v>344.4</v>
      </c>
      <c r="T464" s="19">
        <f t="shared" si="90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344.4</v>
      </c>
      <c r="AV464" s="37">
        <f t="shared" si="94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4330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1.4</v>
      </c>
      <c r="S465" s="18">
        <f t="shared" si="82"/>
        <v>1.4</v>
      </c>
      <c r="T465" s="19">
        <f t="shared" si="90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1.4</v>
      </c>
      <c r="AV465" s="37">
        <f t="shared" si="94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4331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4.5999999999999996</v>
      </c>
      <c r="S466" s="18">
        <f t="shared" si="82"/>
        <v>4.5999999999999996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4.5999999999999996</v>
      </c>
      <c r="AV466" s="37">
        <f t="shared" si="94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4332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50.8</v>
      </c>
      <c r="S467" s="18">
        <f t="shared" si="82"/>
        <v>50.8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50.8</v>
      </c>
      <c r="AV467" s="37">
        <f t="shared" si="94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4333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1.1000000000000001</v>
      </c>
      <c r="S468" s="18">
        <f t="shared" si="82"/>
        <v>1.1000000000000001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1.1000000000000001</v>
      </c>
      <c r="AV468" s="37">
        <f t="shared" si="94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4334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23.6</v>
      </c>
      <c r="S469" s="18">
        <f t="shared" si="82"/>
        <v>23.6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23.6</v>
      </c>
      <c r="AV469" s="37">
        <f t="shared" si="94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4335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9"/>
        <v>1.1000000000000001</v>
      </c>
      <c r="S470" s="18">
        <f t="shared" si="82"/>
        <v>1.1000000000000001</v>
      </c>
      <c r="T470" s="19">
        <f t="shared" si="90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1.1000000000000001</v>
      </c>
      <c r="AV470" s="37">
        <f t="shared" si="94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9"/>
        <v>133</v>
      </c>
      <c r="S471" s="18">
        <f t="shared" si="82"/>
        <v>133</v>
      </c>
      <c r="T471" s="19">
        <f t="shared" si="90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133</v>
      </c>
      <c r="AV471" s="37">
        <f t="shared" si="94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9"/>
        <v>8</v>
      </c>
      <c r="S472" s="18">
        <f t="shared" si="82"/>
        <v>8</v>
      </c>
      <c r="T472" s="19">
        <f t="shared" si="90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8</v>
      </c>
      <c r="AV472" s="37">
        <f t="shared" si="94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16</v>
      </c>
      <c r="S473" s="18">
        <f t="shared" si="82"/>
        <v>16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16</v>
      </c>
      <c r="AV473" s="37">
        <f t="shared" si="94"/>
        <v>16</v>
      </c>
      <c r="AW473" s="37"/>
    </row>
    <row r="474" spans="1:49" ht="15.75" hidden="1" customHeight="1" x14ac:dyDescent="0.25">
      <c r="A474" s="6" t="s">
        <v>4336</v>
      </c>
      <c r="B474" s="21"/>
      <c r="C474" s="7">
        <v>4</v>
      </c>
      <c r="D474" s="39" t="s">
        <v>4337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9"/>
        <v>95.2</v>
      </c>
      <c r="S474" s="18">
        <f t="shared" si="82"/>
        <v>95.2</v>
      </c>
      <c r="T474" s="19">
        <f t="shared" si="90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95.2</v>
      </c>
      <c r="AV474" s="37">
        <f t="shared" si="94"/>
        <v>95.2</v>
      </c>
      <c r="AW474" s="37"/>
    </row>
    <row r="475" spans="1:49" ht="15.75" hidden="1" customHeight="1" x14ac:dyDescent="0.25">
      <c r="A475" s="6" t="s">
        <v>4338</v>
      </c>
      <c r="B475" s="21"/>
      <c r="C475" s="7">
        <v>2</v>
      </c>
      <c r="D475" s="39" t="s">
        <v>4339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9"/>
        <v>114</v>
      </c>
      <c r="S475" s="18">
        <f t="shared" si="82"/>
        <v>114</v>
      </c>
      <c r="T475" s="19">
        <f t="shared" si="90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114</v>
      </c>
      <c r="AV475" s="37">
        <f t="shared" si="94"/>
        <v>114</v>
      </c>
      <c r="AW475" s="37"/>
    </row>
    <row r="476" spans="1:49" ht="15.75" hidden="1" customHeight="1" x14ac:dyDescent="0.25">
      <c r="A476" s="6" t="s">
        <v>4340</v>
      </c>
      <c r="B476" s="21"/>
      <c r="C476" s="7">
        <v>1</v>
      </c>
      <c r="D476" s="39" t="s">
        <v>4341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29.1</v>
      </c>
      <c r="S476" s="18">
        <f t="shared" si="82"/>
        <v>29.1</v>
      </c>
      <c r="T476" s="19">
        <f t="shared" si="90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29.1</v>
      </c>
      <c r="AV476" s="37">
        <f t="shared" si="94"/>
        <v>29.1</v>
      </c>
      <c r="AW476" s="37"/>
    </row>
    <row r="477" spans="1:49" ht="15.75" hidden="1" customHeight="1" x14ac:dyDescent="0.25">
      <c r="A477" s="6" t="s">
        <v>4342</v>
      </c>
      <c r="B477" s="21"/>
      <c r="C477" s="7">
        <v>1</v>
      </c>
      <c r="D477" s="39" t="s">
        <v>4343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0.5</v>
      </c>
      <c r="S477" s="18">
        <f t="shared" si="82"/>
        <v>0.5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0.5</v>
      </c>
      <c r="AV477" s="37">
        <f t="shared" si="94"/>
        <v>0.5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4345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5</v>
      </c>
      <c r="S478" s="18">
        <f t="shared" si="82"/>
        <v>5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5</v>
      </c>
      <c r="AV478" s="37">
        <f t="shared" si="94"/>
        <v>5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4346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2</v>
      </c>
      <c r="S479" s="18">
        <f t="shared" si="82"/>
        <v>2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2</v>
      </c>
      <c r="AV479" s="37">
        <f t="shared" si="94"/>
        <v>2</v>
      </c>
      <c r="AW479" s="37"/>
    </row>
    <row r="480" spans="1:49" ht="15.75" hidden="1" customHeight="1" x14ac:dyDescent="0.25">
      <c r="A480" s="6" t="s">
        <v>4344</v>
      </c>
      <c r="B480" s="21"/>
      <c r="C480" s="7">
        <v>1</v>
      </c>
      <c r="D480" s="39" t="s">
        <v>4347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5.0999999999999996</v>
      </c>
      <c r="S480" s="18">
        <f t="shared" si="82"/>
        <v>5.0999999999999996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5.0999999999999996</v>
      </c>
      <c r="AV480" s="37">
        <f t="shared" si="94"/>
        <v>5.0999999999999996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4349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628.70000000000005</v>
      </c>
      <c r="S481" s="18">
        <f t="shared" si="82"/>
        <v>628.70000000000005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628.70000000000005</v>
      </c>
      <c r="AV481" s="37">
        <f t="shared" si="94"/>
        <v>628.70000000000005</v>
      </c>
      <c r="AW481" s="37"/>
    </row>
    <row r="482" spans="1:49" ht="15.75" hidden="1" customHeight="1" x14ac:dyDescent="0.25">
      <c r="A482" s="6" t="s">
        <v>4348</v>
      </c>
      <c r="B482" s="21"/>
      <c r="C482" s="7">
        <v>1</v>
      </c>
      <c r="D482" s="39" t="s">
        <v>4350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11.1</v>
      </c>
      <c r="S482" s="18">
        <f t="shared" si="82"/>
        <v>11.1</v>
      </c>
      <c r="T482" s="19">
        <f t="shared" si="90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11.1</v>
      </c>
      <c r="AV482" s="37">
        <f t="shared" si="94"/>
        <v>11.1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4352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25.3</v>
      </c>
      <c r="S483" s="18">
        <f t="shared" si="82"/>
        <v>25.3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25.3</v>
      </c>
      <c r="AV483" s="37">
        <f t="shared" si="94"/>
        <v>25.3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4353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12.3</v>
      </c>
      <c r="S484" s="18">
        <f t="shared" si="82"/>
        <v>12.3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12.3</v>
      </c>
      <c r="AV484" s="37">
        <f t="shared" si="94"/>
        <v>12.3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4354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4.2</v>
      </c>
      <c r="S485" s="18">
        <f t="shared" si="82"/>
        <v>4.2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4.2</v>
      </c>
      <c r="AV485" s="37">
        <f t="shared" si="94"/>
        <v>4.2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4355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0.5</v>
      </c>
      <c r="S486" s="18">
        <f t="shared" si="82"/>
        <v>0.5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0.5</v>
      </c>
      <c r="AV486" s="37">
        <f t="shared" si="94"/>
        <v>0.5</v>
      </c>
      <c r="AW486" s="37"/>
    </row>
    <row r="487" spans="1:49" ht="15.75" hidden="1" customHeight="1" x14ac:dyDescent="0.25">
      <c r="A487" s="6" t="s">
        <v>4351</v>
      </c>
      <c r="B487" s="21"/>
      <c r="C487" s="7">
        <v>1</v>
      </c>
      <c r="D487" s="39" t="s">
        <v>4356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9"/>
        <v>0.2</v>
      </c>
      <c r="S487" s="18">
        <f t="shared" si="82"/>
        <v>0.2</v>
      </c>
      <c r="T487" s="19">
        <f t="shared" si="90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0.2</v>
      </c>
      <c r="AV487" s="37">
        <f t="shared" si="94"/>
        <v>0.2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4357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14</v>
      </c>
      <c r="S488" s="18">
        <f t="shared" si="82"/>
        <v>14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14</v>
      </c>
      <c r="AV488" s="37">
        <f t="shared" si="94"/>
        <v>14</v>
      </c>
      <c r="AW488" s="37"/>
    </row>
    <row r="489" spans="1:49" ht="15.75" hidden="1" customHeight="1" x14ac:dyDescent="0.25">
      <c r="A489" s="6" t="s">
        <v>4351</v>
      </c>
      <c r="B489" s="21"/>
      <c r="C489" s="7">
        <v>2</v>
      </c>
      <c r="D489" s="39" t="s">
        <v>4358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9"/>
        <v>1.6</v>
      </c>
      <c r="S489" s="18">
        <f t="shared" si="82"/>
        <v>1.6</v>
      </c>
      <c r="T489" s="19">
        <f t="shared" si="90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1.6</v>
      </c>
      <c r="AV489" s="37">
        <f t="shared" si="94"/>
        <v>1.6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4359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0.6</v>
      </c>
      <c r="S490" s="18">
        <f t="shared" si="82"/>
        <v>0.6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0.6</v>
      </c>
      <c r="AV490" s="37">
        <f t="shared" si="94"/>
        <v>0.6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4360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4361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4351</v>
      </c>
      <c r="B493" s="21"/>
      <c r="C493" s="7">
        <v>1</v>
      </c>
      <c r="D493" s="39" t="s">
        <v>4362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0.1</v>
      </c>
      <c r="S493" s="18">
        <f t="shared" si="82"/>
        <v>0.1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0.1</v>
      </c>
      <c r="AV493" s="37">
        <f t="shared" si="94"/>
        <v>0.1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4364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0.2</v>
      </c>
      <c r="S494" s="18">
        <f t="shared" si="82"/>
        <v>0.2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0.2</v>
      </c>
      <c r="AV494" s="37">
        <f t="shared" si="94"/>
        <v>0.2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4365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0.4</v>
      </c>
      <c r="S495" s="18">
        <f t="shared" si="82"/>
        <v>0.4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0.4</v>
      </c>
      <c r="AV495" s="37">
        <f t="shared" si="94"/>
        <v>0.4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0.6</v>
      </c>
      <c r="S496" s="18">
        <f t="shared" si="82"/>
        <v>0.6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0.6</v>
      </c>
      <c r="AV496" s="37">
        <f t="shared" si="94"/>
        <v>0.6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4366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0.4</v>
      </c>
      <c r="S497" s="18">
        <f t="shared" si="82"/>
        <v>0.4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0.4</v>
      </c>
      <c r="AV497" s="37">
        <f t="shared" si="94"/>
        <v>0.4</v>
      </c>
      <c r="AW497" s="37"/>
    </row>
    <row r="498" spans="1:49" ht="15.75" hidden="1" customHeight="1" x14ac:dyDescent="0.25">
      <c r="A498" s="6" t="s">
        <v>4363</v>
      </c>
      <c r="B498" s="21"/>
      <c r="C498" s="7">
        <v>1</v>
      </c>
      <c r="D498" s="39" t="s">
        <v>4367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9"/>
        <v>9</v>
      </c>
      <c r="S498" s="18">
        <f t="shared" si="82"/>
        <v>9</v>
      </c>
      <c r="T498" s="19">
        <f t="shared" si="90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9</v>
      </c>
      <c r="AV498" s="37">
        <f t="shared" si="94"/>
        <v>9</v>
      </c>
      <c r="AW498" s="37"/>
    </row>
    <row r="499" spans="1:49" ht="15.75" hidden="1" customHeight="1" x14ac:dyDescent="0.25">
      <c r="A499" s="6" t="s">
        <v>4363</v>
      </c>
      <c r="B499" s="21"/>
      <c r="C499" s="7">
        <v>2</v>
      </c>
      <c r="D499" s="39" t="s">
        <v>4368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9"/>
        <v>10</v>
      </c>
      <c r="S499" s="18">
        <f t="shared" si="82"/>
        <v>10</v>
      </c>
      <c r="T499" s="19">
        <f t="shared" si="90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10</v>
      </c>
      <c r="AV499" s="37">
        <f t="shared" si="94"/>
        <v>10</v>
      </c>
      <c r="AW499" s="37"/>
    </row>
    <row r="500" spans="1:49" ht="15.75" hidden="1" customHeight="1" x14ac:dyDescent="0.25">
      <c r="A500" s="6" t="s">
        <v>4363</v>
      </c>
      <c r="B500" s="21"/>
      <c r="C500" s="7">
        <v>1</v>
      </c>
      <c r="D500" s="39" t="s">
        <v>4369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23.4</v>
      </c>
      <c r="S500" s="18">
        <f t="shared" si="82"/>
        <v>23.4</v>
      </c>
      <c r="T500" s="19">
        <f t="shared" si="90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23.4</v>
      </c>
      <c r="AV500" s="37">
        <f t="shared" si="94"/>
        <v>23.4</v>
      </c>
      <c r="AW500" s="37"/>
    </row>
    <row r="501" spans="1:49" ht="15.75" hidden="1" customHeight="1" x14ac:dyDescent="0.25">
      <c r="A501" s="6" t="s">
        <v>4370</v>
      </c>
      <c r="B501" s="21"/>
      <c r="C501" s="7">
        <v>1</v>
      </c>
      <c r="D501" s="39" t="s">
        <v>4371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51.7</v>
      </c>
      <c r="S501" s="18">
        <f t="shared" si="82"/>
        <v>51.7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51.7</v>
      </c>
      <c r="AV501" s="37">
        <f t="shared" si="94"/>
        <v>51.7</v>
      </c>
      <c r="AW501" s="37"/>
    </row>
    <row r="502" spans="1:49" ht="15.75" hidden="1" customHeight="1" x14ac:dyDescent="0.25">
      <c r="A502" s="6" t="s">
        <v>4372</v>
      </c>
      <c r="B502" s="21"/>
      <c r="C502" s="7">
        <v>1</v>
      </c>
      <c r="D502" s="39" t="s">
        <v>4373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9"/>
        <v>232.8</v>
      </c>
      <c r="S502" s="18">
        <f t="shared" si="82"/>
        <v>232.8</v>
      </c>
      <c r="T502" s="19">
        <f t="shared" si="90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232.8</v>
      </c>
      <c r="AV502" s="37">
        <f t="shared" si="94"/>
        <v>232.8</v>
      </c>
      <c r="AW502" s="37"/>
    </row>
    <row r="503" spans="1:49" ht="15.75" hidden="1" customHeight="1" x14ac:dyDescent="0.25">
      <c r="A503" s="6" t="s">
        <v>4374</v>
      </c>
      <c r="B503" s="21"/>
      <c r="C503" s="7">
        <v>2</v>
      </c>
      <c r="D503" s="39" t="s">
        <v>4375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9"/>
        <v>62</v>
      </c>
      <c r="S503" s="18">
        <f t="shared" si="82"/>
        <v>62</v>
      </c>
      <c r="T503" s="19">
        <f t="shared" si="90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62</v>
      </c>
      <c r="AV503" s="37">
        <f t="shared" si="94"/>
        <v>62</v>
      </c>
      <c r="AW503" s="37"/>
    </row>
    <row r="504" spans="1:49" ht="15.75" hidden="1" customHeight="1" x14ac:dyDescent="0.25">
      <c r="A504" s="6" t="s">
        <v>4376</v>
      </c>
      <c r="B504" s="21"/>
      <c r="C504" s="7">
        <v>1</v>
      </c>
      <c r="D504" s="39" t="s">
        <v>4377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9"/>
        <v>45.4</v>
      </c>
      <c r="S504" s="18">
        <f t="shared" si="82"/>
        <v>45.4</v>
      </c>
      <c r="T504" s="19">
        <f t="shared" si="90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45.4</v>
      </c>
      <c r="AV504" s="37">
        <f t="shared" si="94"/>
        <v>45.4</v>
      </c>
      <c r="AW504" s="37"/>
    </row>
    <row r="505" spans="1:49" ht="15.75" hidden="1" customHeight="1" x14ac:dyDescent="0.25">
      <c r="A505" s="6" t="s">
        <v>4378</v>
      </c>
      <c r="B505" s="21"/>
      <c r="C505" s="7">
        <v>2</v>
      </c>
      <c r="D505" s="39" t="s">
        <v>4379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9"/>
        <v>48</v>
      </c>
      <c r="S505" s="18">
        <f t="shared" si="82"/>
        <v>48</v>
      </c>
      <c r="T505" s="19">
        <f t="shared" si="90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48</v>
      </c>
      <c r="AV505" s="37">
        <f t="shared" si="94"/>
        <v>48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4381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28.1</v>
      </c>
      <c r="S506" s="18">
        <f t="shared" si="82"/>
        <v>28.1</v>
      </c>
      <c r="T506" s="19">
        <f t="shared" si="90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28.1</v>
      </c>
      <c r="AV506" s="37">
        <f t="shared" si="94"/>
        <v>28.1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4382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2.9</v>
      </c>
      <c r="S507" s="18">
        <f t="shared" si="82"/>
        <v>2.9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2.9</v>
      </c>
      <c r="AV507" s="37">
        <f t="shared" si="94"/>
        <v>2.9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4383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3.3</v>
      </c>
      <c r="S508" s="18">
        <f t="shared" ref="S508:S571" si="103">IFERROR(H508*AG508,"")</f>
        <v>3.3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3.3</v>
      </c>
      <c r="AV508" s="37">
        <f t="shared" si="94"/>
        <v>3.3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4384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4385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9"/>
        <v>0.1</v>
      </c>
      <c r="S510" s="18">
        <f t="shared" si="103"/>
        <v>0.1</v>
      </c>
      <c r="T510" s="19">
        <f t="shared" si="90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91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92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93"/>
        <v>0.1</v>
      </c>
      <c r="AV510" s="37">
        <f t="shared" si="94"/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4386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104">IFERROR(H511*((AA511*0.25)+(AC511*0.25)+(AD511*0.225)+(AE511*0.225)+(AF511*0.05)),"")</f>
        <v>0.1</v>
      </c>
      <c r="S511" s="18">
        <f t="shared" si="103"/>
        <v>0.1</v>
      </c>
      <c r="T511" s="19">
        <f t="shared" ref="T511:T574" si="105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106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107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108">IF(AH511="",0,IF(ISTEXT(AH511),H511*VALUE(SUBSTITUTE(AH511,"%",""))/100,H511*AH511))</f>
        <v>0.1</v>
      </c>
      <c r="AV511" s="37">
        <f t="shared" ref="AV511:AV574" si="109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4387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4388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1</v>
      </c>
      <c r="D514" s="39" t="s">
        <v>4389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104"/>
        <v>0.1</v>
      </c>
      <c r="S514" s="18">
        <f t="shared" si="103"/>
        <v>0.1</v>
      </c>
      <c r="T514" s="19">
        <f t="shared" si="105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0.1</v>
      </c>
      <c r="AV514" s="37">
        <f t="shared" si="109"/>
        <v>0.1</v>
      </c>
      <c r="AW514" s="37"/>
    </row>
    <row r="515" spans="1:49" ht="15.75" hidden="1" customHeight="1" x14ac:dyDescent="0.25">
      <c r="A515" s="6" t="s">
        <v>4380</v>
      </c>
      <c r="B515" s="21"/>
      <c r="C515" s="7">
        <v>2</v>
      </c>
      <c r="D515" s="39" t="s">
        <v>4390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104"/>
        <v>0.2</v>
      </c>
      <c r="S515" s="18">
        <f t="shared" si="103"/>
        <v>0.2</v>
      </c>
      <c r="T515" s="19">
        <f t="shared" si="105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0.2</v>
      </c>
      <c r="AV515" s="37">
        <f t="shared" si="109"/>
        <v>0.2</v>
      </c>
      <c r="AW515" s="37"/>
    </row>
    <row r="516" spans="1:49" ht="15.75" hidden="1" customHeight="1" x14ac:dyDescent="0.25">
      <c r="A516" s="6" t="s">
        <v>4391</v>
      </c>
      <c r="B516" s="21"/>
      <c r="C516" s="7">
        <v>1</v>
      </c>
      <c r="D516" s="39" t="s">
        <v>4392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104"/>
        <v>2.4</v>
      </c>
      <c r="S516" s="18">
        <f t="shared" si="103"/>
        <v>2.4</v>
      </c>
      <c r="T516" s="19">
        <f t="shared" si="105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2.4</v>
      </c>
      <c r="AV516" s="37">
        <f t="shared" si="109"/>
        <v>2.4</v>
      </c>
      <c r="AW516" s="37"/>
    </row>
    <row r="517" spans="1:49" ht="15.75" hidden="1" customHeight="1" x14ac:dyDescent="0.25">
      <c r="A517" s="6" t="s">
        <v>4393</v>
      </c>
      <c r="B517" s="21"/>
      <c r="C517" s="7">
        <v>4</v>
      </c>
      <c r="D517" s="39" t="s">
        <v>4394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24</v>
      </c>
      <c r="S517" s="18">
        <f t="shared" si="103"/>
        <v>24</v>
      </c>
      <c r="T517" s="19">
        <f t="shared" si="105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24</v>
      </c>
      <c r="AV517" s="37">
        <f t="shared" si="109"/>
        <v>24</v>
      </c>
      <c r="AW517" s="37"/>
    </row>
    <row r="518" spans="1:49" ht="15.75" hidden="1" customHeight="1" x14ac:dyDescent="0.25">
      <c r="A518" s="6" t="s">
        <v>4395</v>
      </c>
      <c r="B518" s="21"/>
      <c r="C518" s="7">
        <v>4</v>
      </c>
      <c r="D518" s="39" t="s">
        <v>4396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104"/>
        <v>16.399999999999999</v>
      </c>
      <c r="S518" s="18">
        <f t="shared" si="103"/>
        <v>16.399999999999999</v>
      </c>
      <c r="T518" s="19">
        <f t="shared" si="105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16.399999999999999</v>
      </c>
      <c r="AV518" s="37">
        <f t="shared" si="109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104"/>
        <v>852</v>
      </c>
      <c r="S519" s="18">
        <f t="shared" si="103"/>
        <v>852</v>
      </c>
      <c r="T519" s="19">
        <f t="shared" si="105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852</v>
      </c>
      <c r="AV519" s="37">
        <f t="shared" si="109"/>
        <v>852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4398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24</v>
      </c>
      <c r="S520" s="18">
        <f t="shared" si="103"/>
        <v>24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24</v>
      </c>
      <c r="AV520" s="37">
        <f t="shared" si="109"/>
        <v>24</v>
      </c>
      <c r="AW520" s="37"/>
    </row>
    <row r="521" spans="1:49" ht="15.75" hidden="1" customHeight="1" x14ac:dyDescent="0.25">
      <c r="A521" s="6" t="s">
        <v>4397</v>
      </c>
      <c r="B521" s="21"/>
      <c r="C521" s="7">
        <v>1</v>
      </c>
      <c r="D521" s="39" t="s">
        <v>4399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104"/>
        <v>20</v>
      </c>
      <c r="S521" s="18">
        <f t="shared" si="103"/>
        <v>20</v>
      </c>
      <c r="T521" s="19">
        <f t="shared" si="105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20</v>
      </c>
      <c r="AV521" s="37">
        <f t="shared" si="109"/>
        <v>20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4400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2</v>
      </c>
      <c r="D523" s="39" t="s">
        <v>4401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104"/>
        <v>6</v>
      </c>
      <c r="S523" s="18">
        <f t="shared" si="103"/>
        <v>6</v>
      </c>
      <c r="T523" s="19">
        <f t="shared" si="105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6</v>
      </c>
      <c r="AV523" s="37">
        <f t="shared" si="109"/>
        <v>6</v>
      </c>
      <c r="AW523" s="37"/>
    </row>
    <row r="524" spans="1:49" ht="15.75" hidden="1" customHeight="1" x14ac:dyDescent="0.25">
      <c r="A524" s="6" t="s">
        <v>4397</v>
      </c>
      <c r="B524" s="21"/>
      <c r="C524" s="7">
        <v>1</v>
      </c>
      <c r="D524" s="39" t="s">
        <v>4402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104"/>
        <v>0.2</v>
      </c>
      <c r="S524" s="18">
        <f t="shared" si="103"/>
        <v>0.2</v>
      </c>
      <c r="T524" s="19">
        <f t="shared" si="105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0.2</v>
      </c>
      <c r="AV524" s="37">
        <f t="shared" si="109"/>
        <v>0.2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4403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4404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0.4</v>
      </c>
      <c r="S526" s="18">
        <f t="shared" si="103"/>
        <v>0.4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0.4</v>
      </c>
      <c r="AV526" s="37">
        <f t="shared" si="109"/>
        <v>0.4</v>
      </c>
      <c r="AW526" s="37"/>
    </row>
    <row r="527" spans="1:49" ht="15.75" hidden="1" customHeight="1" x14ac:dyDescent="0.25">
      <c r="A527" s="6" t="s">
        <v>4397</v>
      </c>
      <c r="B527" s="21"/>
      <c r="C527" s="7">
        <v>2</v>
      </c>
      <c r="D527" s="39" t="s">
        <v>4405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28.4</v>
      </c>
      <c r="S527" s="18">
        <f t="shared" si="103"/>
        <v>28.4</v>
      </c>
      <c r="T527" s="19">
        <f t="shared" si="105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28.4</v>
      </c>
      <c r="AV527" s="37">
        <f t="shared" si="109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104"/>
        <v>143.19999999999999</v>
      </c>
      <c r="S528" s="18">
        <f t="shared" si="103"/>
        <v>143.19999999999999</v>
      </c>
      <c r="T528" s="19">
        <f t="shared" si="105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143.19999999999999</v>
      </c>
      <c r="AV528" s="37">
        <f t="shared" si="109"/>
        <v>143.19999999999999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4407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24</v>
      </c>
      <c r="S529" s="18">
        <f t="shared" si="103"/>
        <v>24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24</v>
      </c>
      <c r="AV529" s="37">
        <f t="shared" si="109"/>
        <v>24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4399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27</v>
      </c>
      <c r="S530" s="18">
        <f t="shared" si="103"/>
        <v>27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27</v>
      </c>
      <c r="AV530" s="37">
        <f t="shared" si="109"/>
        <v>27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4408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1</v>
      </c>
      <c r="D532" s="39" t="s">
        <v>4400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104"/>
        <v>1.5</v>
      </c>
      <c r="S532" s="18">
        <f t="shared" si="103"/>
        <v>1.5</v>
      </c>
      <c r="T532" s="19">
        <f t="shared" si="105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1.5</v>
      </c>
      <c r="AV532" s="37">
        <f t="shared" si="109"/>
        <v>1.5</v>
      </c>
      <c r="AW532" s="37"/>
    </row>
    <row r="533" spans="1:49" ht="15.75" hidden="1" customHeight="1" x14ac:dyDescent="0.25">
      <c r="A533" s="6" t="s">
        <v>4406</v>
      </c>
      <c r="B533" s="21"/>
      <c r="C533" s="7">
        <v>2</v>
      </c>
      <c r="D533" s="39" t="s">
        <v>4401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104"/>
        <v>6</v>
      </c>
      <c r="S533" s="18">
        <f t="shared" si="103"/>
        <v>6</v>
      </c>
      <c r="T533" s="19">
        <f t="shared" si="105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6</v>
      </c>
      <c r="AV533" s="37">
        <f t="shared" si="109"/>
        <v>6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4409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0.1</v>
      </c>
      <c r="S534" s="18">
        <f t="shared" si="103"/>
        <v>0.1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0.1</v>
      </c>
      <c r="AV534" s="37">
        <f t="shared" si="109"/>
        <v>0.1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4402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0.2</v>
      </c>
      <c r="S535" s="18">
        <f t="shared" si="103"/>
        <v>0.2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0.2</v>
      </c>
      <c r="AV535" s="37">
        <f t="shared" si="109"/>
        <v>0.2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4403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1</v>
      </c>
      <c r="D537" s="39" t="s">
        <v>4404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104"/>
        <v>0.1</v>
      </c>
      <c r="S537" s="18">
        <f t="shared" si="103"/>
        <v>0.1</v>
      </c>
      <c r="T537" s="19">
        <f t="shared" si="105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0.1</v>
      </c>
      <c r="AV537" s="37">
        <f t="shared" si="109"/>
        <v>0.1</v>
      </c>
      <c r="AW537" s="37"/>
    </row>
    <row r="538" spans="1:49" ht="15.75" hidden="1" customHeight="1" x14ac:dyDescent="0.25">
      <c r="A538" s="6" t="s">
        <v>4406</v>
      </c>
      <c r="B538" s="21"/>
      <c r="C538" s="7">
        <v>2</v>
      </c>
      <c r="D538" s="39" t="s">
        <v>4405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104"/>
        <v>14.2</v>
      </c>
      <c r="S538" s="18">
        <f t="shared" si="103"/>
        <v>14.2</v>
      </c>
      <c r="T538" s="19">
        <f t="shared" si="105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14.2</v>
      </c>
      <c r="AV538" s="37">
        <f t="shared" si="109"/>
        <v>14.2</v>
      </c>
      <c r="AW538" s="37"/>
    </row>
    <row r="539" spans="1:49" ht="15.75" hidden="1" customHeight="1" x14ac:dyDescent="0.25">
      <c r="A539" s="6" t="s">
        <v>4406</v>
      </c>
      <c r="B539" s="21"/>
      <c r="C539" s="7">
        <v>1</v>
      </c>
      <c r="D539" s="39" t="s">
        <v>4410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104"/>
        <v>0.1</v>
      </c>
      <c r="S539" s="18">
        <f t="shared" si="103"/>
        <v>0.1</v>
      </c>
      <c r="T539" s="19">
        <f t="shared" si="105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0.1</v>
      </c>
      <c r="AV539" s="37">
        <f t="shared" si="109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104"/>
        <v>48</v>
      </c>
      <c r="S540" s="18">
        <f t="shared" si="103"/>
        <v>48</v>
      </c>
      <c r="T540" s="19">
        <f t="shared" si="105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48</v>
      </c>
      <c r="AV540" s="37">
        <f t="shared" si="109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104"/>
        <v>951.2</v>
      </c>
      <c r="S541" s="18">
        <f t="shared" si="103"/>
        <v>951.2</v>
      </c>
      <c r="T541" s="19">
        <f t="shared" si="105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951.2</v>
      </c>
      <c r="AV541" s="37">
        <f t="shared" si="109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6.8</v>
      </c>
      <c r="S542" s="18">
        <f t="shared" si="103"/>
        <v>6.8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6.8</v>
      </c>
      <c r="AV542" s="37">
        <f t="shared" si="109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104"/>
        <v>6</v>
      </c>
      <c r="S543" s="18">
        <f t="shared" si="103"/>
        <v>6</v>
      </c>
      <c r="T543" s="19">
        <f t="shared" si="105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6</v>
      </c>
      <c r="AV543" s="37">
        <f t="shared" si="109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273.60000000000002</v>
      </c>
      <c r="S544" s="18">
        <f t="shared" si="103"/>
        <v>273.60000000000002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273.60000000000002</v>
      </c>
      <c r="AV544" s="37">
        <f t="shared" si="109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104"/>
        <v>244.79999999999998</v>
      </c>
      <c r="S545" s="18">
        <f t="shared" si="103"/>
        <v>244.79999999999998</v>
      </c>
      <c r="T545" s="19">
        <f t="shared" si="105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244.79999999999998</v>
      </c>
      <c r="AV545" s="37">
        <f t="shared" si="109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104"/>
        <v>961</v>
      </c>
      <c r="S546" s="18">
        <f t="shared" si="103"/>
        <v>961</v>
      </c>
      <c r="T546" s="19">
        <f t="shared" si="105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961</v>
      </c>
      <c r="AV546" s="37">
        <f t="shared" si="109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104"/>
        <v>27.2</v>
      </c>
      <c r="S547" s="18">
        <f t="shared" si="103"/>
        <v>27.2</v>
      </c>
      <c r="T547" s="19">
        <f t="shared" si="105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27.2</v>
      </c>
      <c r="AV547" s="37">
        <f t="shared" si="109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273.60000000000002</v>
      </c>
      <c r="S548" s="18">
        <f t="shared" si="103"/>
        <v>273.60000000000002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273.60000000000002</v>
      </c>
      <c r="AV548" s="37">
        <f t="shared" si="109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104"/>
        <v>288</v>
      </c>
      <c r="S549" s="18">
        <f t="shared" si="103"/>
        <v>288</v>
      </c>
      <c r="T549" s="19">
        <f t="shared" si="105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288</v>
      </c>
      <c r="AV549" s="37">
        <f t="shared" si="109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104"/>
        <v>3797.4</v>
      </c>
      <c r="S550" s="18">
        <f t="shared" si="103"/>
        <v>3797.4</v>
      </c>
      <c r="T550" s="19">
        <f t="shared" si="105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3797.4</v>
      </c>
      <c r="AV550" s="37">
        <f t="shared" si="109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13</v>
      </c>
      <c r="S552" s="18">
        <f t="shared" si="103"/>
        <v>13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13</v>
      </c>
      <c r="AV552" s="37">
        <f t="shared" si="109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6</v>
      </c>
      <c r="S553" s="18">
        <f t="shared" si="103"/>
        <v>6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6</v>
      </c>
      <c r="AV553" s="37">
        <f t="shared" si="109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192.3</v>
      </c>
      <c r="S554" s="18">
        <f t="shared" si="103"/>
        <v>192.3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192.3</v>
      </c>
      <c r="AV554" s="37">
        <f t="shared" si="109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104"/>
        <v>4</v>
      </c>
      <c r="S556" s="18">
        <f t="shared" si="103"/>
        <v>4</v>
      </c>
      <c r="T556" s="19">
        <f t="shared" si="105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4</v>
      </c>
      <c r="AV556" s="37">
        <f t="shared" si="109"/>
        <v>4</v>
      </c>
      <c r="AW556" s="37"/>
    </row>
    <row r="557" spans="1:49" ht="15.75" hidden="1" customHeight="1" x14ac:dyDescent="0.25">
      <c r="A557" s="1" t="s">
        <v>4455</v>
      </c>
      <c r="B557" s="21"/>
      <c r="C557" s="1">
        <v>2</v>
      </c>
      <c r="D557" s="1" t="s">
        <v>4456</v>
      </c>
      <c r="E557" s="7">
        <v>4347</v>
      </c>
      <c r="F557" s="7" t="s">
        <v>4411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104"/>
        <v>90</v>
      </c>
      <c r="S557" s="18">
        <f t="shared" si="103"/>
        <v>90</v>
      </c>
      <c r="T557" s="19">
        <f t="shared" si="105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90</v>
      </c>
      <c r="AV557" s="37">
        <f t="shared" si="109"/>
        <v>90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4457</v>
      </c>
      <c r="E558" s="7">
        <v>4348</v>
      </c>
      <c r="F558" s="7" t="s">
        <v>4411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85</v>
      </c>
      <c r="S558" s="18">
        <f t="shared" si="103"/>
        <v>85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85</v>
      </c>
      <c r="AV558" s="37">
        <f t="shared" si="109"/>
        <v>85</v>
      </c>
      <c r="AW558" s="37"/>
    </row>
    <row r="559" spans="1:49" ht="15.75" hidden="1" customHeight="1" x14ac:dyDescent="0.25">
      <c r="A559" s="1" t="s">
        <v>4455</v>
      </c>
      <c r="B559" s="21"/>
      <c r="C559" s="1">
        <v>1</v>
      </c>
      <c r="D559" s="1" t="s">
        <v>4458</v>
      </c>
      <c r="E559" s="7">
        <v>4349</v>
      </c>
      <c r="F559" s="7" t="s">
        <v>4411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65</v>
      </c>
      <c r="S559" s="18">
        <f t="shared" si="103"/>
        <v>65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65</v>
      </c>
      <c r="AV559" s="37">
        <f t="shared" si="109"/>
        <v>65</v>
      </c>
      <c r="AW559" s="37"/>
    </row>
    <row r="560" spans="1:49" ht="15.75" hidden="1" customHeight="1" x14ac:dyDescent="0.25">
      <c r="A560" s="1" t="s">
        <v>4459</v>
      </c>
      <c r="B560" s="21"/>
      <c r="C560" s="1">
        <v>1</v>
      </c>
      <c r="D560" s="1" t="s">
        <v>4460</v>
      </c>
      <c r="E560" s="7">
        <v>4350</v>
      </c>
      <c r="F560" s="7" t="s">
        <v>4411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7.2</v>
      </c>
      <c r="S560" s="18">
        <f t="shared" si="103"/>
        <v>7.2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7.2</v>
      </c>
      <c r="AV560" s="37">
        <f t="shared" si="109"/>
        <v>7.2</v>
      </c>
      <c r="AW560" s="37"/>
    </row>
    <row r="561" spans="1:49" ht="15.75" hidden="1" customHeight="1" x14ac:dyDescent="0.25">
      <c r="A561" s="1" t="s">
        <v>4391</v>
      </c>
      <c r="B561" s="21"/>
      <c r="C561" s="1">
        <v>1</v>
      </c>
      <c r="D561" s="1" t="s">
        <v>4461</v>
      </c>
      <c r="E561" s="7">
        <v>4351</v>
      </c>
      <c r="F561" s="7" t="s">
        <v>4411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104"/>
        <v>0.03</v>
      </c>
      <c r="S561" s="18">
        <f t="shared" si="103"/>
        <v>0.03</v>
      </c>
      <c r="T561" s="19">
        <f t="shared" si="105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0.03</v>
      </c>
      <c r="AV561" s="37">
        <f t="shared" si="109"/>
        <v>0.03</v>
      </c>
      <c r="AW561" s="37"/>
    </row>
    <row r="562" spans="1:49" ht="15.75" hidden="1" customHeight="1" x14ac:dyDescent="0.25">
      <c r="A562" s="1" t="s">
        <v>4391</v>
      </c>
      <c r="B562" s="21"/>
      <c r="C562" s="1">
        <v>4</v>
      </c>
      <c r="D562" s="1" t="s">
        <v>4462</v>
      </c>
      <c r="E562" s="7">
        <v>4352</v>
      </c>
      <c r="F562" s="7" t="s">
        <v>4411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104"/>
        <v>0.08</v>
      </c>
      <c r="S562" s="18">
        <f t="shared" si="103"/>
        <v>0.08</v>
      </c>
      <c r="T562" s="19">
        <f t="shared" si="105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0.08</v>
      </c>
      <c r="AV562" s="37">
        <f t="shared" si="109"/>
        <v>0.08</v>
      </c>
      <c r="AW562" s="37"/>
    </row>
    <row r="563" spans="1:49" ht="15.75" hidden="1" customHeight="1" x14ac:dyDescent="0.25">
      <c r="A563" s="1" t="s">
        <v>4391</v>
      </c>
      <c r="B563" s="21"/>
      <c r="C563" s="1">
        <v>2</v>
      </c>
      <c r="D563" s="1" t="s">
        <v>4463</v>
      </c>
      <c r="E563" s="7">
        <v>4353</v>
      </c>
      <c r="F563" s="7" t="s">
        <v>4411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104"/>
        <v>0.04</v>
      </c>
      <c r="S563" s="18">
        <f t="shared" si="103"/>
        <v>0.04</v>
      </c>
      <c r="T563" s="19">
        <f t="shared" si="105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0.04</v>
      </c>
      <c r="AV563" s="37">
        <f t="shared" si="109"/>
        <v>0.04</v>
      </c>
      <c r="AW563" s="37"/>
    </row>
    <row r="564" spans="1:49" ht="15.75" hidden="1" customHeight="1" x14ac:dyDescent="0.25">
      <c r="A564" s="1" t="s">
        <v>4459</v>
      </c>
      <c r="B564" s="21"/>
      <c r="C564" s="1">
        <v>110</v>
      </c>
      <c r="D564" s="1" t="s">
        <v>4464</v>
      </c>
      <c r="E564" s="7">
        <v>4354</v>
      </c>
      <c r="F564" s="7" t="s">
        <v>4411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104"/>
        <v>170.5</v>
      </c>
      <c r="S564" s="18">
        <f t="shared" si="103"/>
        <v>170.5</v>
      </c>
      <c r="T564" s="19">
        <f t="shared" si="105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170.5</v>
      </c>
      <c r="AV564" s="37">
        <f t="shared" si="109"/>
        <v>170.5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4466</v>
      </c>
      <c r="E565" s="7">
        <v>4355</v>
      </c>
      <c r="F565" s="7" t="s">
        <v>4411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11.6</v>
      </c>
      <c r="S565" s="18">
        <f t="shared" si="103"/>
        <v>11.6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11.6</v>
      </c>
      <c r="AV565" s="37">
        <f t="shared" si="109"/>
        <v>11.6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4467</v>
      </c>
      <c r="E566" s="7">
        <v>4356</v>
      </c>
      <c r="F566" s="7" t="s">
        <v>4411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0.8</v>
      </c>
      <c r="S566" s="18">
        <f t="shared" si="103"/>
        <v>0.8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0.8</v>
      </c>
      <c r="AV566" s="37">
        <f t="shared" si="109"/>
        <v>0.8</v>
      </c>
      <c r="AW566" s="37"/>
    </row>
    <row r="567" spans="1:49" ht="15.75" hidden="1" customHeight="1" x14ac:dyDescent="0.25">
      <c r="A567" s="1" t="s">
        <v>4465</v>
      </c>
      <c r="B567" s="21"/>
      <c r="C567" s="1">
        <v>40</v>
      </c>
      <c r="D567" s="1" t="s">
        <v>4468</v>
      </c>
      <c r="E567" s="7">
        <v>4357</v>
      </c>
      <c r="F567" s="7" t="s">
        <v>4411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104"/>
        <v>2.2000000000000002</v>
      </c>
      <c r="S567" s="18">
        <f t="shared" si="103"/>
        <v>2.2000000000000002</v>
      </c>
      <c r="T567" s="19">
        <f t="shared" si="105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2.2000000000000002</v>
      </c>
      <c r="AV567" s="37">
        <f t="shared" si="109"/>
        <v>2.2000000000000002</v>
      </c>
      <c r="AW567" s="37"/>
    </row>
    <row r="568" spans="1:49" ht="15.75" hidden="1" customHeight="1" x14ac:dyDescent="0.25">
      <c r="A568" s="1" t="s">
        <v>4469</v>
      </c>
      <c r="B568" s="21"/>
      <c r="C568" s="1">
        <v>1</v>
      </c>
      <c r="D568" s="1" t="s">
        <v>4470</v>
      </c>
      <c r="E568" s="7">
        <v>4358</v>
      </c>
      <c r="F568" s="7" t="s">
        <v>4411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104"/>
        <v>6.5</v>
      </c>
      <c r="S568" s="18">
        <f t="shared" si="103"/>
        <v>6.5</v>
      </c>
      <c r="T568" s="19">
        <f t="shared" si="105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6.5</v>
      </c>
      <c r="AV568" s="37">
        <f t="shared" si="109"/>
        <v>6.5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4472</v>
      </c>
      <c r="E569" s="7">
        <v>4359</v>
      </c>
      <c r="F569" s="7" t="s">
        <v>4411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0.36</v>
      </c>
      <c r="S569" s="18">
        <f t="shared" si="103"/>
        <v>0.36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0.36</v>
      </c>
      <c r="AV569" s="37">
        <f t="shared" si="109"/>
        <v>0.36</v>
      </c>
      <c r="AW569" s="37"/>
    </row>
    <row r="570" spans="1:49" ht="15.75" hidden="1" customHeight="1" x14ac:dyDescent="0.25">
      <c r="A570" s="1" t="s">
        <v>4471</v>
      </c>
      <c r="B570" s="21"/>
      <c r="C570" s="1">
        <v>18</v>
      </c>
      <c r="D570" s="1" t="s">
        <v>4473</v>
      </c>
      <c r="E570" s="7">
        <v>4360</v>
      </c>
      <c r="F570" s="7" t="s">
        <v>4411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104"/>
        <v>0.54</v>
      </c>
      <c r="S570" s="18">
        <f t="shared" si="103"/>
        <v>0.54</v>
      </c>
      <c r="T570" s="19">
        <f t="shared" si="105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0.54</v>
      </c>
      <c r="AV570" s="37">
        <f t="shared" si="109"/>
        <v>0.54</v>
      </c>
      <c r="AW570" s="37"/>
    </row>
    <row r="571" spans="1:49" ht="15.75" hidden="1" customHeight="1" x14ac:dyDescent="0.25">
      <c r="A571" s="1" t="s">
        <v>4471</v>
      </c>
      <c r="B571" s="21"/>
      <c r="C571" s="1">
        <v>5</v>
      </c>
      <c r="D571" s="1" t="s">
        <v>4474</v>
      </c>
      <c r="E571" s="7">
        <v>4361</v>
      </c>
      <c r="F571" s="7" t="s">
        <v>4411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104"/>
        <v>0.1</v>
      </c>
      <c r="S571" s="18">
        <f t="shared" si="103"/>
        <v>0.1</v>
      </c>
      <c r="T571" s="19">
        <f t="shared" si="105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</v>
      </c>
      <c r="AV571" s="37">
        <f t="shared" si="109"/>
        <v>0.1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4475</v>
      </c>
      <c r="E572" s="7">
        <v>4362</v>
      </c>
      <c r="F572" s="7" t="s">
        <v>4411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0.12</v>
      </c>
      <c r="S572" s="18">
        <f t="shared" ref="S572:S604" si="110">IFERROR(H572*AG572,"")</f>
        <v>0.12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0.12</v>
      </c>
      <c r="AV572" s="37">
        <f t="shared" si="109"/>
        <v>0.12</v>
      </c>
      <c r="AW572" s="37"/>
    </row>
    <row r="573" spans="1:49" ht="15.75" hidden="1" customHeight="1" x14ac:dyDescent="0.25">
      <c r="A573" s="1" t="s">
        <v>4471</v>
      </c>
      <c r="B573" s="21"/>
      <c r="C573" s="1">
        <v>3</v>
      </c>
      <c r="D573" s="1" t="s">
        <v>4476</v>
      </c>
      <c r="E573" s="7">
        <v>4363</v>
      </c>
      <c r="F573" s="7" t="s">
        <v>4411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104"/>
        <v>0.15000000000000002</v>
      </c>
      <c r="S573" s="18">
        <f t="shared" si="110"/>
        <v>0.15000000000000002</v>
      </c>
      <c r="T573" s="19">
        <f t="shared" si="105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0.15000000000000002</v>
      </c>
      <c r="AV573" s="37">
        <f t="shared" si="109"/>
        <v>0.15000000000000002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4477</v>
      </c>
      <c r="E574" s="7">
        <v>4364</v>
      </c>
      <c r="F574" s="7" t="s">
        <v>4411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104"/>
        <v>0.5</v>
      </c>
      <c r="S574" s="18">
        <f t="shared" si="110"/>
        <v>0.5</v>
      </c>
      <c r="T574" s="19">
        <f t="shared" si="105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106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107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108"/>
        <v>0.5</v>
      </c>
      <c r="AV574" s="37">
        <f t="shared" si="109"/>
        <v>0.5</v>
      </c>
      <c r="AW574" s="37"/>
    </row>
    <row r="575" spans="1:49" ht="15.75" hidden="1" customHeight="1" x14ac:dyDescent="0.25">
      <c r="A575" s="1" t="s">
        <v>4471</v>
      </c>
      <c r="B575" s="21"/>
      <c r="C575" s="1">
        <v>10</v>
      </c>
      <c r="D575" s="1" t="s">
        <v>4478</v>
      </c>
      <c r="E575" s="7">
        <v>4365</v>
      </c>
      <c r="F575" s="7" t="s">
        <v>4411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4" si="111">IFERROR(H575*((AA575*0.25)+(AC575*0.25)+(AD575*0.225)+(AE575*0.225)+(AF575*0.05)),"")</f>
        <v>0.6</v>
      </c>
      <c r="S575" s="18">
        <f t="shared" si="110"/>
        <v>0.6</v>
      </c>
      <c r="T575" s="19">
        <f t="shared" ref="T575:T604" si="112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4" si="113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14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15">IF(AH575="",0,IF(ISTEXT(AH575),H575*VALUE(SUBSTITUTE(AH575,"%",""))/100,H575*AH575))</f>
        <v>0.6</v>
      </c>
      <c r="AV575" s="37">
        <f t="shared" ref="AV575:AV605" si="116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4471</v>
      </c>
      <c r="B576" s="21"/>
      <c r="C576" s="1">
        <v>2</v>
      </c>
      <c r="D576" s="1" t="s">
        <v>4479</v>
      </c>
      <c r="E576" s="7">
        <v>4366</v>
      </c>
      <c r="F576" s="7" t="s">
        <v>4411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111"/>
        <v>0.06</v>
      </c>
      <c r="S576" s="18">
        <f t="shared" si="110"/>
        <v>0.06</v>
      </c>
      <c r="T576" s="19">
        <f t="shared" si="112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0.06</v>
      </c>
      <c r="AV576" s="37">
        <f t="shared" si="116"/>
        <v>0.06</v>
      </c>
      <c r="AW576" s="37"/>
    </row>
    <row r="577" spans="1:49" ht="15.75" hidden="1" customHeight="1" x14ac:dyDescent="0.25">
      <c r="A577" s="1" t="s">
        <v>4471</v>
      </c>
      <c r="B577" s="21"/>
      <c r="C577" s="1">
        <v>4</v>
      </c>
      <c r="D577" s="1" t="s">
        <v>4480</v>
      </c>
      <c r="E577" s="7">
        <v>4367</v>
      </c>
      <c r="F577" s="7" t="s">
        <v>4411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111"/>
        <v>0.16</v>
      </c>
      <c r="S577" s="18">
        <f t="shared" si="110"/>
        <v>0.16</v>
      </c>
      <c r="T577" s="19">
        <f t="shared" si="112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0.16</v>
      </c>
      <c r="AV577" s="37">
        <f t="shared" si="116"/>
        <v>0.16</v>
      </c>
      <c r="AW577" s="37"/>
    </row>
    <row r="578" spans="1:49" ht="15.75" hidden="1" customHeight="1" x14ac:dyDescent="0.25">
      <c r="A578" s="1" t="s">
        <v>4471</v>
      </c>
      <c r="B578" s="21"/>
      <c r="C578" s="1">
        <v>2</v>
      </c>
      <c r="D578" s="1" t="s">
        <v>4481</v>
      </c>
      <c r="E578" s="7">
        <v>4368</v>
      </c>
      <c r="F578" s="7" t="s">
        <v>4411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111"/>
        <v>0.04</v>
      </c>
      <c r="S578" s="18">
        <f t="shared" si="110"/>
        <v>0.04</v>
      </c>
      <c r="T578" s="19">
        <f t="shared" si="112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0.04</v>
      </c>
      <c r="AV578" s="37">
        <f t="shared" si="116"/>
        <v>0.04</v>
      </c>
      <c r="AW578" s="37"/>
    </row>
    <row r="579" spans="1:49" ht="15.75" hidden="1" customHeight="1" x14ac:dyDescent="0.25">
      <c r="A579" s="1" t="s">
        <v>4471</v>
      </c>
      <c r="B579" s="21"/>
      <c r="C579" s="1">
        <v>8</v>
      </c>
      <c r="D579" s="1" t="s">
        <v>4482</v>
      </c>
      <c r="E579" s="7">
        <v>4369</v>
      </c>
      <c r="F579" s="7" t="s">
        <v>4411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111"/>
        <v>0.32</v>
      </c>
      <c r="S579" s="18">
        <f t="shared" si="110"/>
        <v>0.32</v>
      </c>
      <c r="T579" s="19">
        <f t="shared" si="112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0.32</v>
      </c>
      <c r="AV579" s="37">
        <f t="shared" si="116"/>
        <v>0.32</v>
      </c>
      <c r="AW579" s="37"/>
    </row>
    <row r="580" spans="1:49" ht="15.75" hidden="1" customHeight="1" x14ac:dyDescent="0.25">
      <c r="A580" s="1" t="s">
        <v>4471</v>
      </c>
      <c r="B580" s="21"/>
      <c r="C580" s="1">
        <v>1</v>
      </c>
      <c r="D580" s="1" t="s">
        <v>4483</v>
      </c>
      <c r="E580" s="7">
        <v>4370</v>
      </c>
      <c r="F580" s="7" t="s">
        <v>4411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111"/>
        <v>2.2000000000000002</v>
      </c>
      <c r="S580" s="18">
        <f t="shared" si="110"/>
        <v>2.2000000000000002</v>
      </c>
      <c r="T580" s="19">
        <f t="shared" si="112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2.2000000000000002</v>
      </c>
      <c r="AV580" s="37">
        <f t="shared" si="116"/>
        <v>2.2000000000000002</v>
      </c>
      <c r="AW580" s="37"/>
    </row>
    <row r="581" spans="1:49" ht="15.75" hidden="1" customHeight="1" x14ac:dyDescent="0.25">
      <c r="A581" s="1" t="s">
        <v>4471</v>
      </c>
      <c r="B581" s="21"/>
      <c r="C581" s="1">
        <v>71</v>
      </c>
      <c r="D581" s="1" t="s">
        <v>4484</v>
      </c>
      <c r="E581" s="7">
        <v>4371</v>
      </c>
      <c r="F581" s="7" t="s">
        <v>4411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111"/>
        <v>9.0169999999999995</v>
      </c>
      <c r="S581" s="18">
        <f t="shared" si="110"/>
        <v>9.0169999999999995</v>
      </c>
      <c r="T581" s="19">
        <f t="shared" si="112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9.0169999999999995</v>
      </c>
      <c r="AV581" s="37">
        <f t="shared" si="116"/>
        <v>9.0169999999999995</v>
      </c>
      <c r="AW581" s="37"/>
    </row>
    <row r="582" spans="1:49" ht="15.75" hidden="1" customHeight="1" x14ac:dyDescent="0.25">
      <c r="A582" s="1" t="s">
        <v>4471</v>
      </c>
      <c r="B582" s="21"/>
      <c r="C582" s="1">
        <v>10</v>
      </c>
      <c r="D582" s="1" t="s">
        <v>4486</v>
      </c>
      <c r="E582" s="7">
        <v>4372</v>
      </c>
      <c r="F582" s="7" t="s">
        <v>4411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111"/>
        <v>1.4000000000000001</v>
      </c>
      <c r="S582" s="18">
        <f t="shared" si="110"/>
        <v>1.4000000000000001</v>
      </c>
      <c r="T582" s="19">
        <f t="shared" si="112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1.4000000000000001</v>
      </c>
      <c r="AV582" s="37">
        <f t="shared" si="116"/>
        <v>1.4000000000000001</v>
      </c>
      <c r="AW582" s="37"/>
    </row>
    <row r="583" spans="1:49" ht="15.75" hidden="1" customHeight="1" x14ac:dyDescent="0.25">
      <c r="A583" s="1" t="s">
        <v>4471</v>
      </c>
      <c r="B583" s="21"/>
      <c r="C583" s="1">
        <v>18</v>
      </c>
      <c r="D583" s="1" t="s">
        <v>4487</v>
      </c>
      <c r="E583" s="7">
        <v>4373</v>
      </c>
      <c r="F583" s="7" t="s">
        <v>4411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111"/>
        <v>6.6059999999999999</v>
      </c>
      <c r="S583" s="18">
        <f t="shared" si="110"/>
        <v>6.6059999999999999</v>
      </c>
      <c r="T583" s="19">
        <f t="shared" si="112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6.6059999999999999</v>
      </c>
      <c r="AV583" s="37">
        <f t="shared" si="116"/>
        <v>6.6059999999999999</v>
      </c>
      <c r="AW583" s="37"/>
    </row>
    <row r="584" spans="1:49" ht="15.75" hidden="1" customHeight="1" x14ac:dyDescent="0.25">
      <c r="A584" s="1" t="s">
        <v>4471</v>
      </c>
      <c r="B584" s="21"/>
      <c r="C584" s="1">
        <v>50</v>
      </c>
      <c r="D584" s="1" t="s">
        <v>4488</v>
      </c>
      <c r="E584" s="7">
        <v>4374</v>
      </c>
      <c r="F584" s="7" t="s">
        <v>4411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111"/>
        <v>28.499999999999996</v>
      </c>
      <c r="S584" s="18">
        <f t="shared" si="110"/>
        <v>28.499999999999996</v>
      </c>
      <c r="T584" s="19">
        <f t="shared" si="112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28.499999999999996</v>
      </c>
      <c r="AV584" s="37">
        <f t="shared" si="116"/>
        <v>28.499999999999996</v>
      </c>
      <c r="AW584" s="37"/>
    </row>
    <row r="585" spans="1:49" ht="15.75" hidden="1" customHeight="1" x14ac:dyDescent="0.25">
      <c r="A585" s="1" t="s">
        <v>4471</v>
      </c>
      <c r="B585" s="21"/>
      <c r="C585" s="1">
        <v>60</v>
      </c>
      <c r="D585" s="1" t="s">
        <v>4489</v>
      </c>
      <c r="E585" s="7">
        <v>4375</v>
      </c>
      <c r="F585" s="7" t="s">
        <v>4411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111"/>
        <v>9.9960000000000004</v>
      </c>
      <c r="S585" s="18">
        <f t="shared" si="110"/>
        <v>9.9960000000000004</v>
      </c>
      <c r="T585" s="19">
        <f t="shared" si="112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9.9960000000000004</v>
      </c>
      <c r="AV585" s="37">
        <f t="shared" si="116"/>
        <v>9.9960000000000004</v>
      </c>
      <c r="AW585" s="37"/>
    </row>
    <row r="586" spans="1:49" ht="15.75" hidden="1" customHeight="1" x14ac:dyDescent="0.25">
      <c r="A586" s="1" t="s">
        <v>4471</v>
      </c>
      <c r="B586" s="21"/>
      <c r="C586" s="1">
        <v>15</v>
      </c>
      <c r="D586" s="1" t="s">
        <v>4490</v>
      </c>
      <c r="E586" s="7">
        <v>4376</v>
      </c>
      <c r="F586" s="7" t="s">
        <v>4411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111"/>
        <v>2.4</v>
      </c>
      <c r="S586" s="18">
        <f t="shared" si="110"/>
        <v>2.4</v>
      </c>
      <c r="T586" s="19">
        <f t="shared" si="112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2.4</v>
      </c>
      <c r="AV586" s="37">
        <f t="shared" si="116"/>
        <v>2.4</v>
      </c>
      <c r="AW586" s="37"/>
    </row>
    <row r="587" spans="1:49" ht="15.75" hidden="1" customHeight="1" x14ac:dyDescent="0.25">
      <c r="A587" s="1" t="s">
        <v>4471</v>
      </c>
      <c r="B587" s="21"/>
      <c r="C587" s="1">
        <v>52</v>
      </c>
      <c r="D587" s="1" t="s">
        <v>4491</v>
      </c>
      <c r="E587" s="7">
        <v>4377</v>
      </c>
      <c r="F587" s="7" t="s">
        <v>4411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111"/>
        <v>23.192</v>
      </c>
      <c r="S587" s="18">
        <f t="shared" si="110"/>
        <v>23.192</v>
      </c>
      <c r="T587" s="19">
        <f t="shared" si="112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23.192</v>
      </c>
      <c r="AV587" s="37">
        <f t="shared" si="116"/>
        <v>23.192</v>
      </c>
      <c r="AW587" s="37"/>
    </row>
    <row r="588" spans="1:49" ht="15.75" hidden="1" customHeight="1" x14ac:dyDescent="0.25">
      <c r="A588" s="1" t="s">
        <v>4471</v>
      </c>
      <c r="B588" s="21"/>
      <c r="C588" s="1">
        <v>78</v>
      </c>
      <c r="D588" s="1" t="s">
        <v>4492</v>
      </c>
      <c r="E588" s="7">
        <v>4378</v>
      </c>
      <c r="F588" s="7" t="s">
        <v>4411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111"/>
        <v>11.543999999999999</v>
      </c>
      <c r="S588" s="18">
        <f t="shared" si="110"/>
        <v>11.543999999999999</v>
      </c>
      <c r="T588" s="19">
        <f t="shared" si="112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11.543999999999999</v>
      </c>
      <c r="AV588" s="37">
        <f t="shared" si="116"/>
        <v>11.543999999999999</v>
      </c>
      <c r="AW588" s="37"/>
    </row>
    <row r="589" spans="1:49" ht="15.75" hidden="1" customHeight="1" x14ac:dyDescent="0.25">
      <c r="A589" s="1" t="s">
        <v>4471</v>
      </c>
      <c r="B589" s="21"/>
      <c r="C589" s="1">
        <v>26</v>
      </c>
      <c r="D589" s="1" t="s">
        <v>4493</v>
      </c>
      <c r="E589" s="7">
        <v>4379</v>
      </c>
      <c r="F589" s="7" t="s">
        <v>4411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111"/>
        <v>4.3940000000000001</v>
      </c>
      <c r="S589" s="18">
        <f t="shared" si="110"/>
        <v>4.3940000000000001</v>
      </c>
      <c r="T589" s="19">
        <f t="shared" si="112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4.3940000000000001</v>
      </c>
      <c r="AV589" s="37">
        <f t="shared" si="116"/>
        <v>4.3940000000000001</v>
      </c>
      <c r="AW589" s="37"/>
    </row>
    <row r="590" spans="1:49" ht="15.75" hidden="1" customHeight="1" x14ac:dyDescent="0.25">
      <c r="A590" s="1" t="s">
        <v>4471</v>
      </c>
      <c r="B590" s="21"/>
      <c r="C590" s="1">
        <v>60</v>
      </c>
      <c r="D590" s="1" t="s">
        <v>4494</v>
      </c>
      <c r="E590" s="7">
        <v>4380</v>
      </c>
      <c r="F590" s="7" t="s">
        <v>4411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111"/>
        <v>39.96</v>
      </c>
      <c r="S590" s="18">
        <f t="shared" si="110"/>
        <v>39.96</v>
      </c>
      <c r="T590" s="19">
        <f t="shared" si="112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39.96</v>
      </c>
      <c r="AV590" s="37">
        <f t="shared" si="116"/>
        <v>39.96</v>
      </c>
      <c r="AW590" s="37"/>
    </row>
    <row r="591" spans="1:49" ht="15.75" hidden="1" customHeight="1" x14ac:dyDescent="0.25">
      <c r="A591" s="1" t="s">
        <v>4471</v>
      </c>
      <c r="B591" s="21"/>
      <c r="C591" s="1">
        <v>52</v>
      </c>
      <c r="D591" s="1" t="s">
        <v>4495</v>
      </c>
      <c r="E591" s="7">
        <v>4381</v>
      </c>
      <c r="F591" s="7" t="s">
        <v>4411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111"/>
        <v>10.972</v>
      </c>
      <c r="S591" s="18">
        <f t="shared" si="110"/>
        <v>10.972</v>
      </c>
      <c r="T591" s="19">
        <f t="shared" si="112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10.972</v>
      </c>
      <c r="AV591" s="37">
        <f t="shared" si="116"/>
        <v>10.972</v>
      </c>
      <c r="AW591" s="37"/>
    </row>
    <row r="592" spans="1:49" ht="15.75" hidden="1" customHeight="1" x14ac:dyDescent="0.25">
      <c r="A592" s="1" t="s">
        <v>4471</v>
      </c>
      <c r="B592" s="21"/>
      <c r="C592" s="1">
        <v>26</v>
      </c>
      <c r="D592" s="1" t="s">
        <v>4496</v>
      </c>
      <c r="E592" s="7">
        <v>4382</v>
      </c>
      <c r="F592" s="7" t="s">
        <v>4411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111"/>
        <v>10.997999999999999</v>
      </c>
      <c r="S592" s="18">
        <f t="shared" si="110"/>
        <v>10.997999999999999</v>
      </c>
      <c r="T592" s="19">
        <f t="shared" si="112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10.997999999999999</v>
      </c>
      <c r="AV592" s="37">
        <f t="shared" si="116"/>
        <v>10.997999999999999</v>
      </c>
      <c r="AW592" s="37"/>
    </row>
    <row r="593" spans="1:49" ht="15.75" hidden="1" customHeight="1" x14ac:dyDescent="0.25">
      <c r="A593" s="1" t="s">
        <v>4471</v>
      </c>
      <c r="B593" s="21"/>
      <c r="C593" s="1">
        <v>3</v>
      </c>
      <c r="D593" s="1" t="s">
        <v>4497</v>
      </c>
      <c r="E593" s="7">
        <v>4383</v>
      </c>
      <c r="F593" s="7" t="s">
        <v>4411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111"/>
        <v>10.5</v>
      </c>
      <c r="S593" s="18">
        <f t="shared" si="110"/>
        <v>10.5</v>
      </c>
      <c r="T593" s="19">
        <f t="shared" si="112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10.5</v>
      </c>
      <c r="AV593" s="37">
        <f t="shared" si="116"/>
        <v>10.5</v>
      </c>
      <c r="AW593" s="37"/>
    </row>
    <row r="594" spans="1:49" ht="15.75" hidden="1" customHeight="1" x14ac:dyDescent="0.25">
      <c r="A594" s="1" t="s">
        <v>4471</v>
      </c>
      <c r="B594" s="21"/>
      <c r="C594" s="1">
        <v>20</v>
      </c>
      <c r="D594" s="1" t="s">
        <v>4498</v>
      </c>
      <c r="E594" s="7">
        <v>4384</v>
      </c>
      <c r="F594" s="7" t="s">
        <v>4411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111"/>
        <v>6</v>
      </c>
      <c r="S594" s="18">
        <f t="shared" si="110"/>
        <v>6</v>
      </c>
      <c r="T594" s="19">
        <f t="shared" si="112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6</v>
      </c>
      <c r="AV594" s="37">
        <f t="shared" si="116"/>
        <v>6</v>
      </c>
      <c r="AW594" s="37"/>
    </row>
    <row r="595" spans="1:49" ht="15.75" hidden="1" customHeight="1" x14ac:dyDescent="0.25">
      <c r="A595" s="1" t="s">
        <v>4471</v>
      </c>
      <c r="B595" s="21"/>
      <c r="C595" s="1">
        <v>6</v>
      </c>
      <c r="D595" s="1" t="s">
        <v>4499</v>
      </c>
      <c r="E595" s="7">
        <v>4385</v>
      </c>
      <c r="F595" s="7" t="s">
        <v>4411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3</v>
      </c>
      <c r="D596" s="1" t="s">
        <v>4500</v>
      </c>
      <c r="E596" s="7">
        <v>4386</v>
      </c>
      <c r="F596" s="7" t="s">
        <v>4411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6</v>
      </c>
      <c r="D597" s="1" t="s">
        <v>4501</v>
      </c>
      <c r="E597" s="7">
        <v>4387</v>
      </c>
      <c r="F597" s="7" t="s">
        <v>4411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111"/>
        <v>0.06</v>
      </c>
      <c r="S597" s="18">
        <f t="shared" si="110"/>
        <v>0.06</v>
      </c>
      <c r="T597" s="19">
        <f t="shared" si="112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0.06</v>
      </c>
      <c r="AV597" s="37">
        <f t="shared" si="116"/>
        <v>0.06</v>
      </c>
      <c r="AW597" s="37"/>
    </row>
    <row r="598" spans="1:49" ht="15.75" hidden="1" customHeight="1" x14ac:dyDescent="0.25">
      <c r="A598" s="1" t="s">
        <v>4471</v>
      </c>
      <c r="B598" s="21"/>
      <c r="C598" s="1">
        <v>15</v>
      </c>
      <c r="D598" s="1" t="s">
        <v>4502</v>
      </c>
      <c r="E598" s="7">
        <v>4388</v>
      </c>
      <c r="F598" s="7" t="s">
        <v>4411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111"/>
        <v>5.1899999999999995</v>
      </c>
      <c r="S598" s="18">
        <f t="shared" si="110"/>
        <v>5.1899999999999995</v>
      </c>
      <c r="T598" s="19">
        <f t="shared" si="112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5.1899999999999995</v>
      </c>
      <c r="AV598" s="37">
        <f t="shared" si="116"/>
        <v>5.1899999999999995</v>
      </c>
      <c r="AW598" s="37"/>
    </row>
    <row r="599" spans="1:49" ht="15.75" hidden="1" customHeight="1" x14ac:dyDescent="0.25">
      <c r="A599" s="1" t="s">
        <v>4471</v>
      </c>
      <c r="B599" s="21"/>
      <c r="C599" s="1">
        <v>12</v>
      </c>
      <c r="D599" s="1" t="s">
        <v>4503</v>
      </c>
      <c r="E599" s="7">
        <v>4389</v>
      </c>
      <c r="F599" s="7" t="s">
        <v>4411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111"/>
        <v>1.4040000000000001</v>
      </c>
      <c r="S599" s="18">
        <f t="shared" si="110"/>
        <v>1.4040000000000001</v>
      </c>
      <c r="T599" s="19">
        <f t="shared" si="112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1.4040000000000001</v>
      </c>
      <c r="AV599" s="37">
        <f t="shared" si="116"/>
        <v>1.4040000000000001</v>
      </c>
      <c r="AW599" s="37"/>
    </row>
    <row r="600" spans="1:49" ht="15.75" hidden="1" customHeight="1" x14ac:dyDescent="0.25">
      <c r="A600" s="1" t="s">
        <v>4459</v>
      </c>
      <c r="B600" s="21"/>
      <c r="C600" s="1">
        <v>4</v>
      </c>
      <c r="D600" s="1" t="s">
        <v>4504</v>
      </c>
      <c r="E600" s="7">
        <v>4390</v>
      </c>
      <c r="F600" s="7" t="s">
        <v>4411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111"/>
        <v>4</v>
      </c>
      <c r="S600" s="18">
        <f t="shared" si="110"/>
        <v>4</v>
      </c>
      <c r="T600" s="19">
        <f t="shared" si="112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4</v>
      </c>
      <c r="AV600" s="37">
        <f t="shared" si="116"/>
        <v>4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4505</v>
      </c>
      <c r="E601" s="7">
        <v>4391</v>
      </c>
      <c r="F601" s="7" t="s">
        <v>4411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1.2</v>
      </c>
      <c r="S601" s="18">
        <f t="shared" si="110"/>
        <v>1.2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1.2</v>
      </c>
      <c r="AV601" s="37">
        <f t="shared" si="116"/>
        <v>1.2</v>
      </c>
      <c r="AW601" s="37"/>
    </row>
    <row r="602" spans="1:49" ht="15.75" hidden="1" customHeight="1" x14ac:dyDescent="0.25">
      <c r="A602" s="1" t="s">
        <v>4471</v>
      </c>
      <c r="B602" s="21"/>
      <c r="C602" s="1">
        <v>1</v>
      </c>
      <c r="D602" s="1" t="s">
        <v>4447</v>
      </c>
      <c r="E602" s="7">
        <v>4392</v>
      </c>
      <c r="F602" s="7" t="s">
        <v>4411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2.5</v>
      </c>
      <c r="S602" s="18">
        <f t="shared" si="110"/>
        <v>2.5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2.5</v>
      </c>
      <c r="AV602" s="37">
        <f t="shared" si="116"/>
        <v>2.5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4507</v>
      </c>
      <c r="E603" s="7">
        <v>4393</v>
      </c>
      <c r="F603" s="7" t="s">
        <v>4411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120</v>
      </c>
      <c r="S603" s="18">
        <f t="shared" si="110"/>
        <v>120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120</v>
      </c>
      <c r="AV603" s="37">
        <f t="shared" si="116"/>
        <v>120</v>
      </c>
      <c r="AW603" s="37"/>
    </row>
    <row r="604" spans="1:49" ht="15.75" hidden="1" customHeight="1" x14ac:dyDescent="0.25">
      <c r="A604" s="1" t="s">
        <v>4506</v>
      </c>
      <c r="B604" s="21"/>
      <c r="C604" s="1">
        <v>1</v>
      </c>
      <c r="D604" s="1" t="s">
        <v>4508</v>
      </c>
      <c r="E604" s="7">
        <v>4394</v>
      </c>
      <c r="F604" s="7" t="s">
        <v>4411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111"/>
        <v>0.5</v>
      </c>
      <c r="S604" s="18">
        <f t="shared" si="110"/>
        <v>0.5</v>
      </c>
      <c r="T604" s="19">
        <f t="shared" si="112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13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4509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14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0.5</v>
      </c>
      <c r="AV604" s="37">
        <f t="shared" si="116"/>
        <v>0.5</v>
      </c>
      <c r="AW604" s="37"/>
    </row>
    <row r="605" spans="1:49" ht="15.75" hidden="1" customHeight="1" x14ac:dyDescent="0.25">
      <c r="A605" s="253" t="s">
        <v>4510</v>
      </c>
      <c r="B605" s="239" t="s">
        <v>4511</v>
      </c>
      <c r="C605" s="237">
        <v>1</v>
      </c>
      <c r="D605" s="254" t="s">
        <v>4512</v>
      </c>
      <c r="E605" s="237">
        <v>4395</v>
      </c>
      <c r="F605" s="237">
        <v>36</v>
      </c>
      <c r="G605" s="256">
        <v>1065.9000000000001</v>
      </c>
      <c r="H605" s="240">
        <f>Tabela1[[#This Row],[PESO UNI]]*Tabela1[[#This Row],[QTE]]</f>
        <v>1065.9000000000001</v>
      </c>
      <c r="I605" s="237" t="s">
        <v>4863</v>
      </c>
      <c r="J605" s="241" t="s">
        <v>3045</v>
      </c>
      <c r="K605" s="241" t="s">
        <v>31</v>
      </c>
      <c r="L605" s="242" t="s">
        <v>2984</v>
      </c>
      <c r="M605" s="243">
        <v>46220</v>
      </c>
      <c r="N605" s="241" t="s">
        <v>38</v>
      </c>
      <c r="O605" s="244"/>
      <c r="P605" s="245"/>
      <c r="Q605" s="14">
        <f>Tabela1[[#This Row],[QTDE/ Fabricação]]-Tabela1[[#This Row],[QTE]]</f>
        <v>-1</v>
      </c>
      <c r="R605" s="247">
        <f>IFERROR(H605*((AA605*0.25)+(AC605*0.25)+(AD605*0.225)+(AE605*0.225)+(AF605*0.05)),"")</f>
        <v>1065.9000000000001</v>
      </c>
      <c r="S605" s="247">
        <f t="shared" ref="S605:S625" si="117">IFERROR(H605*AG605,"")</f>
        <v>1065.9000000000001</v>
      </c>
      <c r="T605" s="248">
        <f>IFERROR(S605-H605,"")</f>
        <v>0</v>
      </c>
      <c r="U605" s="249">
        <f>IFERROR(SUMIF('LISTA DE EMBARQUE'!B:B,MICRO!E:E,'LISTA DE EMBARQUE'!G:G),"")</f>
        <v>1</v>
      </c>
      <c r="V605" s="244">
        <f>IFERROR(VLOOKUP(Tabela1[[#This Row],[COD.MDE]],'LISTA DE EMBARQUE'!B:L,11,0),"")</f>
        <v>5</v>
      </c>
      <c r="W605" s="245" t="str">
        <f>IFERROR(COUNTIF(#REF!,Tabela1[[#This Row],[Colunas5]]),"")</f>
        <v/>
      </c>
      <c r="X605" s="246">
        <f>Tabela1[[#This Row],[QIANTIDADE EXPEDIDA]]*Tabela1[[#This Row],[PESO UNI]]</f>
        <v>1065.9000000000001</v>
      </c>
      <c r="Y605" s="246">
        <f>U605-C605</f>
        <v>0</v>
      </c>
      <c r="Z605" s="250">
        <f>Tabela1[[#This Row],[PESO TOTAL]]-Tabela1[[#This Row],[Peso Expedido]]</f>
        <v>0</v>
      </c>
      <c r="AA605" s="251">
        <v>1</v>
      </c>
      <c r="AB605" s="252"/>
      <c r="AC605" s="252">
        <v>1</v>
      </c>
      <c r="AD605" s="252">
        <v>1</v>
      </c>
      <c r="AE605" s="252">
        <v>1</v>
      </c>
      <c r="AF605" s="252">
        <v>1</v>
      </c>
      <c r="AG605" s="252">
        <v>1</v>
      </c>
      <c r="AH605" s="252">
        <v>1</v>
      </c>
      <c r="AI605" s="252" t="str">
        <f>IF(Z605&lt;=0,"ok","")</f>
        <v>ok</v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14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15"/>
        <v>1065.9000000000001</v>
      </c>
      <c r="AV605" s="37">
        <f t="shared" si="116"/>
        <v>1065.9000000000001</v>
      </c>
      <c r="AW605" s="37"/>
    </row>
    <row r="606" spans="1:49" ht="15.75" hidden="1" customHeight="1" x14ac:dyDescent="0.25">
      <c r="A606" s="1" t="s">
        <v>2552</v>
      </c>
      <c r="B606" s="192"/>
      <c r="C606" s="194">
        <v>47</v>
      </c>
      <c r="D606" s="205" t="s">
        <v>3735</v>
      </c>
      <c r="E606" s="191" t="s">
        <v>4446</v>
      </c>
      <c r="F606" s="194" t="s">
        <v>4411</v>
      </c>
      <c r="G606" s="195">
        <v>121.38</v>
      </c>
      <c r="H606" s="34">
        <f>Tabela1[[#This Row],[PESO UNI]]*Tabela1[[#This Row],[QTE]]</f>
        <v>5704.86</v>
      </c>
      <c r="I606" s="195">
        <v>0</v>
      </c>
      <c r="J606" s="8" t="s">
        <v>2550</v>
      </c>
      <c r="K606" s="8" t="s">
        <v>4320</v>
      </c>
      <c r="L606" s="9" t="s">
        <v>2551</v>
      </c>
      <c r="M606" s="196"/>
      <c r="N606" s="202" t="s">
        <v>38</v>
      </c>
      <c r="O606" s="197"/>
      <c r="P606" s="198"/>
      <c r="Q606" s="14">
        <f>Tabela1[[#This Row],[QTDE/ Fabricação]]-Tabela1[[#This Row],[QTE]]</f>
        <v>-47</v>
      </c>
      <c r="R606" s="18">
        <f t="shared" ref="R606" si="118">IFERROR(H606*((AA606*0.25)+(AC606*0.25)+(AD606*0.225)+(AE606*0.225)+(AF606*0.05)),"")</f>
        <v>5704.86</v>
      </c>
      <c r="S606" s="158">
        <f t="shared" si="117"/>
        <v>5704.86</v>
      </c>
      <c r="T606" s="19">
        <f t="shared" ref="T606" si="119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" si="120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4509</v>
      </c>
      <c r="AQ606" s="199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238" t="s">
        <v>4513</v>
      </c>
      <c r="B607" s="239" t="s">
        <v>4514</v>
      </c>
      <c r="C607" s="238">
        <v>1</v>
      </c>
      <c r="D607" s="238" t="s">
        <v>4515</v>
      </c>
      <c r="E607" s="237">
        <v>4396</v>
      </c>
      <c r="F607" s="237">
        <v>37</v>
      </c>
      <c r="G607" s="238">
        <v>1283.7</v>
      </c>
      <c r="H607" s="240">
        <f>Tabela1[[#This Row],[PESO UNI]]*Tabela1[[#This Row],[QTE]]</f>
        <v>1283.7</v>
      </c>
      <c r="I607" s="237" t="s">
        <v>5485</v>
      </c>
      <c r="J607" s="241" t="s">
        <v>3140</v>
      </c>
      <c r="K607" s="241" t="s">
        <v>4320</v>
      </c>
      <c r="L607" s="242" t="s">
        <v>2984</v>
      </c>
      <c r="M607" s="243">
        <v>46220</v>
      </c>
      <c r="N607" s="241" t="s">
        <v>38</v>
      </c>
      <c r="O607" s="244"/>
      <c r="P607" s="245"/>
      <c r="Q607" s="14">
        <f>Tabela1[[#This Row],[QTDE/ Fabricação]]-Tabela1[[#This Row],[QTE]]</f>
        <v>-1</v>
      </c>
      <c r="R607" s="247">
        <f t="shared" ref="R607:R625" si="121">IFERROR(H607*((AA607*0.25)+(AC607*0.25)+(AD607*0.225)+(AE607*0.225)+(AF607*0.05)),"")</f>
        <v>1283.7</v>
      </c>
      <c r="S607" s="247">
        <f t="shared" si="117"/>
        <v>1283.7</v>
      </c>
      <c r="T607" s="248">
        <f t="shared" ref="T607:T625" si="122">IFERROR(S607-H607,"")</f>
        <v>0</v>
      </c>
      <c r="U607" s="249">
        <f>IFERROR(SUMIF('LISTA DE EMBARQUE'!B:B,MICRO!E:E,'LISTA DE EMBARQUE'!G:G),"")</f>
        <v>1</v>
      </c>
      <c r="V607" s="244">
        <f>IFERROR(VLOOKUP(Tabela1[[#This Row],[COD.MDE]],'LISTA DE EMBARQUE'!B:L,11,0),"")</f>
        <v>6</v>
      </c>
      <c r="W607" s="245" t="str">
        <f>IFERROR(COUNTIF(#REF!,Tabela1[[#This Row],[Colunas5]]),"")</f>
        <v/>
      </c>
      <c r="X607" s="246">
        <f>Tabela1[[#This Row],[QIANTIDADE EXPEDIDA]]*Tabela1[[#This Row],[PESO UNI]]</f>
        <v>1283.7</v>
      </c>
      <c r="Y607" s="246">
        <f t="shared" ref="Y607:Y625" si="123">U607-C607</f>
        <v>0</v>
      </c>
      <c r="Z607" s="250">
        <f>Tabela1[[#This Row],[PESO TOTAL]]-Tabela1[[#This Row],[Peso Expedido]]</f>
        <v>0</v>
      </c>
      <c r="AA607" s="251">
        <v>1</v>
      </c>
      <c r="AB607" s="252"/>
      <c r="AC607" s="251">
        <v>1</v>
      </c>
      <c r="AD607" s="251">
        <v>1</v>
      </c>
      <c r="AE607" s="251">
        <v>1</v>
      </c>
      <c r="AF607" s="251">
        <v>1</v>
      </c>
      <c r="AG607" s="251">
        <v>1</v>
      </c>
      <c r="AH607" s="251">
        <v>1</v>
      </c>
      <c r="AI607" s="252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4516</v>
      </c>
      <c r="B608" s="21" t="s">
        <v>4517</v>
      </c>
      <c r="C608" s="1">
        <v>1</v>
      </c>
      <c r="D608" s="1" t="s">
        <v>4518</v>
      </c>
      <c r="E608" s="7">
        <v>4397</v>
      </c>
      <c r="F608" s="7">
        <v>37</v>
      </c>
      <c r="G608" s="1">
        <v>396.2</v>
      </c>
      <c r="H608" s="34">
        <f>Tabela1[[#This Row],[PESO UNI]]*Tabela1[[#This Row],[QTE]]</f>
        <v>396.2</v>
      </c>
      <c r="I608" s="7" t="s">
        <v>5484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396.2</v>
      </c>
      <c r="S608" s="18">
        <f t="shared" si="117"/>
        <v>396.2</v>
      </c>
      <c r="T608" s="19">
        <f t="shared" si="122"/>
        <v>0</v>
      </c>
      <c r="U608" s="16">
        <f>IFERROR(SUMIF('LISTA DE EMBARQUE'!B:B,MICRO!E:E,'LISTA DE EMBARQUE'!G:G),"")</f>
        <v>2</v>
      </c>
      <c r="V608" s="12">
        <f>IFERROR(VLOOKUP(Tabela1[[#This Row],[COD.MDE]],'LISTA DE EMBARQUE'!B:L,11,0),"")</f>
        <v>6</v>
      </c>
      <c r="W608" s="13" t="str">
        <f>IFERROR(COUNTIF(#REF!,Tabela1[[#This Row],[Colunas5]]),"")</f>
        <v/>
      </c>
      <c r="X608" s="14">
        <f>Tabela1[[#This Row],[QIANTIDADE EXPEDIDA]]*Tabela1[[#This Row],[PESO UNI]]</f>
        <v>792.4</v>
      </c>
      <c r="Y608" s="14">
        <f t="shared" si="123"/>
        <v>1</v>
      </c>
      <c r="Z608" s="20">
        <f>Tabela1[[#This Row],[PESO TOTAL]]-Tabela1[[#This Row],[Peso Expedido]]</f>
        <v>-396.2</v>
      </c>
      <c r="AA608" s="17">
        <v>1</v>
      </c>
      <c r="AB608" s="33"/>
      <c r="AC608" s="17">
        <v>1</v>
      </c>
      <c r="AD608" s="17">
        <v>1</v>
      </c>
      <c r="AE608" s="17">
        <v>1</v>
      </c>
      <c r="AF608" s="17">
        <v>1</v>
      </c>
      <c r="AG608" s="17">
        <v>1</v>
      </c>
      <c r="AH608" s="17">
        <v>1</v>
      </c>
      <c r="AI608" s="33" t="s">
        <v>4412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4521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5483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166</v>
      </c>
      <c r="S609" s="18">
        <f t="shared" si="117"/>
        <v>166</v>
      </c>
      <c r="T609" s="19">
        <f t="shared" si="122"/>
        <v>0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166</v>
      </c>
      <c r="AA609" s="17">
        <v>1</v>
      </c>
      <c r="AB609" s="33"/>
      <c r="AC609" s="33">
        <v>1</v>
      </c>
      <c r="AD609" s="33">
        <v>1</v>
      </c>
      <c r="AE609" s="33">
        <v>1</v>
      </c>
      <c r="AF609" s="33">
        <v>1</v>
      </c>
      <c r="AG609" s="33">
        <v>1</v>
      </c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4519</v>
      </c>
      <c r="B610" s="21" t="s">
        <v>4520</v>
      </c>
      <c r="C610" s="1">
        <v>1</v>
      </c>
      <c r="D610" s="1" t="s">
        <v>4522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5483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12.870000000000001</v>
      </c>
      <c r="S610" s="18">
        <f t="shared" si="117"/>
        <v>0</v>
      </c>
      <c r="T610" s="19">
        <f t="shared" si="122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28.6</v>
      </c>
      <c r="AA610" s="17">
        <v>0.9</v>
      </c>
      <c r="AB610" s="33"/>
      <c r="AC610" s="33">
        <v>0.9</v>
      </c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4525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5482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126.7</v>
      </c>
      <c r="S611" s="18">
        <f t="shared" si="117"/>
        <v>126.7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4523</v>
      </c>
      <c r="B612" s="21" t="s">
        <v>4524</v>
      </c>
      <c r="C612" s="1">
        <v>1</v>
      </c>
      <c r="D612" s="1" t="s">
        <v>4526</v>
      </c>
      <c r="E612" s="7">
        <v>4401</v>
      </c>
      <c r="F612" s="7">
        <v>37</v>
      </c>
      <c r="G612" s="1">
        <v>117.8</v>
      </c>
      <c r="H612" s="34">
        <f>Tabela1[[#This Row],[PESO UNI]]*Tabela1[[#This Row],[QTE]]</f>
        <v>117.8</v>
      </c>
      <c r="I612" s="7" t="s">
        <v>5482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117.8</v>
      </c>
      <c r="S612" s="18">
        <f t="shared" si="117"/>
        <v>117.8</v>
      </c>
      <c r="T612" s="19">
        <f t="shared" si="122"/>
        <v>0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117.8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238" t="s">
        <v>4527</v>
      </c>
      <c r="B613" s="239" t="s">
        <v>4528</v>
      </c>
      <c r="C613" s="238">
        <v>1</v>
      </c>
      <c r="D613" s="238" t="s">
        <v>4529</v>
      </c>
      <c r="E613" s="237">
        <v>4402</v>
      </c>
      <c r="F613" s="237">
        <v>37</v>
      </c>
      <c r="G613" s="238">
        <v>100.9</v>
      </c>
      <c r="H613" s="240">
        <f>Tabela1[[#This Row],[PESO UNI]]*Tabela1[[#This Row],[QTE]]</f>
        <v>100.9</v>
      </c>
      <c r="I613" s="237" t="s">
        <v>4839</v>
      </c>
      <c r="J613" s="241" t="s">
        <v>3140</v>
      </c>
      <c r="K613" s="241" t="s">
        <v>4320</v>
      </c>
      <c r="L613" s="242" t="s">
        <v>2984</v>
      </c>
      <c r="M613" s="243">
        <v>46220</v>
      </c>
      <c r="N613" s="241" t="s">
        <v>38</v>
      </c>
      <c r="O613" s="244"/>
      <c r="P613" s="245"/>
      <c r="Q613" s="14">
        <f>Tabela1[[#This Row],[QTDE/ Fabricação]]-Tabela1[[#This Row],[QTE]]</f>
        <v>-1</v>
      </c>
      <c r="R613" s="247">
        <f t="shared" si="121"/>
        <v>100.9</v>
      </c>
      <c r="S613" s="247">
        <f t="shared" si="117"/>
        <v>100.9</v>
      </c>
      <c r="T613" s="248">
        <f t="shared" si="122"/>
        <v>0</v>
      </c>
      <c r="U613" s="249">
        <f>IFERROR(SUMIF('LISTA DE EMBARQUE'!B:B,MICRO!E:E,'LISTA DE EMBARQUE'!G:G),"")</f>
        <v>1</v>
      </c>
      <c r="V613" s="244">
        <f>IFERROR(VLOOKUP(Tabela1[[#This Row],[COD.MDE]],'LISTA DE EMBARQUE'!B:L,11,0),"")</f>
        <v>7</v>
      </c>
      <c r="W613" s="245" t="str">
        <f>IFERROR(COUNTIF(#REF!,Tabela1[[#This Row],[Colunas5]]),"")</f>
        <v/>
      </c>
      <c r="X613" s="246">
        <f>Tabela1[[#This Row],[QIANTIDADE EXPEDIDA]]*Tabela1[[#This Row],[PESO UNI]]</f>
        <v>100.9</v>
      </c>
      <c r="Y613" s="246">
        <f t="shared" si="123"/>
        <v>0</v>
      </c>
      <c r="Z613" s="250">
        <f>Tabela1[[#This Row],[PESO TOTAL]]-Tabela1[[#This Row],[Peso Expedido]]</f>
        <v>0</v>
      </c>
      <c r="AA613" s="251">
        <v>1</v>
      </c>
      <c r="AB613" s="252"/>
      <c r="AC613" s="252">
        <v>1</v>
      </c>
      <c r="AD613" s="252">
        <v>1</v>
      </c>
      <c r="AE613" s="252">
        <v>1</v>
      </c>
      <c r="AF613" s="252">
        <v>1</v>
      </c>
      <c r="AG613" s="252">
        <v>1</v>
      </c>
      <c r="AH613" s="252">
        <v>1</v>
      </c>
      <c r="AI613" s="252" t="s">
        <v>4412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238" t="s">
        <v>4527</v>
      </c>
      <c r="B614" s="239" t="s">
        <v>4528</v>
      </c>
      <c r="C614" s="238">
        <v>2</v>
      </c>
      <c r="D614" s="238" t="s">
        <v>4530</v>
      </c>
      <c r="E614" s="237">
        <v>4403</v>
      </c>
      <c r="F614" s="237">
        <v>37</v>
      </c>
      <c r="G614" s="238">
        <v>83.4</v>
      </c>
      <c r="H614" s="240">
        <f>Tabela1[[#This Row],[PESO UNI]]*Tabela1[[#This Row],[QTE]]</f>
        <v>166.8</v>
      </c>
      <c r="I614" s="237" t="s">
        <v>4839</v>
      </c>
      <c r="J614" s="241" t="s">
        <v>3140</v>
      </c>
      <c r="K614" s="241" t="s">
        <v>4320</v>
      </c>
      <c r="L614" s="242" t="s">
        <v>2984</v>
      </c>
      <c r="M614" s="243">
        <v>46220</v>
      </c>
      <c r="N614" s="241" t="s">
        <v>38</v>
      </c>
      <c r="O614" s="244"/>
      <c r="P614" s="245"/>
      <c r="Q614" s="14">
        <f>Tabela1[[#This Row],[QTDE/ Fabricação]]-Tabela1[[#This Row],[QTE]]</f>
        <v>-2</v>
      </c>
      <c r="R614" s="247">
        <f t="shared" si="121"/>
        <v>166.8</v>
      </c>
      <c r="S614" s="247">
        <f t="shared" si="117"/>
        <v>166.8</v>
      </c>
      <c r="T614" s="248">
        <f t="shared" si="122"/>
        <v>0</v>
      </c>
      <c r="U614" s="249">
        <f>IFERROR(SUMIF('LISTA DE EMBARQUE'!B:B,MICRO!E:E,'LISTA DE EMBARQUE'!G:G),"")</f>
        <v>2</v>
      </c>
      <c r="V614" s="244">
        <f>IFERROR(VLOOKUP(Tabela1[[#This Row],[COD.MDE]],'LISTA DE EMBARQUE'!B:L,11,0),"")</f>
        <v>7</v>
      </c>
      <c r="W614" s="245" t="str">
        <f>IFERROR(COUNTIF(#REF!,Tabela1[[#This Row],[Colunas5]]),"")</f>
        <v/>
      </c>
      <c r="X614" s="246">
        <f>Tabela1[[#This Row],[QIANTIDADE EXPEDIDA]]*Tabela1[[#This Row],[PESO UNI]]</f>
        <v>166.8</v>
      </c>
      <c r="Y614" s="246">
        <f t="shared" si="123"/>
        <v>0</v>
      </c>
      <c r="Z614" s="250">
        <f>Tabela1[[#This Row],[PESO TOTAL]]-Tabela1[[#This Row],[Peso Expedido]]</f>
        <v>0</v>
      </c>
      <c r="AA614" s="251">
        <v>1</v>
      </c>
      <c r="AB614" s="252"/>
      <c r="AC614" s="252">
        <v>1</v>
      </c>
      <c r="AD614" s="252">
        <v>1</v>
      </c>
      <c r="AE614" s="252">
        <v>1</v>
      </c>
      <c r="AF614" s="252">
        <v>1</v>
      </c>
      <c r="AG614" s="252">
        <v>1</v>
      </c>
      <c r="AH614" s="252">
        <v>1</v>
      </c>
      <c r="AI614" s="252" t="s">
        <v>4412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238" t="s">
        <v>4527</v>
      </c>
      <c r="B615" s="239" t="s">
        <v>4528</v>
      </c>
      <c r="C615" s="238">
        <v>1</v>
      </c>
      <c r="D615" s="238" t="s">
        <v>4531</v>
      </c>
      <c r="E615" s="237">
        <v>4404</v>
      </c>
      <c r="F615" s="237">
        <v>37</v>
      </c>
      <c r="G615" s="238">
        <v>120.2</v>
      </c>
      <c r="H615" s="240">
        <f>Tabela1[[#This Row],[PESO UNI]]*Tabela1[[#This Row],[QTE]]</f>
        <v>120.2</v>
      </c>
      <c r="I615" s="237" t="s">
        <v>4839</v>
      </c>
      <c r="J615" s="241" t="s">
        <v>3140</v>
      </c>
      <c r="K615" s="241" t="s">
        <v>4320</v>
      </c>
      <c r="L615" s="242" t="s">
        <v>2984</v>
      </c>
      <c r="M615" s="243">
        <v>46220</v>
      </c>
      <c r="N615" s="241" t="s">
        <v>38</v>
      </c>
      <c r="O615" s="244"/>
      <c r="P615" s="245"/>
      <c r="Q615" s="14">
        <f>Tabela1[[#This Row],[QTDE/ Fabricação]]-Tabela1[[#This Row],[QTE]]</f>
        <v>-1</v>
      </c>
      <c r="R615" s="247">
        <f t="shared" si="121"/>
        <v>120.2</v>
      </c>
      <c r="S615" s="247">
        <f t="shared" si="117"/>
        <v>120.2</v>
      </c>
      <c r="T615" s="248">
        <f t="shared" si="122"/>
        <v>0</v>
      </c>
      <c r="U615" s="249">
        <f>IFERROR(SUMIF('LISTA DE EMBARQUE'!B:B,MICRO!E:E,'LISTA DE EMBARQUE'!G:G),"")</f>
        <v>1</v>
      </c>
      <c r="V615" s="244">
        <f>IFERROR(VLOOKUP(Tabela1[[#This Row],[COD.MDE]],'LISTA DE EMBARQUE'!B:L,11,0),"")</f>
        <v>7</v>
      </c>
      <c r="W615" s="245" t="str">
        <f>IFERROR(COUNTIF(#REF!,Tabela1[[#This Row],[Colunas5]]),"")</f>
        <v/>
      </c>
      <c r="X615" s="246">
        <f>Tabela1[[#This Row],[QIANTIDADE EXPEDIDA]]*Tabela1[[#This Row],[PESO UNI]]</f>
        <v>120.2</v>
      </c>
      <c r="Y615" s="246">
        <f t="shared" si="123"/>
        <v>0</v>
      </c>
      <c r="Z615" s="250">
        <f>Tabela1[[#This Row],[PESO TOTAL]]-Tabela1[[#This Row],[Peso Expedido]]</f>
        <v>0</v>
      </c>
      <c r="AA615" s="251">
        <v>1</v>
      </c>
      <c r="AB615" s="252"/>
      <c r="AC615" s="252">
        <v>1</v>
      </c>
      <c r="AD615" s="252">
        <v>1</v>
      </c>
      <c r="AE615" s="252">
        <v>1</v>
      </c>
      <c r="AF615" s="252">
        <v>1</v>
      </c>
      <c r="AG615" s="252">
        <v>1</v>
      </c>
      <c r="AH615" s="252">
        <v>1</v>
      </c>
      <c r="AI615" s="252" t="s">
        <v>4412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238" t="s">
        <v>4527</v>
      </c>
      <c r="B616" s="239" t="s">
        <v>4528</v>
      </c>
      <c r="C616" s="238">
        <v>1</v>
      </c>
      <c r="D616" s="238" t="s">
        <v>4532</v>
      </c>
      <c r="E616" s="237">
        <v>4405</v>
      </c>
      <c r="F616" s="237">
        <v>37</v>
      </c>
      <c r="G616" s="238">
        <v>63.6</v>
      </c>
      <c r="H616" s="240">
        <f>Tabela1[[#This Row],[PESO UNI]]*Tabela1[[#This Row],[QTE]]</f>
        <v>63.6</v>
      </c>
      <c r="I616" s="237" t="s">
        <v>4839</v>
      </c>
      <c r="J616" s="241" t="s">
        <v>3140</v>
      </c>
      <c r="K616" s="241" t="s">
        <v>4320</v>
      </c>
      <c r="L616" s="242" t="s">
        <v>2984</v>
      </c>
      <c r="M616" s="243">
        <v>46220</v>
      </c>
      <c r="N616" s="241" t="s">
        <v>38</v>
      </c>
      <c r="O616" s="244"/>
      <c r="P616" s="245"/>
      <c r="Q616" s="14">
        <f>Tabela1[[#This Row],[QTDE/ Fabricação]]-Tabela1[[#This Row],[QTE]]</f>
        <v>-1</v>
      </c>
      <c r="R616" s="247">
        <f t="shared" si="121"/>
        <v>63.6</v>
      </c>
      <c r="S616" s="247">
        <f t="shared" si="117"/>
        <v>63.6</v>
      </c>
      <c r="T616" s="248">
        <f t="shared" si="122"/>
        <v>0</v>
      </c>
      <c r="U616" s="249">
        <f>IFERROR(SUMIF('LISTA DE EMBARQUE'!B:B,MICRO!E:E,'LISTA DE EMBARQUE'!G:G),"")</f>
        <v>1</v>
      </c>
      <c r="V616" s="244">
        <f>IFERROR(VLOOKUP(Tabela1[[#This Row],[COD.MDE]],'LISTA DE EMBARQUE'!B:L,11,0),"")</f>
        <v>7</v>
      </c>
      <c r="W616" s="245" t="str">
        <f>IFERROR(COUNTIF(#REF!,Tabela1[[#This Row],[Colunas5]]),"")</f>
        <v/>
      </c>
      <c r="X616" s="246">
        <f>Tabela1[[#This Row],[QIANTIDADE EXPEDIDA]]*Tabela1[[#This Row],[PESO UNI]]</f>
        <v>63.6</v>
      </c>
      <c r="Y616" s="246">
        <f t="shared" si="123"/>
        <v>0</v>
      </c>
      <c r="Z616" s="250">
        <f>Tabela1[[#This Row],[PESO TOTAL]]-Tabela1[[#This Row],[Peso Expedido]]</f>
        <v>0</v>
      </c>
      <c r="AA616" s="251">
        <v>1</v>
      </c>
      <c r="AB616" s="252"/>
      <c r="AC616" s="252">
        <v>1</v>
      </c>
      <c r="AD616" s="252">
        <v>1</v>
      </c>
      <c r="AE616" s="252">
        <v>1</v>
      </c>
      <c r="AF616" s="252">
        <v>1</v>
      </c>
      <c r="AG616" s="252">
        <v>1</v>
      </c>
      <c r="AH616" s="252">
        <v>1</v>
      </c>
      <c r="AI616" s="252" t="s">
        <v>4412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238" t="s">
        <v>4527</v>
      </c>
      <c r="B617" s="239" t="s">
        <v>4528</v>
      </c>
      <c r="C617" s="238">
        <v>1</v>
      </c>
      <c r="D617" s="238" t="s">
        <v>4533</v>
      </c>
      <c r="E617" s="237">
        <v>4406</v>
      </c>
      <c r="F617" s="237">
        <v>37</v>
      </c>
      <c r="G617" s="238">
        <v>75.8</v>
      </c>
      <c r="H617" s="240">
        <f>Tabela1[[#This Row],[PESO UNI]]*Tabela1[[#This Row],[QTE]]</f>
        <v>75.8</v>
      </c>
      <c r="I617" s="237" t="s">
        <v>4839</v>
      </c>
      <c r="J617" s="241" t="s">
        <v>3140</v>
      </c>
      <c r="K617" s="241" t="s">
        <v>4320</v>
      </c>
      <c r="L617" s="242" t="s">
        <v>2984</v>
      </c>
      <c r="M617" s="243">
        <v>46220</v>
      </c>
      <c r="N617" s="241" t="s">
        <v>38</v>
      </c>
      <c r="O617" s="244"/>
      <c r="P617" s="245"/>
      <c r="Q617" s="14">
        <f>Tabela1[[#This Row],[QTDE/ Fabricação]]-Tabela1[[#This Row],[QTE]]</f>
        <v>-1</v>
      </c>
      <c r="R617" s="247">
        <f t="shared" si="121"/>
        <v>75.8</v>
      </c>
      <c r="S617" s="247">
        <f t="shared" si="117"/>
        <v>75.8</v>
      </c>
      <c r="T617" s="248">
        <f t="shared" si="122"/>
        <v>0</v>
      </c>
      <c r="U617" s="249">
        <f>IFERROR(SUMIF('LISTA DE EMBARQUE'!B:B,MICRO!E:E,'LISTA DE EMBARQUE'!G:G),"")</f>
        <v>1</v>
      </c>
      <c r="V617" s="244">
        <f>IFERROR(VLOOKUP(Tabela1[[#This Row],[COD.MDE]],'LISTA DE EMBARQUE'!B:L,11,0),"")</f>
        <v>7</v>
      </c>
      <c r="W617" s="245" t="str">
        <f>IFERROR(COUNTIF(#REF!,Tabela1[[#This Row],[Colunas5]]),"")</f>
        <v/>
      </c>
      <c r="X617" s="246">
        <f>Tabela1[[#This Row],[QIANTIDADE EXPEDIDA]]*Tabela1[[#This Row],[PESO UNI]]</f>
        <v>75.8</v>
      </c>
      <c r="Y617" s="246">
        <f t="shared" si="123"/>
        <v>0</v>
      </c>
      <c r="Z617" s="250">
        <f>Tabela1[[#This Row],[PESO TOTAL]]-Tabela1[[#This Row],[Peso Expedido]]</f>
        <v>0</v>
      </c>
      <c r="AA617" s="251">
        <v>1</v>
      </c>
      <c r="AB617" s="252"/>
      <c r="AC617" s="252">
        <v>1</v>
      </c>
      <c r="AD617" s="252">
        <v>1</v>
      </c>
      <c r="AE617" s="252">
        <v>1</v>
      </c>
      <c r="AF617" s="252">
        <v>1</v>
      </c>
      <c r="AG617" s="252">
        <v>1</v>
      </c>
      <c r="AH617" s="252">
        <v>1</v>
      </c>
      <c r="AI617" s="252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238" t="s">
        <v>4535</v>
      </c>
      <c r="B618" s="239" t="s">
        <v>4536</v>
      </c>
      <c r="C618" s="238">
        <v>1</v>
      </c>
      <c r="D618" s="238" t="s">
        <v>4537</v>
      </c>
      <c r="E618" s="237">
        <v>4407</v>
      </c>
      <c r="F618" s="237">
        <v>38</v>
      </c>
      <c r="G618" s="238">
        <v>761.9</v>
      </c>
      <c r="H618" s="240">
        <f>Tabela1[[#This Row],[PESO UNI]]*Tabela1[[#This Row],[QTE]]</f>
        <v>761.9</v>
      </c>
      <c r="I618" s="237" t="s">
        <v>5939</v>
      </c>
      <c r="J618" s="241" t="s">
        <v>3140</v>
      </c>
      <c r="K618" s="241" t="s">
        <v>4320</v>
      </c>
      <c r="L618" s="242" t="s">
        <v>2984</v>
      </c>
      <c r="M618" s="243">
        <v>46223</v>
      </c>
      <c r="N618" s="241" t="s">
        <v>38</v>
      </c>
      <c r="O618" s="244"/>
      <c r="P618" s="245"/>
      <c r="Q618" s="14">
        <f>Tabela1[[#This Row],[QTDE/ Fabricação]]-Tabela1[[#This Row],[QTE]]</f>
        <v>-1</v>
      </c>
      <c r="R618" s="247">
        <f t="shared" si="121"/>
        <v>761.9</v>
      </c>
      <c r="S618" s="247">
        <f t="shared" si="117"/>
        <v>761.9</v>
      </c>
      <c r="T618" s="248">
        <f t="shared" si="122"/>
        <v>0</v>
      </c>
      <c r="U618" s="249">
        <f>IFERROR(SUMIF('LISTA DE EMBARQUE'!B:B,MICRO!E:E,'LISTA DE EMBARQUE'!G:G),"")</f>
        <v>1</v>
      </c>
      <c r="V618" s="244">
        <f>IFERROR(VLOOKUP(Tabela1[[#This Row],[COD.MDE]],'LISTA DE EMBARQUE'!B:L,11,0),"")</f>
        <v>6</v>
      </c>
      <c r="W618" s="245" t="str">
        <f>IFERROR(COUNTIF(#REF!,Tabela1[[#This Row],[Colunas5]]),"")</f>
        <v/>
      </c>
      <c r="X618" s="246">
        <f>Tabela1[[#This Row],[QIANTIDADE EXPEDIDA]]*Tabela1[[#This Row],[PESO UNI]]</f>
        <v>761.9</v>
      </c>
      <c r="Y618" s="246">
        <f t="shared" si="123"/>
        <v>0</v>
      </c>
      <c r="Z618" s="250">
        <f>Tabela1[[#This Row],[PESO TOTAL]]-Tabela1[[#This Row],[Peso Expedido]]</f>
        <v>0</v>
      </c>
      <c r="AA618" s="251">
        <v>1</v>
      </c>
      <c r="AB618" s="252"/>
      <c r="AC618" s="251">
        <v>1</v>
      </c>
      <c r="AD618" s="251">
        <v>1</v>
      </c>
      <c r="AE618" s="251">
        <v>1</v>
      </c>
      <c r="AF618" s="251">
        <v>1</v>
      </c>
      <c r="AG618" s="251">
        <v>1</v>
      </c>
      <c r="AH618" s="251">
        <v>1</v>
      </c>
      <c r="AI618" s="252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238" t="s">
        <v>4535</v>
      </c>
      <c r="B619" s="239" t="s">
        <v>4536</v>
      </c>
      <c r="C619" s="238">
        <v>2</v>
      </c>
      <c r="D619" s="238" t="s">
        <v>4538</v>
      </c>
      <c r="E619" s="237">
        <v>4408</v>
      </c>
      <c r="F619" s="237">
        <v>38</v>
      </c>
      <c r="G619" s="238">
        <v>85.1</v>
      </c>
      <c r="H619" s="240">
        <f>Tabela1[[#This Row],[PESO UNI]]*Tabela1[[#This Row],[QTE]]</f>
        <v>170.2</v>
      </c>
      <c r="I619" s="237" t="s">
        <v>5939</v>
      </c>
      <c r="J619" s="241" t="s">
        <v>3140</v>
      </c>
      <c r="K619" s="241" t="s">
        <v>4320</v>
      </c>
      <c r="L619" s="242" t="s">
        <v>2984</v>
      </c>
      <c r="M619" s="243">
        <v>46223</v>
      </c>
      <c r="N619" s="241" t="s">
        <v>38</v>
      </c>
      <c r="O619" s="244"/>
      <c r="P619" s="245"/>
      <c r="Q619" s="14">
        <f>Tabela1[[#This Row],[QTDE/ Fabricação]]-Tabela1[[#This Row],[QTE]]</f>
        <v>-2</v>
      </c>
      <c r="R619" s="247">
        <f t="shared" si="121"/>
        <v>170.2</v>
      </c>
      <c r="S619" s="247">
        <f t="shared" si="117"/>
        <v>170.2</v>
      </c>
      <c r="T619" s="248">
        <f t="shared" si="122"/>
        <v>0</v>
      </c>
      <c r="U619" s="249">
        <f>IFERROR(SUMIF('LISTA DE EMBARQUE'!B:B,MICRO!E:E,'LISTA DE EMBARQUE'!G:G),"")</f>
        <v>2</v>
      </c>
      <c r="V619" s="244">
        <f>IFERROR(VLOOKUP(Tabela1[[#This Row],[COD.MDE]],'LISTA DE EMBARQUE'!B:L,11,0),"")</f>
        <v>6</v>
      </c>
      <c r="W619" s="245" t="str">
        <f>IFERROR(COUNTIF(#REF!,Tabela1[[#This Row],[Colunas5]]),"")</f>
        <v/>
      </c>
      <c r="X619" s="246">
        <f>Tabela1[[#This Row],[QIANTIDADE EXPEDIDA]]*Tabela1[[#This Row],[PESO UNI]]</f>
        <v>170.2</v>
      </c>
      <c r="Y619" s="246">
        <f t="shared" si="123"/>
        <v>0</v>
      </c>
      <c r="Z619" s="250">
        <f>Tabela1[[#This Row],[PESO TOTAL]]-Tabela1[[#This Row],[Peso Expedido]]</f>
        <v>0</v>
      </c>
      <c r="AA619" s="251">
        <v>1</v>
      </c>
      <c r="AB619" s="252"/>
      <c r="AC619" s="251">
        <v>1</v>
      </c>
      <c r="AD619" s="251">
        <v>1</v>
      </c>
      <c r="AE619" s="251">
        <v>1</v>
      </c>
      <c r="AF619" s="251">
        <v>1</v>
      </c>
      <c r="AG619" s="251">
        <v>1</v>
      </c>
      <c r="AH619" s="251">
        <v>1</v>
      </c>
      <c r="AI619" s="252" t="s">
        <v>4412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238" t="s">
        <v>4535</v>
      </c>
      <c r="B620" s="239" t="s">
        <v>4536</v>
      </c>
      <c r="C620" s="238">
        <v>2</v>
      </c>
      <c r="D620" s="238" t="s">
        <v>4539</v>
      </c>
      <c r="E620" s="237">
        <v>4409</v>
      </c>
      <c r="F620" s="237">
        <v>38</v>
      </c>
      <c r="G620" s="238">
        <v>51.8</v>
      </c>
      <c r="H620" s="240">
        <f>Tabela1[[#This Row],[PESO UNI]]*Tabela1[[#This Row],[QTE]]</f>
        <v>103.6</v>
      </c>
      <c r="I620" s="237" t="s">
        <v>5939</v>
      </c>
      <c r="J620" s="241" t="s">
        <v>3140</v>
      </c>
      <c r="K620" s="241" t="s">
        <v>4320</v>
      </c>
      <c r="L620" s="242" t="s">
        <v>2984</v>
      </c>
      <c r="M620" s="243">
        <v>46223</v>
      </c>
      <c r="N620" s="241" t="s">
        <v>38</v>
      </c>
      <c r="O620" s="244"/>
      <c r="P620" s="245"/>
      <c r="Q620" s="14">
        <f>Tabela1[[#This Row],[QTDE/ Fabricação]]-Tabela1[[#This Row],[QTE]]</f>
        <v>-2</v>
      </c>
      <c r="R620" s="247">
        <f t="shared" si="121"/>
        <v>103.6</v>
      </c>
      <c r="S620" s="247">
        <f t="shared" si="117"/>
        <v>103.6</v>
      </c>
      <c r="T620" s="248">
        <f t="shared" si="122"/>
        <v>0</v>
      </c>
      <c r="U620" s="249">
        <f>IFERROR(SUMIF('LISTA DE EMBARQUE'!B:B,MICRO!E:E,'LISTA DE EMBARQUE'!G:G),"")</f>
        <v>2</v>
      </c>
      <c r="V620" s="244">
        <f>IFERROR(VLOOKUP(Tabela1[[#This Row],[COD.MDE]],'LISTA DE EMBARQUE'!B:L,11,0),"")</f>
        <v>7</v>
      </c>
      <c r="W620" s="245" t="str">
        <f>IFERROR(COUNTIF(#REF!,Tabela1[[#This Row],[Colunas5]]),"")</f>
        <v/>
      </c>
      <c r="X620" s="246">
        <f>Tabela1[[#This Row],[QIANTIDADE EXPEDIDA]]*Tabela1[[#This Row],[PESO UNI]]</f>
        <v>103.6</v>
      </c>
      <c r="Y620" s="246">
        <f t="shared" si="123"/>
        <v>0</v>
      </c>
      <c r="Z620" s="250">
        <f>Tabela1[[#This Row],[PESO TOTAL]]-Tabela1[[#This Row],[Peso Expedido]]</f>
        <v>0</v>
      </c>
      <c r="AA620" s="251">
        <v>1</v>
      </c>
      <c r="AB620" s="252"/>
      <c r="AC620" s="252">
        <v>1</v>
      </c>
      <c r="AD620" s="252">
        <v>1</v>
      </c>
      <c r="AE620" s="252">
        <v>1</v>
      </c>
      <c r="AF620" s="252">
        <v>1</v>
      </c>
      <c r="AG620" s="252">
        <v>1</v>
      </c>
      <c r="AH620" s="252">
        <v>1</v>
      </c>
      <c r="AI620" s="252" t="s">
        <v>4412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4540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 t="s">
        <v>5939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5.4</v>
      </c>
      <c r="S621" s="18">
        <f t="shared" si="117"/>
        <v>5.4</v>
      </c>
      <c r="T621" s="19">
        <f t="shared" si="122"/>
        <v>0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5.4</v>
      </c>
      <c r="AA621" s="17">
        <v>1</v>
      </c>
      <c r="AB621" s="33"/>
      <c r="AC621" s="33">
        <v>1</v>
      </c>
      <c r="AD621" s="33">
        <v>1</v>
      </c>
      <c r="AE621" s="33">
        <v>1</v>
      </c>
      <c r="AF621" s="33">
        <v>1</v>
      </c>
      <c r="AG621" s="33">
        <v>1</v>
      </c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4541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 t="s">
        <v>5939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0.71249999999999991</v>
      </c>
      <c r="S622" s="18">
        <f t="shared" si="117"/>
        <v>0</v>
      </c>
      <c r="T622" s="19">
        <f t="shared" si="122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1.5</v>
      </c>
      <c r="AA622" s="17">
        <v>1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4535</v>
      </c>
      <c r="B623" s="21" t="s">
        <v>4536</v>
      </c>
      <c r="C623" s="1">
        <v>2</v>
      </c>
      <c r="D623" s="1" t="s">
        <v>4542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 t="s">
        <v>5939</v>
      </c>
      <c r="J623" s="8" t="s">
        <v>3140</v>
      </c>
      <c r="K623" s="8" t="s">
        <v>4320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 t="shared" si="121"/>
        <v>1.6</v>
      </c>
      <c r="S623" s="18">
        <f t="shared" si="117"/>
        <v>1.6</v>
      </c>
      <c r="T623" s="19">
        <f t="shared" si="122"/>
        <v>0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123"/>
        <v>-2</v>
      </c>
      <c r="Z623" s="20">
        <f>Tabela1[[#This Row],[PESO TOTAL]]-Tabela1[[#This Row],[Peso Expedido]]</f>
        <v>1.6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238" t="s">
        <v>4543</v>
      </c>
      <c r="B624" s="239" t="s">
        <v>4544</v>
      </c>
      <c r="C624" s="238">
        <v>1</v>
      </c>
      <c r="D624" s="238" t="s">
        <v>4545</v>
      </c>
      <c r="E624" s="237">
        <v>4413</v>
      </c>
      <c r="F624" s="237">
        <v>39</v>
      </c>
      <c r="G624" s="238">
        <v>527.5</v>
      </c>
      <c r="H624" s="240">
        <f>Tabela1[[#This Row],[PESO UNI]]*Tabela1[[#This Row],[QTE]]</f>
        <v>527.5</v>
      </c>
      <c r="I624" s="237" t="s">
        <v>4864</v>
      </c>
      <c r="J624" s="241" t="s">
        <v>3045</v>
      </c>
      <c r="K624" s="241" t="s">
        <v>4320</v>
      </c>
      <c r="L624" s="242" t="s">
        <v>2984</v>
      </c>
      <c r="M624" s="243">
        <v>46224</v>
      </c>
      <c r="N624" s="241" t="s">
        <v>38</v>
      </c>
      <c r="O624" s="244"/>
      <c r="P624" s="245"/>
      <c r="Q624" s="14">
        <f>Tabela1[[#This Row],[QTDE/ Fabricação]]-Tabela1[[#This Row],[QTE]]</f>
        <v>-1</v>
      </c>
      <c r="R624" s="247">
        <f t="shared" si="121"/>
        <v>527.5</v>
      </c>
      <c r="S624" s="247">
        <f t="shared" si="117"/>
        <v>527.5</v>
      </c>
      <c r="T624" s="248">
        <f t="shared" si="122"/>
        <v>0</v>
      </c>
      <c r="U624" s="249">
        <f>IFERROR(SUMIF('LISTA DE EMBARQUE'!B:B,MICRO!E:E,'LISTA DE EMBARQUE'!G:G),"")</f>
        <v>1</v>
      </c>
      <c r="V624" s="244">
        <f>IFERROR(VLOOKUP(Tabela1[[#This Row],[COD.MDE]],'LISTA DE EMBARQUE'!B:L,11,0),"")</f>
        <v>5</v>
      </c>
      <c r="W624" s="245" t="str">
        <f>IFERROR(COUNTIF(#REF!,Tabela1[[#This Row],[Colunas5]]),"")</f>
        <v/>
      </c>
      <c r="X624" s="246">
        <f>Tabela1[[#This Row],[QIANTIDADE EXPEDIDA]]*Tabela1[[#This Row],[PESO UNI]]</f>
        <v>527.5</v>
      </c>
      <c r="Y624" s="246">
        <f t="shared" si="123"/>
        <v>0</v>
      </c>
      <c r="Z624" s="250">
        <f>Tabela1[[#This Row],[PESO TOTAL]]-Tabela1[[#This Row],[Peso Expedido]]</f>
        <v>0</v>
      </c>
      <c r="AA624" s="251">
        <v>1</v>
      </c>
      <c r="AB624" s="252"/>
      <c r="AC624" s="252">
        <v>1</v>
      </c>
      <c r="AD624" s="252">
        <v>1</v>
      </c>
      <c r="AE624" s="252">
        <v>1</v>
      </c>
      <c r="AF624" s="252">
        <v>1</v>
      </c>
      <c r="AG624" s="252">
        <v>1</v>
      </c>
      <c r="AH624" s="252">
        <v>1</v>
      </c>
      <c r="AI624" s="252" t="str">
        <f>IF(Z624&lt;=0,"ok","")</f>
        <v>ok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4547</v>
      </c>
      <c r="B625" s="21"/>
      <c r="C625" s="1">
        <v>30</v>
      </c>
      <c r="D625" s="1" t="s">
        <v>4546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4548</v>
      </c>
      <c r="K625" s="8" t="s">
        <v>23</v>
      </c>
      <c r="L625" s="9" t="s">
        <v>4549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 t="shared" si="121"/>
        <v>345</v>
      </c>
      <c r="S625" s="18">
        <f t="shared" si="117"/>
        <v>345</v>
      </c>
      <c r="T625" s="19">
        <f t="shared" si="122"/>
        <v>0</v>
      </c>
      <c r="U625" s="16">
        <v>30</v>
      </c>
      <c r="V625" s="12">
        <v>1</v>
      </c>
      <c r="W625" s="13" t="str">
        <f>IFERROR(COUNTIF(#REF!,Tabela1[[#This Row],[Colunas5]]),"")</f>
        <v/>
      </c>
      <c r="X625" s="14">
        <f>Tabela1[[#This Row],[QIANTIDADE EXPEDIDA]]*Tabela1[[#This Row],[PESO UNI]]</f>
        <v>345</v>
      </c>
      <c r="Y625" s="14">
        <f t="shared" si="123"/>
        <v>0</v>
      </c>
      <c r="Z625" s="20">
        <f>Tabela1[[#This Row],[PESO TOTAL]]-Tabela1[[#This Row],[Peso Expedido]]</f>
        <v>0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4412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4687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24">IFERROR(H626*((AA626*0.25)+(AC626*0.25)+(AD626*0.225)+(AE626*0.225)+(AF626*0.05)),"")</f>
        <v>4.78</v>
      </c>
      <c r="S626" s="18">
        <f t="shared" ref="S626:S627" si="125">IFERROR(H626*AG626,"")</f>
        <v>4.78</v>
      </c>
      <c r="T626" s="19">
        <f t="shared" ref="T626:T627" si="126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27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4552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4688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24"/>
        <v>4.78</v>
      </c>
      <c r="S627" s="18">
        <f t="shared" si="125"/>
        <v>4.78</v>
      </c>
      <c r="T627" s="19">
        <f t="shared" si="126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27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16</v>
      </c>
      <c r="D628" s="1" t="s">
        <v>4554</v>
      </c>
      <c r="E628" s="7" t="s">
        <v>4690</v>
      </c>
      <c r="F628" s="7" t="s">
        <v>4411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28">IFERROR(H628*((AA628*0.25)+(AC628*0.25)+(AD628*0.225)+(AE628*0.225)+(AF628*0.05)),"")</f>
        <v>19.2</v>
      </c>
      <c r="S628" s="18">
        <f t="shared" ref="S628:S691" si="129">IFERROR(H628*AG628,"")</f>
        <v>19.2</v>
      </c>
      <c r="T628" s="19">
        <f t="shared" ref="T628:T691" si="130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31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8</v>
      </c>
      <c r="D629" s="1" t="s">
        <v>4556</v>
      </c>
      <c r="E629" s="7" t="s">
        <v>4691</v>
      </c>
      <c r="F629" s="7" t="s">
        <v>4411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28"/>
        <v>14.4</v>
      </c>
      <c r="S629" s="18">
        <f t="shared" si="129"/>
        <v>14.4</v>
      </c>
      <c r="T629" s="19">
        <f t="shared" si="130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7</v>
      </c>
      <c r="D630" s="1" t="s">
        <v>4557</v>
      </c>
      <c r="E630" s="7" t="s">
        <v>4692</v>
      </c>
      <c r="F630" s="7" t="s">
        <v>4411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28"/>
        <v>14.700000000000001</v>
      </c>
      <c r="S630" s="18">
        <f t="shared" si="129"/>
        <v>14.700000000000001</v>
      </c>
      <c r="T630" s="19">
        <f t="shared" si="130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4558</v>
      </c>
      <c r="E631" s="7" t="s">
        <v>4693</v>
      </c>
      <c r="F631" s="7" t="s">
        <v>4411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0.15000000000000002</v>
      </c>
      <c r="S631" s="18">
        <f t="shared" si="129"/>
        <v>0.15000000000000002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3</v>
      </c>
      <c r="D632" s="1" t="s">
        <v>4560</v>
      </c>
      <c r="E632" s="7" t="s">
        <v>4694</v>
      </c>
      <c r="F632" s="7" t="s">
        <v>4411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28"/>
        <v>0.06</v>
      </c>
      <c r="S632" s="18">
        <f t="shared" si="129"/>
        <v>0.06</v>
      </c>
      <c r="T632" s="19">
        <f t="shared" si="130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2</v>
      </c>
      <c r="D633" s="1" t="s">
        <v>4561</v>
      </c>
      <c r="E633" s="7" t="s">
        <v>4695</v>
      </c>
      <c r="F633" s="7" t="s">
        <v>4411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28"/>
        <v>1.6</v>
      </c>
      <c r="S633" s="18">
        <f t="shared" si="129"/>
        <v>1.6</v>
      </c>
      <c r="T633" s="19">
        <f t="shared" si="130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6</v>
      </c>
      <c r="D634" s="1" t="s">
        <v>4562</v>
      </c>
      <c r="E634" s="7" t="s">
        <v>4696</v>
      </c>
      <c r="F634" s="7" t="s">
        <v>4411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28"/>
        <v>0.24</v>
      </c>
      <c r="S634" s="18">
        <f t="shared" si="129"/>
        <v>0.24</v>
      </c>
      <c r="T634" s="19">
        <f t="shared" si="130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2</v>
      </c>
      <c r="D635" s="1" t="s">
        <v>4563</v>
      </c>
      <c r="E635" s="7" t="s">
        <v>4697</v>
      </c>
      <c r="F635" s="7" t="s">
        <v>4411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28"/>
        <v>0.1</v>
      </c>
      <c r="S635" s="18">
        <f t="shared" si="129"/>
        <v>0.1</v>
      </c>
      <c r="T635" s="19">
        <f t="shared" si="130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6</v>
      </c>
      <c r="D636" s="1" t="s">
        <v>4564</v>
      </c>
      <c r="E636" s="7" t="s">
        <v>4698</v>
      </c>
      <c r="F636" s="7" t="s">
        <v>4411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28"/>
        <v>0.18</v>
      </c>
      <c r="S636" s="18">
        <f t="shared" si="129"/>
        <v>0.18</v>
      </c>
      <c r="T636" s="19">
        <f t="shared" si="130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4565</v>
      </c>
      <c r="E637" s="7" t="s">
        <v>4699</v>
      </c>
      <c r="F637" s="7" t="s">
        <v>4411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</v>
      </c>
      <c r="S637" s="18">
        <f t="shared" si="129"/>
        <v>0.1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2</v>
      </c>
      <c r="D638" s="1" t="s">
        <v>4566</v>
      </c>
      <c r="E638" s="7" t="s">
        <v>4700</v>
      </c>
      <c r="F638" s="7" t="s">
        <v>4411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28"/>
        <v>0.16</v>
      </c>
      <c r="S638" s="18">
        <f t="shared" si="129"/>
        <v>0.16</v>
      </c>
      <c r="T638" s="19">
        <f t="shared" si="130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4</v>
      </c>
      <c r="D639" s="1" t="s">
        <v>4567</v>
      </c>
      <c r="E639" s="7" t="s">
        <v>4701</v>
      </c>
      <c r="F639" s="7" t="s">
        <v>4411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28"/>
        <v>0.12</v>
      </c>
      <c r="S639" s="18">
        <f t="shared" si="129"/>
        <v>0.12</v>
      </c>
      <c r="T639" s="19">
        <f t="shared" si="130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2</v>
      </c>
      <c r="D640" s="1" t="s">
        <v>4568</v>
      </c>
      <c r="E640" s="7" t="s">
        <v>4702</v>
      </c>
      <c r="F640" s="7" t="s">
        <v>4411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28"/>
        <v>0.1</v>
      </c>
      <c r="S640" s="18">
        <f t="shared" si="129"/>
        <v>0.1</v>
      </c>
      <c r="T640" s="19">
        <f t="shared" si="130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3</v>
      </c>
      <c r="D641" s="1" t="s">
        <v>4569</v>
      </c>
      <c r="E641" s="7" t="s">
        <v>4703</v>
      </c>
      <c r="F641" s="7" t="s">
        <v>4411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28"/>
        <v>0.24</v>
      </c>
      <c r="S641" s="18">
        <f t="shared" si="129"/>
        <v>0.24</v>
      </c>
      <c r="T641" s="19">
        <f t="shared" si="130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5</v>
      </c>
      <c r="D642" s="1" t="s">
        <v>4570</v>
      </c>
      <c r="E642" s="7" t="s">
        <v>4704</v>
      </c>
      <c r="F642" s="7" t="s">
        <v>4411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28"/>
        <v>0.15</v>
      </c>
      <c r="S642" s="18">
        <f t="shared" si="129"/>
        <v>0.15</v>
      </c>
      <c r="T642" s="19">
        <f t="shared" si="130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7</v>
      </c>
      <c r="D643" s="1" t="s">
        <v>4571</v>
      </c>
      <c r="E643" s="7" t="s">
        <v>4705</v>
      </c>
      <c r="F643" s="7" t="s">
        <v>4411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28"/>
        <v>0.14000000000000001</v>
      </c>
      <c r="S643" s="18">
        <f t="shared" si="129"/>
        <v>0.14000000000000001</v>
      </c>
      <c r="T643" s="19">
        <f t="shared" si="130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32</v>
      </c>
      <c r="D644" s="1" t="s">
        <v>4572</v>
      </c>
      <c r="E644" s="7" t="s">
        <v>4706</v>
      </c>
      <c r="F644" s="7" t="s">
        <v>4411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16</v>
      </c>
      <c r="D645" s="1" t="s">
        <v>4573</v>
      </c>
      <c r="E645" s="7" t="s">
        <v>4707</v>
      </c>
      <c r="F645" s="7" t="s">
        <v>4411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28"/>
        <v>0.64</v>
      </c>
      <c r="S645" s="18">
        <f t="shared" si="129"/>
        <v>0.64</v>
      </c>
      <c r="T645" s="19">
        <f t="shared" si="130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4553</v>
      </c>
      <c r="C646" s="1">
        <v>14</v>
      </c>
      <c r="D646" s="1" t="s">
        <v>4574</v>
      </c>
      <c r="E646" s="7" t="s">
        <v>4708</v>
      </c>
      <c r="F646" s="7" t="s">
        <v>4411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28"/>
        <v>0.84</v>
      </c>
      <c r="S646" s="18">
        <f t="shared" si="129"/>
        <v>0.84</v>
      </c>
      <c r="T646" s="19">
        <f t="shared" si="130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16</v>
      </c>
      <c r="D647" s="1" t="s">
        <v>4576</v>
      </c>
      <c r="E647" s="7" t="s">
        <v>4709</v>
      </c>
      <c r="F647" s="7" t="s">
        <v>4411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28"/>
        <v>19.2</v>
      </c>
      <c r="S647" s="18">
        <f t="shared" si="129"/>
        <v>19.2</v>
      </c>
      <c r="T647" s="19">
        <f t="shared" si="130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8</v>
      </c>
      <c r="D648" s="1" t="s">
        <v>4577</v>
      </c>
      <c r="E648" s="7" t="s">
        <v>4710</v>
      </c>
      <c r="F648" s="7" t="s">
        <v>4411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28"/>
        <v>14.4</v>
      </c>
      <c r="S648" s="18">
        <f t="shared" si="129"/>
        <v>14.4</v>
      </c>
      <c r="T648" s="19">
        <f t="shared" si="130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7</v>
      </c>
      <c r="D649" s="1" t="s">
        <v>4578</v>
      </c>
      <c r="E649" s="7" t="s">
        <v>4711</v>
      </c>
      <c r="F649" s="7" t="s">
        <v>4411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28"/>
        <v>14.700000000000001</v>
      </c>
      <c r="S649" s="18">
        <f t="shared" si="129"/>
        <v>14.700000000000001</v>
      </c>
      <c r="T649" s="19">
        <f t="shared" si="130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4579</v>
      </c>
      <c r="E650" s="7" t="s">
        <v>4712</v>
      </c>
      <c r="F650" s="7" t="s">
        <v>4411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0.15000000000000002</v>
      </c>
      <c r="S650" s="18">
        <f t="shared" si="129"/>
        <v>0.15000000000000002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3</v>
      </c>
      <c r="D651" s="1" t="s">
        <v>4580</v>
      </c>
      <c r="E651" s="7" t="s">
        <v>4713</v>
      </c>
      <c r="F651" s="7" t="s">
        <v>4411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28"/>
        <v>0.06</v>
      </c>
      <c r="S651" s="18">
        <f t="shared" si="129"/>
        <v>0.06</v>
      </c>
      <c r="T651" s="19">
        <f t="shared" si="130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2</v>
      </c>
      <c r="D652" s="1" t="s">
        <v>4581</v>
      </c>
      <c r="E652" s="7" t="s">
        <v>4714</v>
      </c>
      <c r="F652" s="7" t="s">
        <v>4411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28"/>
        <v>1.6</v>
      </c>
      <c r="S652" s="18">
        <f t="shared" si="129"/>
        <v>1.6</v>
      </c>
      <c r="T652" s="19">
        <f t="shared" si="130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6</v>
      </c>
      <c r="D653" s="1" t="s">
        <v>4582</v>
      </c>
      <c r="E653" s="7" t="s">
        <v>4715</v>
      </c>
      <c r="F653" s="7" t="s">
        <v>4411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28"/>
        <v>0.24</v>
      </c>
      <c r="S653" s="18">
        <f t="shared" si="129"/>
        <v>0.24</v>
      </c>
      <c r="T653" s="19">
        <f t="shared" si="130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2</v>
      </c>
      <c r="D654" s="1" t="s">
        <v>4583</v>
      </c>
      <c r="E654" s="7" t="s">
        <v>4716</v>
      </c>
      <c r="F654" s="7" t="s">
        <v>4411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28"/>
        <v>0.1</v>
      </c>
      <c r="S654" s="18">
        <f t="shared" si="129"/>
        <v>0.1</v>
      </c>
      <c r="T654" s="19">
        <f t="shared" si="130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6</v>
      </c>
      <c r="D655" s="1" t="s">
        <v>4584</v>
      </c>
      <c r="E655" s="7" t="s">
        <v>4717</v>
      </c>
      <c r="F655" s="7" t="s">
        <v>4411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28"/>
        <v>0.18</v>
      </c>
      <c r="S655" s="18">
        <f t="shared" si="129"/>
        <v>0.18</v>
      </c>
      <c r="T655" s="19">
        <f t="shared" si="130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4585</v>
      </c>
      <c r="E656" s="7" t="s">
        <v>4718</v>
      </c>
      <c r="F656" s="7" t="s">
        <v>4411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</v>
      </c>
      <c r="S656" s="18">
        <f t="shared" si="129"/>
        <v>0.1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2</v>
      </c>
      <c r="D657" s="1" t="s">
        <v>4586</v>
      </c>
      <c r="E657" s="7" t="s">
        <v>4719</v>
      </c>
      <c r="F657" s="7" t="s">
        <v>4411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28"/>
        <v>0.16</v>
      </c>
      <c r="S657" s="18">
        <f t="shared" si="129"/>
        <v>0.16</v>
      </c>
      <c r="T657" s="19">
        <f t="shared" si="130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4</v>
      </c>
      <c r="D658" s="1" t="s">
        <v>4587</v>
      </c>
      <c r="E658" s="7" t="s">
        <v>4720</v>
      </c>
      <c r="F658" s="7" t="s">
        <v>4411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28"/>
        <v>0.12</v>
      </c>
      <c r="S658" s="18">
        <f t="shared" si="129"/>
        <v>0.12</v>
      </c>
      <c r="T658" s="19">
        <f t="shared" si="130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2</v>
      </c>
      <c r="D659" s="1" t="s">
        <v>4588</v>
      </c>
      <c r="E659" s="7" t="s">
        <v>4721</v>
      </c>
      <c r="F659" s="7" t="s">
        <v>4411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28"/>
        <v>0.1</v>
      </c>
      <c r="S659" s="18">
        <f t="shared" si="129"/>
        <v>0.1</v>
      </c>
      <c r="T659" s="19">
        <f t="shared" si="130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3</v>
      </c>
      <c r="D660" s="1" t="s">
        <v>4589</v>
      </c>
      <c r="E660" s="7" t="s">
        <v>4722</v>
      </c>
      <c r="F660" s="7" t="s">
        <v>4411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28"/>
        <v>0.24</v>
      </c>
      <c r="S660" s="18">
        <f t="shared" si="129"/>
        <v>0.24</v>
      </c>
      <c r="T660" s="19">
        <f t="shared" si="130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5</v>
      </c>
      <c r="D661" s="1" t="s">
        <v>4590</v>
      </c>
      <c r="E661" s="7" t="s">
        <v>4723</v>
      </c>
      <c r="F661" s="7" t="s">
        <v>4411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28"/>
        <v>0.15</v>
      </c>
      <c r="S661" s="18">
        <f t="shared" si="129"/>
        <v>0.15</v>
      </c>
      <c r="T661" s="19">
        <f t="shared" si="130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7</v>
      </c>
      <c r="D662" s="1" t="s">
        <v>4591</v>
      </c>
      <c r="E662" s="7" t="s">
        <v>4724</v>
      </c>
      <c r="F662" s="7" t="s">
        <v>4411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28"/>
        <v>0.14000000000000001</v>
      </c>
      <c r="S662" s="18">
        <f t="shared" si="129"/>
        <v>0.14000000000000001</v>
      </c>
      <c r="T662" s="19">
        <f t="shared" si="130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32</v>
      </c>
      <c r="D663" s="1" t="s">
        <v>4592</v>
      </c>
      <c r="E663" s="7" t="s">
        <v>4725</v>
      </c>
      <c r="F663" s="7" t="s">
        <v>4411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16</v>
      </c>
      <c r="D664" s="1" t="s">
        <v>4593</v>
      </c>
      <c r="E664" s="7" t="s">
        <v>4726</v>
      </c>
      <c r="F664" s="7" t="s">
        <v>4411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28"/>
        <v>0.64</v>
      </c>
      <c r="S664" s="18">
        <f t="shared" si="129"/>
        <v>0.64</v>
      </c>
      <c r="T664" s="19">
        <f t="shared" si="130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14</v>
      </c>
      <c r="D665" s="1" t="s">
        <v>4594</v>
      </c>
      <c r="E665" s="7" t="s">
        <v>4727</v>
      </c>
      <c r="F665" s="7" t="s">
        <v>4411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28"/>
        <v>0.84</v>
      </c>
      <c r="S665" s="18">
        <f t="shared" si="129"/>
        <v>0.84</v>
      </c>
      <c r="T665" s="19">
        <f t="shared" si="130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130</v>
      </c>
      <c r="D666" s="1" t="s">
        <v>4595</v>
      </c>
      <c r="E666" s="7" t="s">
        <v>4728</v>
      </c>
      <c r="F666" s="7" t="s">
        <v>4411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28"/>
        <v>45.5</v>
      </c>
      <c r="S666" s="18">
        <f t="shared" si="129"/>
        <v>45.5</v>
      </c>
      <c r="T666" s="19">
        <f t="shared" si="130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250</v>
      </c>
      <c r="D667" s="1" t="s">
        <v>4596</v>
      </c>
      <c r="E667" s="7" t="s">
        <v>4729</v>
      </c>
      <c r="F667" s="7" t="s">
        <v>4411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28"/>
        <v>0</v>
      </c>
      <c r="S667" s="18">
        <f t="shared" si="129"/>
        <v>0</v>
      </c>
      <c r="T667" s="19">
        <f t="shared" si="130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5</v>
      </c>
      <c r="D668" s="1" t="s">
        <v>4597</v>
      </c>
      <c r="E668" s="7" t="s">
        <v>4730</v>
      </c>
      <c r="F668" s="7" t="s">
        <v>4411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28"/>
        <v>1.5</v>
      </c>
      <c r="S668" s="18">
        <f t="shared" si="129"/>
        <v>1.5</v>
      </c>
      <c r="T668" s="19">
        <f t="shared" si="130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4598</v>
      </c>
      <c r="E669" s="7" t="s">
        <v>4731</v>
      </c>
      <c r="F669" s="7" t="s">
        <v>4411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0.12</v>
      </c>
      <c r="S669" s="18">
        <f t="shared" si="129"/>
        <v>0.12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6</v>
      </c>
      <c r="D670" s="1" t="s">
        <v>4599</v>
      </c>
      <c r="E670" s="7" t="s">
        <v>4732</v>
      </c>
      <c r="F670" s="7" t="s">
        <v>4411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28"/>
        <v>0.18</v>
      </c>
      <c r="S670" s="18">
        <f t="shared" si="129"/>
        <v>0.18</v>
      </c>
      <c r="T670" s="19">
        <f t="shared" si="130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4</v>
      </c>
      <c r="D671" s="1" t="s">
        <v>4600</v>
      </c>
      <c r="E671" s="7" t="s">
        <v>4733</v>
      </c>
      <c r="F671" s="7" t="s">
        <v>4411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28"/>
        <v>0.04</v>
      </c>
      <c r="S671" s="18">
        <f t="shared" si="129"/>
        <v>0.04</v>
      </c>
      <c r="T671" s="19">
        <f t="shared" si="130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4601</v>
      </c>
      <c r="E672" s="7" t="s">
        <v>4734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3</v>
      </c>
      <c r="D673" s="1" t="s">
        <v>4602</v>
      </c>
      <c r="E673" s="7" t="s">
        <v>4735</v>
      </c>
      <c r="F673" s="7" t="s">
        <v>4411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28"/>
        <v>0.15000000000000002</v>
      </c>
      <c r="S673" s="18">
        <f t="shared" si="129"/>
        <v>0.15000000000000002</v>
      </c>
      <c r="T673" s="19">
        <f t="shared" si="130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5</v>
      </c>
      <c r="D674" s="1" t="s">
        <v>4603</v>
      </c>
      <c r="E674" s="7" t="s">
        <v>4736</v>
      </c>
      <c r="F674" s="7" t="s">
        <v>4411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28"/>
        <v>0.1</v>
      </c>
      <c r="S674" s="18">
        <f t="shared" si="129"/>
        <v>0.1</v>
      </c>
      <c r="T674" s="19">
        <f t="shared" si="130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2</v>
      </c>
      <c r="D675" s="1" t="s">
        <v>4604</v>
      </c>
      <c r="E675" s="7" t="s">
        <v>4737</v>
      </c>
      <c r="F675" s="7" t="s">
        <v>4411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28"/>
        <v>0.08</v>
      </c>
      <c r="S675" s="18">
        <f t="shared" si="129"/>
        <v>0.08</v>
      </c>
      <c r="T675" s="19">
        <f t="shared" si="130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4575</v>
      </c>
      <c r="C676" s="1">
        <v>1</v>
      </c>
      <c r="D676" s="1" t="s">
        <v>4605</v>
      </c>
      <c r="E676" s="7" t="s">
        <v>4738</v>
      </c>
      <c r="F676" s="7" t="s">
        <v>4411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28"/>
        <v>1.2</v>
      </c>
      <c r="S676" s="18">
        <f t="shared" si="129"/>
        <v>1.2</v>
      </c>
      <c r="T676" s="19">
        <f t="shared" si="130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130</v>
      </c>
      <c r="D677" s="1" t="s">
        <v>4606</v>
      </c>
      <c r="E677" s="7" t="s">
        <v>4739</v>
      </c>
      <c r="F677" s="7" t="s">
        <v>4411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28"/>
        <v>234</v>
      </c>
      <c r="S677" s="18">
        <f t="shared" si="129"/>
        <v>234</v>
      </c>
      <c r="T677" s="19">
        <f t="shared" si="130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250</v>
      </c>
      <c r="D678" s="1" t="s">
        <v>4607</v>
      </c>
      <c r="E678" s="7" t="s">
        <v>4740</v>
      </c>
      <c r="F678" s="7" t="s">
        <v>4411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28"/>
        <v>450</v>
      </c>
      <c r="S678" s="18">
        <f t="shared" si="129"/>
        <v>450</v>
      </c>
      <c r="T678" s="19">
        <f t="shared" si="130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5</v>
      </c>
      <c r="D679" s="1" t="s">
        <v>4608</v>
      </c>
      <c r="E679" s="7" t="s">
        <v>4741</v>
      </c>
      <c r="F679" s="7" t="s">
        <v>4411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28"/>
        <v>1.5</v>
      </c>
      <c r="S679" s="18">
        <f t="shared" si="129"/>
        <v>1.5</v>
      </c>
      <c r="T679" s="19">
        <f t="shared" si="130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4609</v>
      </c>
      <c r="E680" s="7" t="s">
        <v>4742</v>
      </c>
      <c r="F680" s="7" t="s">
        <v>4411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0.12</v>
      </c>
      <c r="S680" s="18">
        <f t="shared" si="129"/>
        <v>0.12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6</v>
      </c>
      <c r="D681" s="1" t="s">
        <v>4610</v>
      </c>
      <c r="E681" s="7" t="s">
        <v>4743</v>
      </c>
      <c r="F681" s="7" t="s">
        <v>4411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28"/>
        <v>0.18</v>
      </c>
      <c r="S681" s="18">
        <f t="shared" si="129"/>
        <v>0.18</v>
      </c>
      <c r="T681" s="19">
        <f t="shared" si="130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4</v>
      </c>
      <c r="D682" s="1" t="s">
        <v>4611</v>
      </c>
      <c r="E682" s="7" t="s">
        <v>4744</v>
      </c>
      <c r="F682" s="7" t="s">
        <v>4411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28"/>
        <v>0.04</v>
      </c>
      <c r="S682" s="18">
        <f t="shared" si="129"/>
        <v>0.04</v>
      </c>
      <c r="T682" s="19">
        <f t="shared" si="130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4612</v>
      </c>
      <c r="E683" s="7" t="s">
        <v>4745</v>
      </c>
      <c r="F683" s="7" t="s">
        <v>4411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6</v>
      </c>
      <c r="S683" s="18">
        <f t="shared" si="129"/>
        <v>6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3</v>
      </c>
      <c r="D684" s="1" t="s">
        <v>4613</v>
      </c>
      <c r="E684" s="7" t="s">
        <v>4746</v>
      </c>
      <c r="F684" s="7" t="s">
        <v>4411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28"/>
        <v>4.5</v>
      </c>
      <c r="S684" s="18">
        <f t="shared" si="129"/>
        <v>4.5</v>
      </c>
      <c r="T684" s="19">
        <f t="shared" si="130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5</v>
      </c>
      <c r="D685" s="1" t="s">
        <v>4614</v>
      </c>
      <c r="E685" s="7" t="s">
        <v>4747</v>
      </c>
      <c r="F685" s="7" t="s">
        <v>4411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28"/>
        <v>0.1</v>
      </c>
      <c r="S685" s="18">
        <f t="shared" si="129"/>
        <v>0.1</v>
      </c>
      <c r="T685" s="19">
        <f t="shared" si="130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2</v>
      </c>
      <c r="D686" s="1" t="s">
        <v>4615</v>
      </c>
      <c r="E686" s="7" t="s">
        <v>4748</v>
      </c>
      <c r="F686" s="7" t="s">
        <v>4411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28"/>
        <v>0.08</v>
      </c>
      <c r="S686" s="18">
        <f t="shared" si="129"/>
        <v>0.08</v>
      </c>
      <c r="T686" s="19">
        <f t="shared" si="130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4553</v>
      </c>
      <c r="C687" s="1">
        <v>1</v>
      </c>
      <c r="D687" s="1" t="s">
        <v>4616</v>
      </c>
      <c r="E687" s="7" t="s">
        <v>4749</v>
      </c>
      <c r="F687" s="7" t="s">
        <v>4411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1.2</v>
      </c>
      <c r="S687" s="18">
        <f t="shared" si="129"/>
        <v>1.2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1</v>
      </c>
      <c r="D688" s="1" t="s">
        <v>4617</v>
      </c>
      <c r="E688" s="7" t="s">
        <v>4750</v>
      </c>
      <c r="F688" s="7" t="s">
        <v>4411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28"/>
        <v>1.8</v>
      </c>
      <c r="S688" s="18">
        <f t="shared" si="129"/>
        <v>1.8</v>
      </c>
      <c r="T688" s="19">
        <f t="shared" si="130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2</v>
      </c>
      <c r="D689" s="1" t="s">
        <v>4618</v>
      </c>
      <c r="E689" s="7" t="s">
        <v>4751</v>
      </c>
      <c r="F689" s="7" t="s">
        <v>4411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28"/>
        <v>3.6</v>
      </c>
      <c r="S689" s="18">
        <f t="shared" si="129"/>
        <v>3.6</v>
      </c>
      <c r="T689" s="19">
        <f t="shared" si="130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4</v>
      </c>
      <c r="D690" s="1" t="s">
        <v>4619</v>
      </c>
      <c r="E690" s="7" t="s">
        <v>4752</v>
      </c>
      <c r="F690" s="7" t="s">
        <v>4411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28"/>
        <v>8</v>
      </c>
      <c r="S690" s="18">
        <f t="shared" si="129"/>
        <v>8</v>
      </c>
      <c r="T690" s="19">
        <f t="shared" si="130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4620</v>
      </c>
      <c r="E691" s="7" t="s">
        <v>4753</v>
      </c>
      <c r="F691" s="7" t="s">
        <v>4411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28"/>
        <v>1.5</v>
      </c>
      <c r="S691" s="18">
        <f t="shared" si="129"/>
        <v>1.5</v>
      </c>
      <c r="T691" s="19">
        <f t="shared" si="130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31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1</v>
      </c>
      <c r="D692" s="1" t="s">
        <v>4621</v>
      </c>
      <c r="E692" s="7" t="s">
        <v>4754</v>
      </c>
      <c r="F692" s="7" t="s">
        <v>4411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32">IFERROR(H692*((AA692*0.25)+(AC692*0.25)+(AD692*0.225)+(AE692*0.225)+(AF692*0.05)),"")</f>
        <v>2</v>
      </c>
      <c r="S692" s="18">
        <f t="shared" ref="S692:S755" si="133">IFERROR(H692*AG692,"")</f>
        <v>2</v>
      </c>
      <c r="T692" s="19">
        <f t="shared" ref="T692:T755" si="134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35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2</v>
      </c>
      <c r="D693" s="1" t="s">
        <v>4622</v>
      </c>
      <c r="E693" s="7" t="s">
        <v>4755</v>
      </c>
      <c r="F693" s="7" t="s">
        <v>4411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32"/>
        <v>3.6</v>
      </c>
      <c r="S693" s="18">
        <f t="shared" si="133"/>
        <v>3.6</v>
      </c>
      <c r="T693" s="19">
        <f t="shared" si="134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4</v>
      </c>
      <c r="D694" s="1" t="s">
        <v>4623</v>
      </c>
      <c r="E694" s="7" t="s">
        <v>4756</v>
      </c>
      <c r="F694" s="7" t="s">
        <v>4411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32"/>
        <v>8</v>
      </c>
      <c r="S694" s="18">
        <f t="shared" si="133"/>
        <v>8</v>
      </c>
      <c r="T694" s="19">
        <f t="shared" si="134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1</v>
      </c>
      <c r="D695" s="1" t="s">
        <v>4624</v>
      </c>
      <c r="E695" s="7" t="s">
        <v>4757</v>
      </c>
      <c r="F695" s="7" t="s">
        <v>4411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32"/>
        <v>1.5</v>
      </c>
      <c r="S695" s="18">
        <f t="shared" si="133"/>
        <v>1.5</v>
      </c>
      <c r="T695" s="19">
        <f t="shared" si="134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2</v>
      </c>
      <c r="D696" s="1" t="s">
        <v>4625</v>
      </c>
      <c r="E696" s="7" t="s">
        <v>4758</v>
      </c>
      <c r="F696" s="7" t="s">
        <v>4411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32"/>
        <v>3.6</v>
      </c>
      <c r="S696" s="18">
        <f t="shared" si="133"/>
        <v>3.6</v>
      </c>
      <c r="T696" s="19">
        <f t="shared" si="134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1</v>
      </c>
      <c r="D697" s="1" t="s">
        <v>4626</v>
      </c>
      <c r="E697" s="7" t="s">
        <v>4759</v>
      </c>
      <c r="F697" s="7" t="s">
        <v>4411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32"/>
        <v>0.01</v>
      </c>
      <c r="S697" s="18">
        <f t="shared" si="133"/>
        <v>0.01</v>
      </c>
      <c r="T697" s="19">
        <f t="shared" si="134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2</v>
      </c>
      <c r="D698" s="1" t="s">
        <v>4625</v>
      </c>
      <c r="E698" s="7" t="s">
        <v>4760</v>
      </c>
      <c r="F698" s="7" t="s">
        <v>4411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32"/>
        <v>3.6</v>
      </c>
      <c r="S698" s="18">
        <f t="shared" si="133"/>
        <v>3.6</v>
      </c>
      <c r="T698" s="19">
        <f t="shared" si="134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4575</v>
      </c>
      <c r="C699" s="1">
        <v>1</v>
      </c>
      <c r="D699" s="1" t="s">
        <v>4626</v>
      </c>
      <c r="E699" s="7" t="s">
        <v>4761</v>
      </c>
      <c r="F699" s="7" t="s">
        <v>4411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32"/>
        <v>0.01</v>
      </c>
      <c r="S699" s="18">
        <f t="shared" si="133"/>
        <v>0.01</v>
      </c>
      <c r="T699" s="19">
        <f t="shared" si="134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3772</v>
      </c>
      <c r="C700" s="1">
        <v>32</v>
      </c>
      <c r="D700" s="1" t="s">
        <v>4627</v>
      </c>
      <c r="E700" s="7" t="s">
        <v>4762</v>
      </c>
      <c r="F700" s="7" t="s">
        <v>4411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32"/>
        <v>0.64</v>
      </c>
      <c r="S700" s="18">
        <f t="shared" si="133"/>
        <v>0.64</v>
      </c>
      <c r="T700" s="19">
        <f t="shared" si="134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4165</v>
      </c>
      <c r="C701" s="1">
        <v>216</v>
      </c>
      <c r="D701" s="1" t="s">
        <v>4628</v>
      </c>
      <c r="E701" s="7" t="s">
        <v>4763</v>
      </c>
      <c r="F701" s="7" t="s">
        <v>4411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32"/>
        <v>10.8</v>
      </c>
      <c r="S701" s="18">
        <f t="shared" si="133"/>
        <v>10.8</v>
      </c>
      <c r="T701" s="19">
        <f t="shared" si="134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4203</v>
      </c>
      <c r="C702" s="1">
        <v>208</v>
      </c>
      <c r="D702" s="1" t="s">
        <v>4628</v>
      </c>
      <c r="E702" s="7" t="s">
        <v>4764</v>
      </c>
      <c r="F702" s="7" t="s">
        <v>4411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32"/>
        <v>10.4</v>
      </c>
      <c r="S702" s="18">
        <f t="shared" si="133"/>
        <v>10.4</v>
      </c>
      <c r="T702" s="19">
        <f t="shared" si="134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4765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4630</v>
      </c>
      <c r="E704" s="7" t="s">
        <v>4766</v>
      </c>
      <c r="F704" s="7" t="s">
        <v>4411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0</v>
      </c>
      <c r="S704" s="18">
        <f t="shared" si="133"/>
        <v>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4767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4629</v>
      </c>
      <c r="C706" s="1">
        <v>1</v>
      </c>
      <c r="D706" s="1" t="s">
        <v>4631</v>
      </c>
      <c r="E706" s="7" t="s">
        <v>4768</v>
      </c>
      <c r="F706" s="7" t="s">
        <v>4411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32"/>
        <v>1800</v>
      </c>
      <c r="S706" s="18">
        <f t="shared" si="133"/>
        <v>1800</v>
      </c>
      <c r="T706" s="19">
        <f t="shared" si="134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3801</v>
      </c>
      <c r="C707" s="1">
        <v>232</v>
      </c>
      <c r="D707" s="1" t="s">
        <v>4632</v>
      </c>
      <c r="E707" s="7" t="s">
        <v>4769</v>
      </c>
      <c r="F707" s="7" t="s">
        <v>4411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32"/>
        <v>43.616</v>
      </c>
      <c r="S707" s="18">
        <f t="shared" si="133"/>
        <v>43.616</v>
      </c>
      <c r="T707" s="19">
        <f t="shared" si="134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3820</v>
      </c>
      <c r="C708" s="1">
        <v>96</v>
      </c>
      <c r="D708" s="1" t="s">
        <v>4633</v>
      </c>
      <c r="E708" s="7" t="s">
        <v>4770</v>
      </c>
      <c r="F708" s="7" t="s">
        <v>4411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32"/>
        <v>18.048000000000002</v>
      </c>
      <c r="S708" s="18">
        <f t="shared" si="133"/>
        <v>18.048000000000002</v>
      </c>
      <c r="T708" s="19">
        <f t="shared" si="134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3857</v>
      </c>
      <c r="C709" s="1">
        <v>218</v>
      </c>
      <c r="D709" s="1" t="s">
        <v>4634</v>
      </c>
      <c r="E709" s="7" t="s">
        <v>4771</v>
      </c>
      <c r="F709" s="7" t="s">
        <v>4411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32"/>
        <v>40.984000000000002</v>
      </c>
      <c r="S709" s="18">
        <f t="shared" si="133"/>
        <v>40.984000000000002</v>
      </c>
      <c r="T709" s="19">
        <f t="shared" si="134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58</v>
      </c>
      <c r="D710" s="1" t="s">
        <v>4636</v>
      </c>
      <c r="E710" s="7" t="s">
        <v>4772</v>
      </c>
      <c r="F710" s="7" t="s">
        <v>4411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32"/>
        <v>10.904</v>
      </c>
      <c r="S710" s="18">
        <f t="shared" si="133"/>
        <v>10.904</v>
      </c>
      <c r="T710" s="19">
        <f t="shared" si="134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4637</v>
      </c>
      <c r="E711" s="7" t="s">
        <v>4773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4638</v>
      </c>
      <c r="E712" s="7" t="s">
        <v>4774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4639</v>
      </c>
      <c r="E713" s="7" t="s">
        <v>4775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4640</v>
      </c>
      <c r="E714" s="7" t="s">
        <v>4776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4641</v>
      </c>
      <c r="E715" s="7" t="s">
        <v>4777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4635</v>
      </c>
      <c r="C716" s="1">
        <v>2</v>
      </c>
      <c r="D716" s="1" t="s">
        <v>4642</v>
      </c>
      <c r="E716" s="7" t="s">
        <v>4778</v>
      </c>
      <c r="F716" s="7" t="s">
        <v>4411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32"/>
        <v>28.722000000000001</v>
      </c>
      <c r="S716" s="18">
        <f t="shared" si="133"/>
        <v>28.722000000000001</v>
      </c>
      <c r="T716" s="19">
        <f t="shared" si="134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4643</v>
      </c>
      <c r="E717" s="7" t="s">
        <v>4779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4644</v>
      </c>
      <c r="E718" s="7" t="s">
        <v>4780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4645</v>
      </c>
      <c r="E719" s="7" t="s">
        <v>4781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4646</v>
      </c>
      <c r="E720" s="7" t="s">
        <v>4782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4</v>
      </c>
      <c r="D721" s="1" t="s">
        <v>4647</v>
      </c>
      <c r="E721" s="7" t="s">
        <v>4783</v>
      </c>
      <c r="F721" s="7" t="s">
        <v>4411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32"/>
        <v>57.444000000000003</v>
      </c>
      <c r="S721" s="18">
        <f t="shared" si="133"/>
        <v>57.444000000000003</v>
      </c>
      <c r="T721" s="19">
        <f t="shared" si="134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3801</v>
      </c>
      <c r="C722" s="1">
        <v>8</v>
      </c>
      <c r="D722" s="1" t="s">
        <v>4648</v>
      </c>
      <c r="E722" s="7" t="s">
        <v>4784</v>
      </c>
      <c r="F722" s="7" t="s">
        <v>4411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32"/>
        <v>114.88800000000001</v>
      </c>
      <c r="S722" s="18">
        <f t="shared" si="133"/>
        <v>114.88800000000001</v>
      </c>
      <c r="T722" s="19">
        <f t="shared" si="134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4</v>
      </c>
      <c r="D723" s="1" t="s">
        <v>4649</v>
      </c>
      <c r="E723" s="7" t="s">
        <v>4785</v>
      </c>
      <c r="F723" s="7" t="s">
        <v>4411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32"/>
        <v>57.444000000000003</v>
      </c>
      <c r="S723" s="18">
        <f t="shared" si="133"/>
        <v>57.444000000000003</v>
      </c>
      <c r="T723" s="19">
        <f t="shared" si="134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12</v>
      </c>
      <c r="D724" s="1" t="s">
        <v>4650</v>
      </c>
      <c r="E724" s="7" t="s">
        <v>4786</v>
      </c>
      <c r="F724" s="7" t="s">
        <v>4411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32"/>
        <v>172.33199999999999</v>
      </c>
      <c r="S724" s="18">
        <f t="shared" si="133"/>
        <v>172.33199999999999</v>
      </c>
      <c r="T724" s="19">
        <f t="shared" si="134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4787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3820</v>
      </c>
      <c r="C726" s="1">
        <v>4</v>
      </c>
      <c r="D726" s="1" t="s">
        <v>4651</v>
      </c>
      <c r="E726" s="7" t="s">
        <v>4788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4</v>
      </c>
      <c r="D727" s="1" t="s">
        <v>4652</v>
      </c>
      <c r="E727" s="7" t="s">
        <v>4789</v>
      </c>
      <c r="F727" s="7" t="s">
        <v>4411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32"/>
        <v>57.444000000000003</v>
      </c>
      <c r="S727" s="18">
        <f t="shared" si="133"/>
        <v>57.444000000000003</v>
      </c>
      <c r="T727" s="19">
        <f t="shared" si="134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3874</v>
      </c>
      <c r="C728" s="1">
        <v>20</v>
      </c>
      <c r="D728" s="1" t="s">
        <v>4653</v>
      </c>
      <c r="E728" s="7" t="s">
        <v>4790</v>
      </c>
      <c r="F728" s="7" t="s">
        <v>4411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32"/>
        <v>287.22000000000003</v>
      </c>
      <c r="S728" s="18">
        <f t="shared" si="133"/>
        <v>287.22000000000003</v>
      </c>
      <c r="T728" s="19">
        <f t="shared" si="134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</v>
      </c>
      <c r="D729" s="1" t="s">
        <v>4654</v>
      </c>
      <c r="E729" s="7" t="s">
        <v>4791</v>
      </c>
      <c r="F729" s="7" t="s">
        <v>4411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32"/>
        <v>28.722000000000001</v>
      </c>
      <c r="S729" s="18">
        <f t="shared" si="133"/>
        <v>28.722000000000001</v>
      </c>
      <c r="T729" s="19">
        <f t="shared" si="134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22</v>
      </c>
      <c r="D730" s="1" t="s">
        <v>4654</v>
      </c>
      <c r="E730" s="7" t="s">
        <v>4792</v>
      </c>
      <c r="F730" s="7" t="s">
        <v>4411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32"/>
        <v>315.94200000000001</v>
      </c>
      <c r="S730" s="18">
        <f t="shared" si="133"/>
        <v>315.94200000000001</v>
      </c>
      <c r="T730" s="19">
        <f t="shared" si="134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4793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3857</v>
      </c>
      <c r="C732" s="1">
        <v>2</v>
      </c>
      <c r="D732" s="1" t="s">
        <v>4655</v>
      </c>
      <c r="E732" s="7" t="s">
        <v>4794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4656</v>
      </c>
      <c r="E733" s="7" t="s">
        <v>4795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2</v>
      </c>
      <c r="D734" s="1" t="s">
        <v>4657</v>
      </c>
      <c r="E734" s="7" t="s">
        <v>4796</v>
      </c>
      <c r="F734" s="7" t="s">
        <v>4411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32"/>
        <v>28.722000000000001</v>
      </c>
      <c r="S734" s="18">
        <f t="shared" si="133"/>
        <v>28.722000000000001</v>
      </c>
      <c r="T734" s="19">
        <f t="shared" si="134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4658</v>
      </c>
      <c r="E735" s="7" t="s">
        <v>4797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4</v>
      </c>
      <c r="D736" s="1" t="s">
        <v>4659</v>
      </c>
      <c r="E736" s="7" t="s">
        <v>4798</v>
      </c>
      <c r="F736" s="7" t="s">
        <v>4411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32"/>
        <v>57.444000000000003</v>
      </c>
      <c r="S736" s="18">
        <f t="shared" si="133"/>
        <v>57.444000000000003</v>
      </c>
      <c r="T736" s="19">
        <f t="shared" si="134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6</v>
      </c>
      <c r="D737" s="1" t="s">
        <v>4660</v>
      </c>
      <c r="E737" s="7" t="s">
        <v>4799</v>
      </c>
      <c r="F737" s="7" t="s">
        <v>4411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32"/>
        <v>86.165999999999997</v>
      </c>
      <c r="S737" s="18">
        <f t="shared" si="133"/>
        <v>86.165999999999997</v>
      </c>
      <c r="T737" s="19">
        <f t="shared" si="134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3863</v>
      </c>
      <c r="C738" s="1">
        <v>2</v>
      </c>
      <c r="D738" s="1" t="s">
        <v>4661</v>
      </c>
      <c r="E738" s="7" t="s">
        <v>4800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</v>
      </c>
      <c r="D739" s="1" t="s">
        <v>4662</v>
      </c>
      <c r="E739" s="7" t="s">
        <v>4801</v>
      </c>
      <c r="F739" s="7" t="s">
        <v>4411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32"/>
        <v>28.722000000000001</v>
      </c>
      <c r="S739" s="18">
        <f t="shared" si="133"/>
        <v>28.722000000000001</v>
      </c>
      <c r="T739" s="19">
        <f t="shared" si="134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3854</v>
      </c>
      <c r="C740" s="1">
        <v>26</v>
      </c>
      <c r="D740" s="1" t="s">
        <v>4663</v>
      </c>
      <c r="E740" s="7" t="s">
        <v>4802</v>
      </c>
      <c r="F740" s="7" t="s">
        <v>4411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32"/>
        <v>373.38600000000002</v>
      </c>
      <c r="S740" s="18">
        <f t="shared" si="133"/>
        <v>373.38600000000002</v>
      </c>
      <c r="T740" s="19">
        <f t="shared" si="134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4</v>
      </c>
      <c r="D741" s="1" t="s">
        <v>4664</v>
      </c>
      <c r="E741" s="7" t="s">
        <v>4803</v>
      </c>
      <c r="F741" s="7" t="s">
        <v>4411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32"/>
        <v>57.444000000000003</v>
      </c>
      <c r="S741" s="18">
        <f t="shared" si="133"/>
        <v>57.444000000000003</v>
      </c>
      <c r="T741" s="19">
        <f t="shared" si="134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3872</v>
      </c>
      <c r="C742" s="1">
        <v>20</v>
      </c>
      <c r="D742" s="1" t="s">
        <v>4665</v>
      </c>
      <c r="E742" s="7" t="s">
        <v>4804</v>
      </c>
      <c r="F742" s="7" t="s">
        <v>4411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32"/>
        <v>287.22000000000003</v>
      </c>
      <c r="S742" s="18">
        <f t="shared" si="133"/>
        <v>287.22000000000003</v>
      </c>
      <c r="T742" s="19">
        <f t="shared" si="134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4667</v>
      </c>
      <c r="E743" s="7" t="s">
        <v>4805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4669</v>
      </c>
      <c r="E744" s="7" t="s">
        <v>4806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4670</v>
      </c>
      <c r="E745" s="7" t="s">
        <v>4807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4671</v>
      </c>
      <c r="E746" s="7" t="s">
        <v>4808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4672</v>
      </c>
      <c r="E747" s="7" t="s">
        <v>4809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4673</v>
      </c>
      <c r="E748" s="7" t="s">
        <v>4810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4674</v>
      </c>
      <c r="E749" s="7" t="s">
        <v>4811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4675</v>
      </c>
      <c r="E750" s="7" t="s">
        <v>4812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4676</v>
      </c>
      <c r="E751" s="7" t="s">
        <v>4813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4677</v>
      </c>
      <c r="E752" s="7" t="s">
        <v>4814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4678</v>
      </c>
      <c r="E753" s="7" t="s">
        <v>4815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</v>
      </c>
      <c r="D754" s="1" t="s">
        <v>4679</v>
      </c>
      <c r="E754" s="7" t="s">
        <v>4816</v>
      </c>
      <c r="F754" s="7" t="s">
        <v>4411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32"/>
        <v>12.6</v>
      </c>
      <c r="S754" s="18">
        <f t="shared" si="133"/>
        <v>12.6</v>
      </c>
      <c r="T754" s="19">
        <f t="shared" si="134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168</v>
      </c>
      <c r="D755" s="1" t="s">
        <v>4680</v>
      </c>
      <c r="E755" s="7" t="s">
        <v>4817</v>
      </c>
      <c r="F755" s="7" t="s">
        <v>4411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32"/>
        <v>31.584</v>
      </c>
      <c r="S755" s="18">
        <f t="shared" si="133"/>
        <v>31.584</v>
      </c>
      <c r="T755" s="19">
        <f t="shared" si="134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35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336</v>
      </c>
      <c r="D756" s="1" t="s">
        <v>4681</v>
      </c>
      <c r="E756" s="7" t="s">
        <v>4818</v>
      </c>
      <c r="F756" s="7" t="s">
        <v>4411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36">IFERROR(H756*((AA756*0.25)+(AC756*0.25)+(AD756*0.225)+(AE756*0.225)+(AF756*0.05)),"")</f>
        <v>63.167999999999999</v>
      </c>
      <c r="S756" s="18">
        <f t="shared" ref="S756:S761" si="137">IFERROR(H756*AG756,"")</f>
        <v>63.167999999999999</v>
      </c>
      <c r="T756" s="19">
        <f t="shared" ref="T756:T761" si="138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39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168</v>
      </c>
      <c r="D757" s="1" t="s">
        <v>4682</v>
      </c>
      <c r="E757" s="7" t="s">
        <v>4819</v>
      </c>
      <c r="F757" s="7" t="s">
        <v>4411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36"/>
        <v>31.584</v>
      </c>
      <c r="S757" s="18">
        <f t="shared" si="137"/>
        <v>31.584</v>
      </c>
      <c r="T757" s="19">
        <f t="shared" si="138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4666</v>
      </c>
      <c r="C758" s="1">
        <v>336</v>
      </c>
      <c r="D758" s="1" t="s">
        <v>4682</v>
      </c>
      <c r="E758" s="7" t="s">
        <v>4820</v>
      </c>
      <c r="F758" s="7" t="s">
        <v>4411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36"/>
        <v>63.167999999999999</v>
      </c>
      <c r="S758" s="18">
        <f t="shared" si="137"/>
        <v>63.167999999999999</v>
      </c>
      <c r="T758" s="19">
        <f t="shared" si="138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4821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3912</v>
      </c>
      <c r="C760" s="1">
        <v>160</v>
      </c>
      <c r="D760" s="1" t="s">
        <v>4684</v>
      </c>
      <c r="E760" s="7" t="s">
        <v>4822</v>
      </c>
      <c r="F760" s="7" t="s">
        <v>4411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36"/>
        <v>1460.8000000000002</v>
      </c>
      <c r="S760" s="18">
        <f t="shared" si="137"/>
        <v>1460.8000000000002</v>
      </c>
      <c r="T760" s="19">
        <f t="shared" si="138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4823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36"/>
        <v>12.5</v>
      </c>
      <c r="S761" s="18">
        <f t="shared" si="137"/>
        <v>12.5</v>
      </c>
      <c r="T761" s="19">
        <f t="shared" si="138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39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4685</v>
      </c>
      <c r="C762" s="1">
        <v>1</v>
      </c>
      <c r="D762" s="1" t="s">
        <v>4686</v>
      </c>
      <c r="E762" s="7" t="s">
        <v>4824</v>
      </c>
      <c r="F762" s="7" t="s">
        <v>4411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4509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4687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40">IFERROR(H763*((AA763*0.25)+(AC763*0.25)+(AD763*0.225)+(AE763*0.225)+(AF763*0.05)),"")</f>
        <v>6.4</v>
      </c>
      <c r="S763" s="18">
        <f t="shared" ref="S763" si="141">IFERROR(H763*AG763,"")</f>
        <v>6.4</v>
      </c>
      <c r="T763" s="19">
        <f t="shared" ref="T763" si="142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43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4825</v>
      </c>
      <c r="B764" s="21"/>
      <c r="C764" s="1">
        <v>2</v>
      </c>
      <c r="D764" s="1" t="s">
        <v>4826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4839</v>
      </c>
      <c r="J764" s="8" t="s">
        <v>4688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6.4</v>
      </c>
      <c r="S764" s="18">
        <f>IFERROR(H764*AG764,"")</f>
        <v>6.4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07" t="s">
        <v>653</v>
      </c>
      <c r="B765" s="21"/>
      <c r="C765" s="205">
        <v>2</v>
      </c>
      <c r="D765" s="205" t="s">
        <v>4831</v>
      </c>
      <c r="E765" s="208">
        <v>4419</v>
      </c>
      <c r="F765" s="191">
        <v>9</v>
      </c>
      <c r="G765" s="209">
        <v>2.39</v>
      </c>
      <c r="H765" s="34">
        <f>Tabela1[[#This Row],[PESO UNI]]*Tabela1[[#This Row],[QTE]]</f>
        <v>4.78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4.78</v>
      </c>
      <c r="S765" s="18">
        <f>IFERROR(H765*AG765,"")</f>
        <v>4.78</v>
      </c>
      <c r="T765" s="19">
        <f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4827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44">IFERROR(H766*((AA766*0.25)+(AC766*0.25)+(AD766*0.225)+(AE766*0.225)+(AF766*0.05)),"")</f>
        <v>135</v>
      </c>
      <c r="S766" s="18">
        <f t="shared" ref="S766:S770" si="145">IFERROR(H766*AG766,"")</f>
        <v>135</v>
      </c>
      <c r="T766" s="19">
        <f t="shared" ref="T766:T770" si="146">IFERROR(S766-H766,"")</f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47">U766-C766</f>
        <v>-15</v>
      </c>
      <c r="Z766" s="20">
        <f>Tabela1[[#This Row],[PESO TOTAL]]-Tabela1[[#This Row],[Peso Expedido]]</f>
        <v>135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4829</v>
      </c>
      <c r="B767" s="21"/>
      <c r="C767" s="1">
        <v>22</v>
      </c>
      <c r="D767" s="1" t="s">
        <v>4828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44"/>
        <v>46.2</v>
      </c>
      <c r="S767" s="18">
        <f t="shared" si="145"/>
        <v>46.2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-22</v>
      </c>
      <c r="Z767" s="20">
        <f>Tabela1[[#This Row],[PESO TOTAL]]-Tabela1[[#This Row],[Peso Expedido]]</f>
        <v>46.2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4830</v>
      </c>
      <c r="B768" s="21"/>
      <c r="C768" s="1">
        <v>72</v>
      </c>
      <c r="D768" s="1" t="s">
        <v>4832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44"/>
        <v>194.4</v>
      </c>
      <c r="S768" s="18">
        <f t="shared" si="145"/>
        <v>194.4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-72</v>
      </c>
      <c r="Z768" s="20">
        <f>Tabela1[[#This Row],[PESO TOTAL]]-Tabela1[[#This Row],[Peso Expedido]]</f>
        <v>194.4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4833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44"/>
        <v>10</v>
      </c>
      <c r="S769" s="18">
        <f t="shared" si="145"/>
        <v>10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-4</v>
      </c>
      <c r="Z769" s="20">
        <f>Tabela1[[#This Row],[PESO TOTAL]]-Tabela1[[#This Row],[Peso Expedido]]</f>
        <v>10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4835</v>
      </c>
      <c r="B770" s="21"/>
      <c r="C770" s="1">
        <v>22</v>
      </c>
      <c r="D770" s="1" t="s">
        <v>4836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44"/>
        <v>92.4</v>
      </c>
      <c r="S770" s="18">
        <f t="shared" si="145"/>
        <v>92.4</v>
      </c>
      <c r="T770" s="19">
        <f t="shared" si="146"/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47"/>
        <v>-22</v>
      </c>
      <c r="Z770" s="20">
        <v>100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4837</v>
      </c>
      <c r="B771" s="21"/>
      <c r="C771" s="1">
        <v>80</v>
      </c>
      <c r="D771" s="1" t="s">
        <v>4838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4834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 t="shared" ref="R771:R775" si="148">IFERROR(H771*((AA771*0.25)+(AC771*0.25)+(AD771*0.225)+(AE771*0.225)+(AF771*0.05)),"")</f>
        <v>288</v>
      </c>
      <c r="S771" s="18">
        <f t="shared" ref="S771:S775" si="149">IFERROR(H771*AG771,"")</f>
        <v>288</v>
      </c>
      <c r="T771" s="19">
        <f t="shared" ref="T771:T775" si="150">IFERROR(S771-H771,"")</f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ref="Y771:Y775" si="151">U771-C771</f>
        <v>-80</v>
      </c>
      <c r="Z771" s="20">
        <f>Tabela1[[#This Row],[PESO TOTAL]]-Tabela1[[#This Row],[Peso Expedido]]</f>
        <v>288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4844</v>
      </c>
      <c r="B772" s="21" t="s">
        <v>4845</v>
      </c>
      <c r="C772" s="1">
        <v>1</v>
      </c>
      <c r="D772" s="1" t="s">
        <v>4846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4847</v>
      </c>
      <c r="K772" s="8" t="s">
        <v>32</v>
      </c>
      <c r="L772" s="9" t="s">
        <v>4848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235.8</v>
      </c>
      <c r="S772" s="18">
        <f t="shared" si="149"/>
        <v>235.8</v>
      </c>
      <c r="T772" s="19">
        <f t="shared" si="150"/>
        <v>0</v>
      </c>
      <c r="U772" s="16">
        <f>IFERROR(SUMIF('LISTA DE EMBARQUE'!B:B,MICRO!E:E,'LISTA DE EMBARQUE'!G:G),"")</f>
        <v>1</v>
      </c>
      <c r="V772" s="12">
        <f>IFERROR(VLOOKUP(Tabela1[[#This Row],[COD.MDE]],'LISTA DE EMBARQUE'!B:L,11,0),"")</f>
        <v>1</v>
      </c>
      <c r="W772" s="13">
        <f>IFERROR(VLOOKUP(Tabela1[[#This Row],[COD.MDE]],'LISTA DE EMBARQUE'!B:M,12,0),"")</f>
        <v>46274</v>
      </c>
      <c r="X772" s="14">
        <f>IFERROR(Tabela1[[#This Row],[QIANTIDADE EXPEDIDA]]*Tabela1[[#This Row],[PESO UNI]],"")</f>
        <v>235.8</v>
      </c>
      <c r="Y772" s="14">
        <f t="shared" si="151"/>
        <v>0</v>
      </c>
      <c r="Z772" s="20">
        <f>Tabela1[[#This Row],[PESO TOTAL]]-Tabela1[[#This Row],[Peso Expedido]]</f>
        <v>0</v>
      </c>
      <c r="AA772" s="17">
        <v>1</v>
      </c>
      <c r="AB772" s="33"/>
      <c r="AC772" s="33">
        <v>1</v>
      </c>
      <c r="AD772" s="33">
        <v>1</v>
      </c>
      <c r="AE772" s="33">
        <v>1</v>
      </c>
      <c r="AF772" s="33">
        <v>1</v>
      </c>
      <c r="AG772" s="33">
        <v>1</v>
      </c>
      <c r="AH772" s="33">
        <v>1</v>
      </c>
      <c r="AI772" s="33" t="s">
        <v>4412</v>
      </c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4849</v>
      </c>
      <c r="B773" s="21" t="s">
        <v>4849</v>
      </c>
      <c r="C773" s="1">
        <v>1</v>
      </c>
      <c r="D773" s="1" t="s">
        <v>4850</v>
      </c>
      <c r="E773" s="7">
        <v>4427</v>
      </c>
      <c r="F773" s="7">
        <v>1</v>
      </c>
      <c r="G773" s="1">
        <v>3799</v>
      </c>
      <c r="H773" s="34">
        <f>Tabela1[[#This Row],[PESO UNI]]*Tabela1[[#This Row],[QTE]]</f>
        <v>3799</v>
      </c>
      <c r="I773" s="7" t="s">
        <v>1101</v>
      </c>
      <c r="J773" s="8" t="s">
        <v>4851</v>
      </c>
      <c r="K773" s="8" t="s">
        <v>22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3219.6525000000001</v>
      </c>
      <c r="S773" s="18">
        <f t="shared" si="149"/>
        <v>0</v>
      </c>
      <c r="T773" s="19">
        <f t="shared" si="150"/>
        <v>-3799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3799</v>
      </c>
      <c r="AA773" s="17">
        <v>1</v>
      </c>
      <c r="AB773" s="33"/>
      <c r="AC773" s="33">
        <v>1</v>
      </c>
      <c r="AD773" s="33">
        <v>1</v>
      </c>
      <c r="AE773" s="33">
        <v>0.5</v>
      </c>
      <c r="AF773" s="33">
        <v>0.2</v>
      </c>
      <c r="AG773" s="33"/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 t="s">
        <v>4853</v>
      </c>
      <c r="B774" s="21" t="s">
        <v>4853</v>
      </c>
      <c r="C774" s="1">
        <v>1</v>
      </c>
      <c r="D774" s="1" t="s">
        <v>4854</v>
      </c>
      <c r="E774" s="7">
        <v>4428</v>
      </c>
      <c r="F774" s="7">
        <v>1</v>
      </c>
      <c r="G774" s="1">
        <v>2613.4</v>
      </c>
      <c r="H774" s="34">
        <f>Tabela1[[#This Row],[PESO UNI]]*Tabela1[[#This Row],[QTE]]</f>
        <v>2613.4</v>
      </c>
      <c r="I774" s="7" t="s">
        <v>746</v>
      </c>
      <c r="J774" s="8" t="s">
        <v>4851</v>
      </c>
      <c r="K774" s="8" t="s">
        <v>32</v>
      </c>
      <c r="L774" s="9" t="s">
        <v>4852</v>
      </c>
      <c r="M774" s="10">
        <v>46230</v>
      </c>
      <c r="N774" s="8" t="s">
        <v>38</v>
      </c>
      <c r="O774" s="12"/>
      <c r="P774" s="13"/>
      <c r="Q774" s="14">
        <f>Tabela1[[#This Row],[QTDE/ Fabricação]]-Tabela1[[#This Row],[QTE]]</f>
        <v>-1</v>
      </c>
      <c r="R774" s="18">
        <f t="shared" si="148"/>
        <v>2587.2660000000001</v>
      </c>
      <c r="S774" s="18">
        <f t="shared" si="149"/>
        <v>522.68000000000006</v>
      </c>
      <c r="T774" s="19">
        <f t="shared" si="150"/>
        <v>-2090.7200000000003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-1</v>
      </c>
      <c r="Z774" s="20">
        <f>Tabela1[[#This Row],[PESO TOTAL]]-Tabela1[[#This Row],[Peso Expedido]]</f>
        <v>2613.4</v>
      </c>
      <c r="AA774" s="17">
        <v>1</v>
      </c>
      <c r="AB774" s="33"/>
      <c r="AC774" s="33">
        <v>1</v>
      </c>
      <c r="AD774" s="33">
        <v>1</v>
      </c>
      <c r="AE774" s="33">
        <v>1</v>
      </c>
      <c r="AF774" s="33">
        <v>0.8</v>
      </c>
      <c r="AG774" s="33">
        <v>0.2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/>
      <c r="B775" s="21"/>
      <c r="C775" s="1"/>
      <c r="D775" s="1"/>
      <c r="E775" s="7">
        <v>4429</v>
      </c>
      <c r="F775" s="7">
        <v>1</v>
      </c>
      <c r="G775" s="1">
        <v>1000</v>
      </c>
      <c r="H775" s="34">
        <v>1000</v>
      </c>
      <c r="I775" s="7"/>
      <c r="J775" s="8" t="s">
        <v>4862</v>
      </c>
      <c r="K775" s="8" t="s">
        <v>4320</v>
      </c>
      <c r="L775" s="9" t="s">
        <v>4861</v>
      </c>
      <c r="M775" s="10"/>
      <c r="N775" s="8" t="s">
        <v>38</v>
      </c>
      <c r="O775" s="12"/>
      <c r="P775" s="13"/>
      <c r="Q775" s="14">
        <f>Tabela1[[#This Row],[QTDE/ Fabricação]]-Tabela1[[#This Row],[QTE]]</f>
        <v>0</v>
      </c>
      <c r="R775" s="18">
        <f t="shared" si="148"/>
        <v>1000</v>
      </c>
      <c r="S775" s="18">
        <f t="shared" si="149"/>
        <v>1000</v>
      </c>
      <c r="T775" s="19">
        <f t="shared" si="150"/>
        <v>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51"/>
        <v>0</v>
      </c>
      <c r="Z775" s="20">
        <v>0</v>
      </c>
      <c r="AA775" s="17">
        <v>1</v>
      </c>
      <c r="AB775" s="33">
        <v>1</v>
      </c>
      <c r="AC775" s="33">
        <v>1</v>
      </c>
      <c r="AD775" s="33">
        <v>1</v>
      </c>
      <c r="AE775" s="33">
        <v>1</v>
      </c>
      <c r="AF775" s="33">
        <v>1</v>
      </c>
      <c r="AG775" s="33">
        <v>1</v>
      </c>
      <c r="AH775" s="33">
        <v>1</v>
      </c>
      <c r="AI775" s="33" t="s">
        <v>4412</v>
      </c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4865</v>
      </c>
      <c r="B776" s="21" t="s">
        <v>4866</v>
      </c>
      <c r="C776" s="1">
        <v>1</v>
      </c>
      <c r="D776" s="1" t="s">
        <v>4870</v>
      </c>
      <c r="E776" s="7">
        <v>4430</v>
      </c>
      <c r="F776" s="7">
        <v>40</v>
      </c>
      <c r="G776" s="1">
        <v>67.099999999999994</v>
      </c>
      <c r="H776" s="34">
        <f>Tabela1[[#This Row],[PESO UNI]]*Tabela1[[#This Row],[QTE]]</f>
        <v>67.099999999999994</v>
      </c>
      <c r="I776" s="7" t="s">
        <v>5486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-1</v>
      </c>
      <c r="R776" s="18">
        <f t="shared" ref="R776:R807" si="152">IFERROR(H776*((AA776*0.25)+(AC776*0.25)+(AD776*0.225)+(AE776*0.225)+(AF776*0.05)),"")</f>
        <v>30.194999999999997</v>
      </c>
      <c r="S776" s="18">
        <f t="shared" ref="S776:S807" si="153">IFERROR(H776*AG776,"")</f>
        <v>0</v>
      </c>
      <c r="T776" s="19">
        <f t="shared" ref="T776:T807" si="154">IFERROR(S776-H776,"")</f>
        <v>-67.099999999999994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ref="Y776:Y807" si="155">U776-C776</f>
        <v>-1</v>
      </c>
      <c r="Z776" s="20">
        <f>Tabela1[[#This Row],[PESO TOTAL]]-Tabela1[[#This Row],[Peso Expedido]]</f>
        <v>67.099999999999994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238" t="s">
        <v>4865</v>
      </c>
      <c r="B777" s="239" t="s">
        <v>4866</v>
      </c>
      <c r="C777" s="238">
        <v>4</v>
      </c>
      <c r="D777" s="238" t="s">
        <v>4871</v>
      </c>
      <c r="E777" s="237">
        <v>4431</v>
      </c>
      <c r="F777" s="237">
        <v>40</v>
      </c>
      <c r="G777" s="238">
        <v>7.8</v>
      </c>
      <c r="H777" s="240">
        <f>Tabela1[[#This Row],[PESO UNI]]*Tabela1[[#This Row],[QTE]]</f>
        <v>31.2</v>
      </c>
      <c r="I777" s="237" t="s">
        <v>5486</v>
      </c>
      <c r="J777" s="241" t="s">
        <v>3093</v>
      </c>
      <c r="K777" s="241" t="s">
        <v>4320</v>
      </c>
      <c r="L777" s="242" t="s">
        <v>2984</v>
      </c>
      <c r="M777" s="243">
        <v>46233</v>
      </c>
      <c r="N777" s="241" t="s">
        <v>38</v>
      </c>
      <c r="O777" s="244"/>
      <c r="P777" s="245"/>
      <c r="Q777" s="14">
        <f>Tabela1[[#This Row],[QTDE/ Fabricação]]-Tabela1[[#This Row],[QTE]]</f>
        <v>-4</v>
      </c>
      <c r="R777" s="247">
        <f t="shared" si="152"/>
        <v>31.2</v>
      </c>
      <c r="S777" s="247">
        <f t="shared" si="153"/>
        <v>31.2</v>
      </c>
      <c r="T777" s="248">
        <f t="shared" si="154"/>
        <v>0</v>
      </c>
      <c r="U777" s="249">
        <f>IFERROR(SUMIF('LISTA DE EMBARQUE'!B:B,MICRO!E:E,'LISTA DE EMBARQUE'!G:G),"")</f>
        <v>4</v>
      </c>
      <c r="V777" s="244">
        <f>IFERROR(VLOOKUP(Tabela1[[#This Row],[COD.MDE]],'LISTA DE EMBARQUE'!B:L,11,0),"")</f>
        <v>7</v>
      </c>
      <c r="W777" s="245">
        <f>IFERROR(VLOOKUP(Tabela1[[#This Row],[COD.MDE]],'LISTA DE EMBARQUE'!B:M,12,0),"")</f>
        <v>46280</v>
      </c>
      <c r="X777" s="246">
        <f>IFERROR(Tabela1[[#This Row],[QIANTIDADE EXPEDIDA]]*Tabela1[[#This Row],[PESO UNI]],"")</f>
        <v>31.2</v>
      </c>
      <c r="Y777" s="246">
        <f t="shared" si="155"/>
        <v>0</v>
      </c>
      <c r="Z777" s="250">
        <f>Tabela1[[#This Row],[PESO TOTAL]]-Tabela1[[#This Row],[Peso Expedido]]</f>
        <v>0</v>
      </c>
      <c r="AA777" s="251">
        <v>1</v>
      </c>
      <c r="AB777" s="252"/>
      <c r="AC777" s="252">
        <v>1</v>
      </c>
      <c r="AD777" s="252">
        <v>1</v>
      </c>
      <c r="AE777" s="252">
        <v>1</v>
      </c>
      <c r="AF777" s="252">
        <v>1</v>
      </c>
      <c r="AG777" s="252">
        <v>1</v>
      </c>
      <c r="AH777" s="252">
        <v>1</v>
      </c>
      <c r="AI777" s="252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4865</v>
      </c>
      <c r="B778" s="21" t="s">
        <v>4866</v>
      </c>
      <c r="C778" s="1">
        <v>1</v>
      </c>
      <c r="D778" s="1" t="s">
        <v>4872</v>
      </c>
      <c r="E778" s="7">
        <v>4432</v>
      </c>
      <c r="F778" s="7">
        <v>40</v>
      </c>
      <c r="G778" s="1">
        <v>106.8</v>
      </c>
      <c r="H778" s="34">
        <f>Tabela1[[#This Row],[PESO UNI]]*Tabela1[[#This Row],[QTE]]</f>
        <v>106.8</v>
      </c>
      <c r="I778" s="7" t="s">
        <v>5486</v>
      </c>
      <c r="J778" s="8" t="s">
        <v>3093</v>
      </c>
      <c r="K778" s="8" t="s">
        <v>4320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-1</v>
      </c>
      <c r="R778" s="18">
        <f t="shared" si="152"/>
        <v>48.06</v>
      </c>
      <c r="S778" s="18">
        <f t="shared" si="153"/>
        <v>0</v>
      </c>
      <c r="T778" s="19">
        <f t="shared" si="154"/>
        <v>-106.8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-1</v>
      </c>
      <c r="Z778" s="20">
        <f>Tabela1[[#This Row],[PESO TOTAL]]-Tabela1[[#This Row],[Peso Expedido]]</f>
        <v>106.8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4865</v>
      </c>
      <c r="B779" s="21" t="s">
        <v>4866</v>
      </c>
      <c r="C779" s="1">
        <v>6</v>
      </c>
      <c r="D779" s="1" t="s">
        <v>4873</v>
      </c>
      <c r="E779" s="7">
        <v>4433</v>
      </c>
      <c r="F779" s="7">
        <v>40</v>
      </c>
      <c r="G779" s="1">
        <v>7.3</v>
      </c>
      <c r="H779" s="34">
        <f>Tabela1[[#This Row],[PESO UNI]]*Tabela1[[#This Row],[QTE]]</f>
        <v>43.8</v>
      </c>
      <c r="I779" s="7" t="s">
        <v>5486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-6</v>
      </c>
      <c r="R779" s="18">
        <f t="shared" si="152"/>
        <v>43.8</v>
      </c>
      <c r="S779" s="18">
        <f t="shared" si="153"/>
        <v>43.8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-6</v>
      </c>
      <c r="Z779" s="20">
        <f>Tabela1[[#This Row],[PESO TOTAL]]-Tabela1[[#This Row],[Peso Expedido]]</f>
        <v>43.8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4865</v>
      </c>
      <c r="B780" s="21" t="s">
        <v>4866</v>
      </c>
      <c r="C780" s="1">
        <v>2</v>
      </c>
      <c r="D780" s="1" t="s">
        <v>4874</v>
      </c>
      <c r="E780" s="7">
        <v>4434</v>
      </c>
      <c r="F780" s="7">
        <v>40</v>
      </c>
      <c r="G780" s="1">
        <v>10</v>
      </c>
      <c r="H780" s="34">
        <f>Tabela1[[#This Row],[PESO UNI]]*Tabela1[[#This Row],[QTE]]</f>
        <v>20</v>
      </c>
      <c r="I780" s="7" t="s">
        <v>5486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20</v>
      </c>
      <c r="S780" s="18">
        <f t="shared" si="153"/>
        <v>20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20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4865</v>
      </c>
      <c r="B781" s="21" t="s">
        <v>4866</v>
      </c>
      <c r="C781" s="1">
        <v>2</v>
      </c>
      <c r="D781" s="1" t="s">
        <v>4875</v>
      </c>
      <c r="E781" s="7">
        <v>4435</v>
      </c>
      <c r="F781" s="7">
        <v>40</v>
      </c>
      <c r="G781" s="1">
        <v>8.1999999999999993</v>
      </c>
      <c r="H781" s="34">
        <f>Tabela1[[#This Row],[PESO UNI]]*Tabela1[[#This Row],[QTE]]</f>
        <v>16.399999999999999</v>
      </c>
      <c r="I781" s="7" t="s">
        <v>5486</v>
      </c>
      <c r="J781" s="8" t="s">
        <v>3093</v>
      </c>
      <c r="K781" s="8" t="s">
        <v>44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16.399999999999999</v>
      </c>
      <c r="S781" s="18">
        <f t="shared" si="153"/>
        <v>16.399999999999999</v>
      </c>
      <c r="T781" s="19">
        <f t="shared" si="154"/>
        <v>0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16.399999999999999</v>
      </c>
      <c r="AA781" s="17">
        <v>1</v>
      </c>
      <c r="AB781" s="33"/>
      <c r="AC781" s="33">
        <v>1</v>
      </c>
      <c r="AD781" s="33">
        <v>1</v>
      </c>
      <c r="AE781" s="33">
        <v>1</v>
      </c>
      <c r="AF781" s="33">
        <v>1</v>
      </c>
      <c r="AG781" s="33">
        <v>1</v>
      </c>
      <c r="AH781" s="33">
        <v>1</v>
      </c>
      <c r="AI781" s="33" t="s">
        <v>4509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238" t="s">
        <v>4868</v>
      </c>
      <c r="B782" s="239" t="s">
        <v>4869</v>
      </c>
      <c r="C782" s="238">
        <v>2</v>
      </c>
      <c r="D782" s="238" t="s">
        <v>4876</v>
      </c>
      <c r="E782" s="237">
        <v>4436</v>
      </c>
      <c r="F782" s="237">
        <v>40</v>
      </c>
      <c r="G782" s="238">
        <v>72.8</v>
      </c>
      <c r="H782" s="240">
        <f>Tabela1[[#This Row],[PESO UNI]]*Tabela1[[#This Row],[QTE]]</f>
        <v>145.6</v>
      </c>
      <c r="I782" s="237" t="s">
        <v>5376</v>
      </c>
      <c r="J782" s="241" t="s">
        <v>3093</v>
      </c>
      <c r="K782" s="241" t="s">
        <v>4320</v>
      </c>
      <c r="L782" s="242" t="s">
        <v>2984</v>
      </c>
      <c r="M782" s="243">
        <v>46233</v>
      </c>
      <c r="N782" s="241" t="s">
        <v>38</v>
      </c>
      <c r="O782" s="244"/>
      <c r="P782" s="245"/>
      <c r="Q782" s="14">
        <f>Tabela1[[#This Row],[QTDE/ Fabricação]]-Tabela1[[#This Row],[QTE]]</f>
        <v>-2</v>
      </c>
      <c r="R782" s="247">
        <f t="shared" si="152"/>
        <v>145.6</v>
      </c>
      <c r="S782" s="247">
        <f t="shared" si="153"/>
        <v>145.6</v>
      </c>
      <c r="T782" s="248">
        <f t="shared" si="154"/>
        <v>0</v>
      </c>
      <c r="U782" s="249">
        <f>IFERROR(SUMIF('LISTA DE EMBARQUE'!B:B,MICRO!E:E,'LISTA DE EMBARQUE'!G:G),"")</f>
        <v>2</v>
      </c>
      <c r="V782" s="244">
        <f>IFERROR(VLOOKUP(Tabela1[[#This Row],[COD.MDE]],'LISTA DE EMBARQUE'!B:L,11,0),"")</f>
        <v>6</v>
      </c>
      <c r="W782" s="245">
        <f>IFERROR(VLOOKUP(Tabela1[[#This Row],[COD.MDE]],'LISTA DE EMBARQUE'!B:M,12,0),"")</f>
        <v>46273</v>
      </c>
      <c r="X782" s="246">
        <f>IFERROR(Tabela1[[#This Row],[QIANTIDADE EXPEDIDA]]*Tabela1[[#This Row],[PESO UNI]],"")</f>
        <v>145.6</v>
      </c>
      <c r="Y782" s="246">
        <f t="shared" si="155"/>
        <v>0</v>
      </c>
      <c r="Z782" s="250">
        <f>Tabela1[[#This Row],[PESO TOTAL]]-Tabela1[[#This Row],[Peso Expedido]]</f>
        <v>0</v>
      </c>
      <c r="AA782" s="251">
        <v>1</v>
      </c>
      <c r="AB782" s="252"/>
      <c r="AC782" s="251">
        <v>1</v>
      </c>
      <c r="AD782" s="251">
        <v>1</v>
      </c>
      <c r="AE782" s="251">
        <v>1</v>
      </c>
      <c r="AF782" s="251">
        <v>1</v>
      </c>
      <c r="AG782" s="251">
        <v>1</v>
      </c>
      <c r="AH782" s="251">
        <v>1</v>
      </c>
      <c r="AI782" s="252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4868</v>
      </c>
      <c r="B783" s="21" t="s">
        <v>4869</v>
      </c>
      <c r="C783" s="1">
        <v>4</v>
      </c>
      <c r="D783" s="1" t="s">
        <v>4890</v>
      </c>
      <c r="E783" s="7">
        <v>4437</v>
      </c>
      <c r="F783" s="7">
        <v>40</v>
      </c>
      <c r="G783" s="1">
        <v>16.2</v>
      </c>
      <c r="H783" s="34">
        <f>Tabela1[[#This Row],[PESO UNI]]*Tabela1[[#This Row],[QTE]]</f>
        <v>64.8</v>
      </c>
      <c r="I783" s="7" t="s">
        <v>5376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64.8</v>
      </c>
      <c r="S783" s="18">
        <f t="shared" si="153"/>
        <v>64.8</v>
      </c>
      <c r="T783" s="19">
        <f t="shared" si="154"/>
        <v>0</v>
      </c>
      <c r="U783" s="16">
        <f>IFERROR(SUMIF('LISTA DE EMBARQUE'!B:B,MICRO!E:E,'LISTA DE EMBARQUE'!G:G),"")</f>
        <v>2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32.4</v>
      </c>
      <c r="Y783" s="14">
        <f t="shared" si="155"/>
        <v>-2</v>
      </c>
      <c r="Z783" s="20">
        <f>Tabela1[[#This Row],[PESO TOTAL]]-Tabela1[[#This Row],[Peso Expedido]]</f>
        <v>32.4</v>
      </c>
      <c r="AA783" s="17">
        <v>1</v>
      </c>
      <c r="AB783" s="33"/>
      <c r="AC783" s="33">
        <v>1</v>
      </c>
      <c r="AD783" s="33">
        <v>1</v>
      </c>
      <c r="AE783" s="33">
        <v>1</v>
      </c>
      <c r="AF783" s="33">
        <v>1</v>
      </c>
      <c r="AG783" s="33">
        <v>1</v>
      </c>
      <c r="AH783" s="33">
        <v>0.5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238" t="s">
        <v>4868</v>
      </c>
      <c r="B784" s="239" t="s">
        <v>4869</v>
      </c>
      <c r="C784" s="238">
        <v>4</v>
      </c>
      <c r="D784" s="238" t="s">
        <v>4889</v>
      </c>
      <c r="E784" s="237">
        <v>4438</v>
      </c>
      <c r="F784" s="237">
        <v>40</v>
      </c>
      <c r="G784" s="238">
        <v>0.6</v>
      </c>
      <c r="H784" s="240">
        <f>Tabela1[[#This Row],[PESO UNI]]*Tabela1[[#This Row],[QTE]]</f>
        <v>2.4</v>
      </c>
      <c r="I784" s="237" t="s">
        <v>5376</v>
      </c>
      <c r="J784" s="241" t="s">
        <v>3093</v>
      </c>
      <c r="K784" s="241" t="s">
        <v>4320</v>
      </c>
      <c r="L784" s="242" t="s">
        <v>2984</v>
      </c>
      <c r="M784" s="243">
        <v>46233</v>
      </c>
      <c r="N784" s="241" t="s">
        <v>38</v>
      </c>
      <c r="O784" s="244"/>
      <c r="P784" s="245"/>
      <c r="Q784" s="14">
        <f>Tabela1[[#This Row],[QTDE/ Fabricação]]-Tabela1[[#This Row],[QTE]]</f>
        <v>-4</v>
      </c>
      <c r="R784" s="247">
        <f t="shared" si="152"/>
        <v>2.4</v>
      </c>
      <c r="S784" s="247">
        <f t="shared" si="153"/>
        <v>2.4</v>
      </c>
      <c r="T784" s="248">
        <f t="shared" si="154"/>
        <v>0</v>
      </c>
      <c r="U784" s="249">
        <f>IFERROR(SUMIF('LISTA DE EMBARQUE'!B:B,MICRO!E:E,'LISTA DE EMBARQUE'!G:G),"")</f>
        <v>4</v>
      </c>
      <c r="V784" s="244">
        <f>IFERROR(VLOOKUP(Tabela1[[#This Row],[COD.MDE]],'LISTA DE EMBARQUE'!B:L,11,0),"")</f>
        <v>6</v>
      </c>
      <c r="W784" s="245">
        <f>IFERROR(VLOOKUP(Tabela1[[#This Row],[COD.MDE]],'LISTA DE EMBARQUE'!B:M,12,0),"")</f>
        <v>46273</v>
      </c>
      <c r="X784" s="246">
        <f>IFERROR(Tabela1[[#This Row],[QIANTIDADE EXPEDIDA]]*Tabela1[[#This Row],[PESO UNI]],"")</f>
        <v>2.4</v>
      </c>
      <c r="Y784" s="246">
        <f t="shared" si="155"/>
        <v>0</v>
      </c>
      <c r="Z784" s="250">
        <f>Tabela1[[#This Row],[PESO TOTAL]]-Tabela1[[#This Row],[Peso Expedido]]</f>
        <v>0</v>
      </c>
      <c r="AA784" s="251">
        <v>1</v>
      </c>
      <c r="AB784" s="252"/>
      <c r="AC784" s="251">
        <v>1</v>
      </c>
      <c r="AD784" s="251">
        <v>1</v>
      </c>
      <c r="AE784" s="251">
        <v>1</v>
      </c>
      <c r="AF784" s="251">
        <v>1</v>
      </c>
      <c r="AG784" s="251">
        <v>1</v>
      </c>
      <c r="AH784" s="251">
        <v>1</v>
      </c>
      <c r="AI784" s="252" t="s">
        <v>4412</v>
      </c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238" t="s">
        <v>4868</v>
      </c>
      <c r="B785" s="239" t="s">
        <v>4869</v>
      </c>
      <c r="C785" s="238">
        <v>4</v>
      </c>
      <c r="D785" s="238" t="s">
        <v>4888</v>
      </c>
      <c r="E785" s="237">
        <v>4439</v>
      </c>
      <c r="F785" s="237">
        <v>40</v>
      </c>
      <c r="G785" s="238">
        <v>6</v>
      </c>
      <c r="H785" s="240">
        <f>Tabela1[[#This Row],[PESO UNI]]*Tabela1[[#This Row],[QTE]]</f>
        <v>24</v>
      </c>
      <c r="I785" s="237" t="s">
        <v>5376</v>
      </c>
      <c r="J785" s="241" t="s">
        <v>3093</v>
      </c>
      <c r="K785" s="241" t="s">
        <v>4320</v>
      </c>
      <c r="L785" s="242" t="s">
        <v>2984</v>
      </c>
      <c r="M785" s="243">
        <v>46233</v>
      </c>
      <c r="N785" s="241" t="s">
        <v>38</v>
      </c>
      <c r="O785" s="244"/>
      <c r="P785" s="245"/>
      <c r="Q785" s="14">
        <f>Tabela1[[#This Row],[QTDE/ Fabricação]]-Tabela1[[#This Row],[QTE]]</f>
        <v>-4</v>
      </c>
      <c r="R785" s="247">
        <f t="shared" si="152"/>
        <v>24</v>
      </c>
      <c r="S785" s="247">
        <f t="shared" si="153"/>
        <v>24</v>
      </c>
      <c r="T785" s="248">
        <f t="shared" si="154"/>
        <v>0</v>
      </c>
      <c r="U785" s="249">
        <f>IFERROR(SUMIF('LISTA DE EMBARQUE'!B:B,MICRO!E:E,'LISTA DE EMBARQUE'!G:G),"")</f>
        <v>4</v>
      </c>
      <c r="V785" s="244">
        <f>IFERROR(VLOOKUP(Tabela1[[#This Row],[COD.MDE]],'LISTA DE EMBARQUE'!B:L,11,0),"")</f>
        <v>7</v>
      </c>
      <c r="W785" s="245">
        <f>IFERROR(VLOOKUP(Tabela1[[#This Row],[COD.MDE]],'LISTA DE EMBARQUE'!B:M,12,0),"")</f>
        <v>46280</v>
      </c>
      <c r="X785" s="246">
        <f>IFERROR(Tabela1[[#This Row],[QIANTIDADE EXPEDIDA]]*Tabela1[[#This Row],[PESO UNI]],"")</f>
        <v>24</v>
      </c>
      <c r="Y785" s="246">
        <f t="shared" si="155"/>
        <v>0</v>
      </c>
      <c r="Z785" s="250">
        <f>Tabela1[[#This Row],[PESO TOTAL]]-Tabela1[[#This Row],[Peso Expedido]]</f>
        <v>0</v>
      </c>
      <c r="AA785" s="251">
        <v>1</v>
      </c>
      <c r="AB785" s="252"/>
      <c r="AC785" s="252">
        <v>1</v>
      </c>
      <c r="AD785" s="252">
        <v>1</v>
      </c>
      <c r="AE785" s="252">
        <v>1</v>
      </c>
      <c r="AF785" s="252">
        <v>1</v>
      </c>
      <c r="AG785" s="252">
        <v>1</v>
      </c>
      <c r="AH785" s="252">
        <v>1</v>
      </c>
      <c r="AI785" s="252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4868</v>
      </c>
      <c r="B786" s="21" t="s">
        <v>4869</v>
      </c>
      <c r="C786" s="1">
        <v>2</v>
      </c>
      <c r="D786" s="1" t="s">
        <v>4887</v>
      </c>
      <c r="E786" s="7">
        <v>4440</v>
      </c>
      <c r="F786" s="7">
        <v>40</v>
      </c>
      <c r="G786" s="1">
        <v>67.2</v>
      </c>
      <c r="H786" s="34">
        <f>Tabela1[[#This Row],[PESO UNI]]*Tabela1[[#This Row],[QTE]]</f>
        <v>134.4</v>
      </c>
      <c r="I786" s="7" t="s">
        <v>5376</v>
      </c>
      <c r="J786" s="8" t="s">
        <v>3093</v>
      </c>
      <c r="K786" s="8" t="s">
        <v>4320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-2</v>
      </c>
      <c r="R786" s="18">
        <f t="shared" si="152"/>
        <v>60.480000000000004</v>
      </c>
      <c r="S786" s="18">
        <f t="shared" si="153"/>
        <v>0</v>
      </c>
      <c r="T786" s="19">
        <f t="shared" si="154"/>
        <v>-134.4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-2</v>
      </c>
      <c r="Z786" s="20">
        <f>Tabela1[[#This Row],[PESO TOTAL]]-Tabela1[[#This Row],[Peso Expedido]]</f>
        <v>134.4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4868</v>
      </c>
      <c r="B787" s="21" t="s">
        <v>4869</v>
      </c>
      <c r="C787" s="1">
        <v>12</v>
      </c>
      <c r="D787" s="1" t="s">
        <v>4886</v>
      </c>
      <c r="E787" s="7">
        <v>4441</v>
      </c>
      <c r="F787" s="7">
        <v>40</v>
      </c>
      <c r="G787" s="1">
        <v>7.3</v>
      </c>
      <c r="H787" s="34">
        <f>Tabela1[[#This Row],[PESO UNI]]*Tabela1[[#This Row],[QTE]]</f>
        <v>87.6</v>
      </c>
      <c r="I787" s="7" t="s">
        <v>5376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-12</v>
      </c>
      <c r="R787" s="18">
        <f t="shared" si="152"/>
        <v>39.42</v>
      </c>
      <c r="S787" s="18">
        <f t="shared" si="153"/>
        <v>0</v>
      </c>
      <c r="T787" s="19">
        <f t="shared" si="154"/>
        <v>-87.6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-12</v>
      </c>
      <c r="Z787" s="20">
        <f>Tabela1[[#This Row],[PESO TOTAL]]-Tabela1[[#This Row],[Peso Expedido]]</f>
        <v>87.6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4868</v>
      </c>
      <c r="B788" s="21" t="s">
        <v>4869</v>
      </c>
      <c r="C788" s="1">
        <v>2</v>
      </c>
      <c r="D788" s="1" t="s">
        <v>4885</v>
      </c>
      <c r="E788" s="7">
        <v>4442</v>
      </c>
      <c r="F788" s="7">
        <v>40</v>
      </c>
      <c r="G788" s="1">
        <v>11.6</v>
      </c>
      <c r="H788" s="34">
        <f>Tabela1[[#This Row],[PESO UNI]]*Tabela1[[#This Row],[QTE]]</f>
        <v>23.2</v>
      </c>
      <c r="I788" s="7" t="s">
        <v>5376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10.44</v>
      </c>
      <c r="S788" s="18">
        <f t="shared" si="153"/>
        <v>0</v>
      </c>
      <c r="T788" s="19">
        <f t="shared" si="154"/>
        <v>-23.2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23.2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4868</v>
      </c>
      <c r="B789" s="21" t="s">
        <v>4869</v>
      </c>
      <c r="C789" s="1">
        <v>2</v>
      </c>
      <c r="D789" s="1" t="s">
        <v>4884</v>
      </c>
      <c r="E789" s="7">
        <v>4443</v>
      </c>
      <c r="F789" s="7">
        <v>40</v>
      </c>
      <c r="G789" s="1">
        <v>12.2</v>
      </c>
      <c r="H789" s="34">
        <f>Tabela1[[#This Row],[PESO UNI]]*Tabela1[[#This Row],[QTE]]</f>
        <v>24.4</v>
      </c>
      <c r="I789" s="7" t="s">
        <v>5376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10.98</v>
      </c>
      <c r="S789" s="18">
        <f t="shared" si="153"/>
        <v>0</v>
      </c>
      <c r="T789" s="19">
        <f t="shared" si="154"/>
        <v>-24.4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24.4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4868</v>
      </c>
      <c r="B790" s="21" t="s">
        <v>4869</v>
      </c>
      <c r="C790" s="1">
        <v>2</v>
      </c>
      <c r="D790" s="1" t="s">
        <v>4883</v>
      </c>
      <c r="E790" s="7">
        <v>4444</v>
      </c>
      <c r="F790" s="7">
        <v>40</v>
      </c>
      <c r="G790" s="1">
        <v>12.8</v>
      </c>
      <c r="H790" s="34">
        <f>Tabela1[[#This Row],[PESO UNI]]*Tabela1[[#This Row],[QTE]]</f>
        <v>25.6</v>
      </c>
      <c r="I790" s="7" t="s">
        <v>5376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11.520000000000001</v>
      </c>
      <c r="S790" s="18">
        <f t="shared" si="153"/>
        <v>0</v>
      </c>
      <c r="T790" s="19">
        <f t="shared" si="154"/>
        <v>-25.6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25.6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4868</v>
      </c>
      <c r="B791" s="21" t="s">
        <v>4869</v>
      </c>
      <c r="C791" s="1">
        <v>2</v>
      </c>
      <c r="D791" s="1" t="s">
        <v>4882</v>
      </c>
      <c r="E791" s="7">
        <v>4445</v>
      </c>
      <c r="F791" s="7">
        <v>40</v>
      </c>
      <c r="G791" s="1">
        <v>13.5</v>
      </c>
      <c r="H791" s="34">
        <f>Tabela1[[#This Row],[PESO UNI]]*Tabela1[[#This Row],[QTE]]</f>
        <v>27</v>
      </c>
      <c r="I791" s="7" t="s">
        <v>5376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12.15</v>
      </c>
      <c r="S791" s="18">
        <f t="shared" si="153"/>
        <v>0</v>
      </c>
      <c r="T791" s="19">
        <f t="shared" si="154"/>
        <v>-27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27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4868</v>
      </c>
      <c r="B792" s="21" t="s">
        <v>4869</v>
      </c>
      <c r="C792" s="1">
        <v>2</v>
      </c>
      <c r="D792" s="1" t="s">
        <v>4881</v>
      </c>
      <c r="E792" s="7">
        <v>4446</v>
      </c>
      <c r="F792" s="7">
        <v>40</v>
      </c>
      <c r="G792" s="1">
        <v>14.1</v>
      </c>
      <c r="H792" s="34">
        <f>Tabela1[[#This Row],[PESO UNI]]*Tabela1[[#This Row],[QTE]]</f>
        <v>28.2</v>
      </c>
      <c r="I792" s="7" t="s">
        <v>5376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12.69</v>
      </c>
      <c r="S792" s="18">
        <f t="shared" si="153"/>
        <v>0</v>
      </c>
      <c r="T792" s="19">
        <f t="shared" si="154"/>
        <v>-28.2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28.2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4868</v>
      </c>
      <c r="B793" s="21" t="s">
        <v>4869</v>
      </c>
      <c r="C793" s="1">
        <v>2</v>
      </c>
      <c r="D793" s="1" t="s">
        <v>4880</v>
      </c>
      <c r="E793" s="7">
        <v>4447</v>
      </c>
      <c r="F793" s="7">
        <v>40</v>
      </c>
      <c r="G793" s="1">
        <v>13.9</v>
      </c>
      <c r="H793" s="34">
        <f>Tabela1[[#This Row],[PESO UNI]]*Tabela1[[#This Row],[QTE]]</f>
        <v>27.8</v>
      </c>
      <c r="I793" s="7" t="s">
        <v>5376</v>
      </c>
      <c r="J793" s="8" t="s">
        <v>3093</v>
      </c>
      <c r="K793" s="8" t="s">
        <v>44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12.51</v>
      </c>
      <c r="S793" s="18">
        <f t="shared" si="153"/>
        <v>0</v>
      </c>
      <c r="T793" s="19">
        <f t="shared" si="154"/>
        <v>-27.8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27.8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4877</v>
      </c>
      <c r="B794" s="21" t="s">
        <v>4878</v>
      </c>
      <c r="C794" s="1">
        <v>2</v>
      </c>
      <c r="D794" s="1" t="s">
        <v>4879</v>
      </c>
      <c r="E794" s="7">
        <v>4448</v>
      </c>
      <c r="F794" s="7">
        <v>40</v>
      </c>
      <c r="G794" s="1">
        <v>71.099999999999994</v>
      </c>
      <c r="H794" s="34">
        <f>Tabela1[[#This Row],[PESO UNI]]*Tabela1[[#This Row],[QTE]]</f>
        <v>142.19999999999999</v>
      </c>
      <c r="I794" s="7" t="s">
        <v>5376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-2</v>
      </c>
      <c r="R794" s="18">
        <f t="shared" si="152"/>
        <v>142.19999999999999</v>
      </c>
      <c r="S794" s="18">
        <f t="shared" si="153"/>
        <v>142.19999999999999</v>
      </c>
      <c r="T794" s="19">
        <f t="shared" si="154"/>
        <v>0</v>
      </c>
      <c r="U794" s="16">
        <f>IFERROR(SUMIF('LISTA DE EMBARQUE'!B:B,MICRO!E:E,'LISTA DE EMBARQUE'!G:G),"")</f>
        <v>4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284.39999999999998</v>
      </c>
      <c r="Y794" s="14">
        <f t="shared" si="155"/>
        <v>2</v>
      </c>
      <c r="Z794" s="20">
        <f>Tabela1[[#This Row],[PESO TOTAL]]-Tabela1[[#This Row],[Peso Expedido]]</f>
        <v>-142.19999999999999</v>
      </c>
      <c r="AA794" s="17">
        <v>1</v>
      </c>
      <c r="AB794" s="33"/>
      <c r="AC794" s="17">
        <v>1</v>
      </c>
      <c r="AD794" s="17">
        <v>1</v>
      </c>
      <c r="AE794" s="17">
        <v>1</v>
      </c>
      <c r="AF794" s="17">
        <v>1</v>
      </c>
      <c r="AG794" s="17">
        <v>1</v>
      </c>
      <c r="AH794" s="17">
        <v>1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4877</v>
      </c>
      <c r="B795" s="21" t="s">
        <v>4878</v>
      </c>
      <c r="C795" s="1">
        <v>4</v>
      </c>
      <c r="D795" s="1" t="s">
        <v>4891</v>
      </c>
      <c r="E795" s="7">
        <v>4449</v>
      </c>
      <c r="F795" s="7">
        <v>40</v>
      </c>
      <c r="G795" s="1">
        <v>8.1</v>
      </c>
      <c r="H795" s="34">
        <f>Tabela1[[#This Row],[PESO UNI]]*Tabela1[[#This Row],[QTE]]</f>
        <v>32.4</v>
      </c>
      <c r="I795" s="7" t="s">
        <v>5376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32.4</v>
      </c>
      <c r="S795" s="18">
        <f t="shared" si="153"/>
        <v>32.4</v>
      </c>
      <c r="T795" s="19">
        <f t="shared" si="154"/>
        <v>0</v>
      </c>
      <c r="U795" s="16">
        <f>IFERROR(SUMIF('LISTA DE EMBARQUE'!B:B,MICRO!E:E,'LISTA DE EMBARQUE'!G:G),"")</f>
        <v>2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16.2</v>
      </c>
      <c r="Y795" s="14">
        <f t="shared" si="155"/>
        <v>-2</v>
      </c>
      <c r="Z795" s="20">
        <f>Tabela1[[#This Row],[PESO TOTAL]]-Tabela1[[#This Row],[Peso Expedido]]</f>
        <v>16.2</v>
      </c>
      <c r="AA795" s="17">
        <v>1</v>
      </c>
      <c r="AB795" s="33"/>
      <c r="AC795" s="33">
        <v>1</v>
      </c>
      <c r="AD795" s="33">
        <v>1</v>
      </c>
      <c r="AE795" s="33">
        <v>1</v>
      </c>
      <c r="AF795" s="33">
        <v>1</v>
      </c>
      <c r="AG795" s="33">
        <v>1</v>
      </c>
      <c r="AH795" s="33">
        <v>0.5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238" t="s">
        <v>4877</v>
      </c>
      <c r="B796" s="239" t="s">
        <v>4878</v>
      </c>
      <c r="C796" s="238">
        <v>4</v>
      </c>
      <c r="D796" s="238" t="s">
        <v>4892</v>
      </c>
      <c r="E796" s="237">
        <v>4450</v>
      </c>
      <c r="F796" s="237">
        <v>40</v>
      </c>
      <c r="G796" s="238">
        <v>0.6</v>
      </c>
      <c r="H796" s="240">
        <f>Tabela1[[#This Row],[PESO UNI]]*Tabela1[[#This Row],[QTE]]</f>
        <v>2.4</v>
      </c>
      <c r="I796" s="237" t="s">
        <v>5376</v>
      </c>
      <c r="J796" s="241" t="s">
        <v>3093</v>
      </c>
      <c r="K796" s="241" t="s">
        <v>4320</v>
      </c>
      <c r="L796" s="242" t="s">
        <v>2984</v>
      </c>
      <c r="M796" s="243">
        <v>46233</v>
      </c>
      <c r="N796" s="241" t="s">
        <v>38</v>
      </c>
      <c r="O796" s="244"/>
      <c r="P796" s="245"/>
      <c r="Q796" s="14">
        <f>Tabela1[[#This Row],[QTDE/ Fabricação]]-Tabela1[[#This Row],[QTE]]</f>
        <v>-4</v>
      </c>
      <c r="R796" s="247">
        <f t="shared" si="152"/>
        <v>2.4</v>
      </c>
      <c r="S796" s="247">
        <f t="shared" si="153"/>
        <v>2.4</v>
      </c>
      <c r="T796" s="248">
        <f t="shared" si="154"/>
        <v>0</v>
      </c>
      <c r="U796" s="249">
        <f>IFERROR(SUMIF('LISTA DE EMBARQUE'!B:B,MICRO!E:E,'LISTA DE EMBARQUE'!G:G),"")</f>
        <v>4</v>
      </c>
      <c r="V796" s="244">
        <f>IFERROR(VLOOKUP(Tabela1[[#This Row],[COD.MDE]],'LISTA DE EMBARQUE'!B:L,11,0),"")</f>
        <v>6</v>
      </c>
      <c r="W796" s="245">
        <f>IFERROR(VLOOKUP(Tabela1[[#This Row],[COD.MDE]],'LISTA DE EMBARQUE'!B:M,12,0),"")</f>
        <v>46273</v>
      </c>
      <c r="X796" s="246">
        <f>IFERROR(Tabela1[[#This Row],[QIANTIDADE EXPEDIDA]]*Tabela1[[#This Row],[PESO UNI]],"")</f>
        <v>2.4</v>
      </c>
      <c r="Y796" s="246">
        <f t="shared" si="155"/>
        <v>0</v>
      </c>
      <c r="Z796" s="250">
        <f>Tabela1[[#This Row],[PESO TOTAL]]-Tabela1[[#This Row],[Peso Expedido]]</f>
        <v>0</v>
      </c>
      <c r="AA796" s="251">
        <v>1</v>
      </c>
      <c r="AB796" s="252"/>
      <c r="AC796" s="251">
        <v>1</v>
      </c>
      <c r="AD796" s="251">
        <v>1</v>
      </c>
      <c r="AE796" s="251">
        <v>1</v>
      </c>
      <c r="AF796" s="251">
        <v>1</v>
      </c>
      <c r="AG796" s="251">
        <v>1</v>
      </c>
      <c r="AH796" s="251">
        <v>1</v>
      </c>
      <c r="AI796" s="252" t="s">
        <v>4412</v>
      </c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238" t="s">
        <v>4877</v>
      </c>
      <c r="B797" s="239" t="s">
        <v>4878</v>
      </c>
      <c r="C797" s="238">
        <v>4</v>
      </c>
      <c r="D797" s="238" t="s">
        <v>4893</v>
      </c>
      <c r="E797" s="237">
        <v>4451</v>
      </c>
      <c r="F797" s="237">
        <v>40</v>
      </c>
      <c r="G797" s="238">
        <v>6</v>
      </c>
      <c r="H797" s="240">
        <f>Tabela1[[#This Row],[PESO UNI]]*Tabela1[[#This Row],[QTE]]</f>
        <v>24</v>
      </c>
      <c r="I797" s="237" t="s">
        <v>5376</v>
      </c>
      <c r="J797" s="241" t="s">
        <v>3093</v>
      </c>
      <c r="K797" s="241" t="s">
        <v>4320</v>
      </c>
      <c r="L797" s="242" t="s">
        <v>2984</v>
      </c>
      <c r="M797" s="243">
        <v>46233</v>
      </c>
      <c r="N797" s="241" t="s">
        <v>38</v>
      </c>
      <c r="O797" s="244"/>
      <c r="P797" s="245"/>
      <c r="Q797" s="14">
        <f>Tabela1[[#This Row],[QTDE/ Fabricação]]-Tabela1[[#This Row],[QTE]]</f>
        <v>-4</v>
      </c>
      <c r="R797" s="247">
        <f t="shared" si="152"/>
        <v>24</v>
      </c>
      <c r="S797" s="247">
        <f t="shared" si="153"/>
        <v>24</v>
      </c>
      <c r="T797" s="248">
        <f t="shared" si="154"/>
        <v>0</v>
      </c>
      <c r="U797" s="249">
        <f>IFERROR(SUMIF('LISTA DE EMBARQUE'!B:B,MICRO!E:E,'LISTA DE EMBARQUE'!G:G),"")</f>
        <v>4</v>
      </c>
      <c r="V797" s="244">
        <f>IFERROR(VLOOKUP(Tabela1[[#This Row],[COD.MDE]],'LISTA DE EMBARQUE'!B:L,11,0),"")</f>
        <v>7</v>
      </c>
      <c r="W797" s="245">
        <f>IFERROR(VLOOKUP(Tabela1[[#This Row],[COD.MDE]],'LISTA DE EMBARQUE'!B:M,12,0),"")</f>
        <v>46280</v>
      </c>
      <c r="X797" s="246">
        <f>IFERROR(Tabela1[[#This Row],[QIANTIDADE EXPEDIDA]]*Tabela1[[#This Row],[PESO UNI]],"")</f>
        <v>24</v>
      </c>
      <c r="Y797" s="246">
        <f t="shared" si="155"/>
        <v>0</v>
      </c>
      <c r="Z797" s="250">
        <f>Tabela1[[#This Row],[PESO TOTAL]]-Tabela1[[#This Row],[Peso Expedido]]</f>
        <v>0</v>
      </c>
      <c r="AA797" s="251">
        <v>1</v>
      </c>
      <c r="AB797" s="252"/>
      <c r="AC797" s="252">
        <v>1</v>
      </c>
      <c r="AD797" s="252">
        <v>1</v>
      </c>
      <c r="AE797" s="252">
        <v>1</v>
      </c>
      <c r="AF797" s="252">
        <v>1</v>
      </c>
      <c r="AG797" s="252">
        <v>1</v>
      </c>
      <c r="AH797" s="252">
        <v>1</v>
      </c>
      <c r="AI797" s="252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4877</v>
      </c>
      <c r="B798" s="21" t="s">
        <v>4878</v>
      </c>
      <c r="C798" s="1">
        <v>2</v>
      </c>
      <c r="D798" s="1" t="s">
        <v>4894</v>
      </c>
      <c r="E798" s="7">
        <v>4452</v>
      </c>
      <c r="F798" s="7">
        <v>40</v>
      </c>
      <c r="G798" s="1">
        <v>109.2</v>
      </c>
      <c r="H798" s="34">
        <f>Tabela1[[#This Row],[PESO UNI]]*Tabela1[[#This Row],[QTE]]</f>
        <v>218.4</v>
      </c>
      <c r="I798" s="7" t="s">
        <v>5376</v>
      </c>
      <c r="J798" s="8" t="s">
        <v>3093</v>
      </c>
      <c r="K798" s="8" t="s">
        <v>4320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-2</v>
      </c>
      <c r="R798" s="18">
        <f t="shared" si="152"/>
        <v>218.4</v>
      </c>
      <c r="S798" s="18">
        <f t="shared" si="153"/>
        <v>218.4</v>
      </c>
      <c r="T798" s="19">
        <f t="shared" si="154"/>
        <v>0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si="155"/>
        <v>-2</v>
      </c>
      <c r="Z798" s="20">
        <f>Tabela1[[#This Row],[PESO TOTAL]]-Tabela1[[#This Row],[Peso Expedido]]</f>
        <v>218.4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">
        <v>4412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238" t="s">
        <v>4877</v>
      </c>
      <c r="B799" s="239" t="s">
        <v>4878</v>
      </c>
      <c r="C799" s="238">
        <v>12</v>
      </c>
      <c r="D799" s="238" t="s">
        <v>4895</v>
      </c>
      <c r="E799" s="237">
        <v>4453</v>
      </c>
      <c r="F799" s="237">
        <v>40</v>
      </c>
      <c r="G799" s="238">
        <v>7.3</v>
      </c>
      <c r="H799" s="240">
        <f>Tabela1[[#This Row],[PESO UNI]]*Tabela1[[#This Row],[QTE]]</f>
        <v>87.6</v>
      </c>
      <c r="I799" s="237" t="s">
        <v>5376</v>
      </c>
      <c r="J799" s="241" t="s">
        <v>3093</v>
      </c>
      <c r="K799" s="241" t="s">
        <v>44</v>
      </c>
      <c r="L799" s="242" t="s">
        <v>2984</v>
      </c>
      <c r="M799" s="243">
        <v>46233</v>
      </c>
      <c r="N799" s="241" t="s">
        <v>38</v>
      </c>
      <c r="O799" s="244"/>
      <c r="P799" s="245"/>
      <c r="Q799" s="14">
        <f>Tabela1[[#This Row],[QTDE/ Fabricação]]-Tabela1[[#This Row],[QTE]]</f>
        <v>-12</v>
      </c>
      <c r="R799" s="247">
        <f t="shared" si="152"/>
        <v>87.6</v>
      </c>
      <c r="S799" s="247">
        <f t="shared" si="153"/>
        <v>87.6</v>
      </c>
      <c r="T799" s="248">
        <f t="shared" si="154"/>
        <v>0</v>
      </c>
      <c r="U799" s="249">
        <f>IFERROR(SUMIF('LISTA DE EMBARQUE'!B:B,MICRO!E:E,'LISTA DE EMBARQUE'!G:G),"")</f>
        <v>12</v>
      </c>
      <c r="V799" s="244">
        <f>IFERROR(VLOOKUP(Tabela1[[#This Row],[COD.MDE]],'LISTA DE EMBARQUE'!B:L,11,0),"")</f>
        <v>5</v>
      </c>
      <c r="W799" s="245">
        <f>IFERROR(VLOOKUP(Tabela1[[#This Row],[COD.MDE]],'LISTA DE EMBARQUE'!B:M,12,0),"")</f>
        <v>46254</v>
      </c>
      <c r="X799" s="246">
        <f>IFERROR(Tabela1[[#This Row],[QIANTIDADE EXPEDIDA]]*Tabela1[[#This Row],[PESO UNI]],"")</f>
        <v>87.6</v>
      </c>
      <c r="Y799" s="246">
        <f t="shared" si="155"/>
        <v>0</v>
      </c>
      <c r="Z799" s="250">
        <f>Tabela1[[#This Row],[PESO TOTAL]]-Tabela1[[#This Row],[Peso Expedido]]</f>
        <v>0</v>
      </c>
      <c r="AA799" s="251">
        <v>1</v>
      </c>
      <c r="AB799" s="252"/>
      <c r="AC799" s="252">
        <v>1</v>
      </c>
      <c r="AD799" s="252">
        <v>1</v>
      </c>
      <c r="AE799" s="252">
        <v>1</v>
      </c>
      <c r="AF799" s="252">
        <v>1</v>
      </c>
      <c r="AG799" s="252">
        <v>1</v>
      </c>
      <c r="AH799" s="252">
        <v>1</v>
      </c>
      <c r="AI799" s="252" t="str">
        <f t="shared" ref="AI799:AI805" si="156">IF(Z799&lt;=0,"ok","")</f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238" t="s">
        <v>4877</v>
      </c>
      <c r="B800" s="239" t="s">
        <v>4878</v>
      </c>
      <c r="C800" s="238">
        <v>2</v>
      </c>
      <c r="D800" s="238" t="s">
        <v>4896</v>
      </c>
      <c r="E800" s="237">
        <v>4454</v>
      </c>
      <c r="F800" s="237">
        <v>40</v>
      </c>
      <c r="G800" s="238">
        <v>8.5</v>
      </c>
      <c r="H800" s="240">
        <f>Tabela1[[#This Row],[PESO UNI]]*Tabela1[[#This Row],[QTE]]</f>
        <v>17</v>
      </c>
      <c r="I800" s="237" t="s">
        <v>5376</v>
      </c>
      <c r="J800" s="241" t="s">
        <v>3093</v>
      </c>
      <c r="K800" s="241" t="s">
        <v>44</v>
      </c>
      <c r="L800" s="242" t="s">
        <v>2984</v>
      </c>
      <c r="M800" s="243">
        <v>46233</v>
      </c>
      <c r="N800" s="241" t="s">
        <v>38</v>
      </c>
      <c r="O800" s="244"/>
      <c r="P800" s="245"/>
      <c r="Q800" s="14">
        <f>Tabela1[[#This Row],[QTDE/ Fabricação]]-Tabela1[[#This Row],[QTE]]</f>
        <v>-2</v>
      </c>
      <c r="R800" s="247">
        <f t="shared" si="152"/>
        <v>17</v>
      </c>
      <c r="S800" s="247">
        <f t="shared" si="153"/>
        <v>17</v>
      </c>
      <c r="T800" s="248">
        <f t="shared" si="154"/>
        <v>0</v>
      </c>
      <c r="U800" s="249">
        <f>IFERROR(SUMIF('LISTA DE EMBARQUE'!B:B,MICRO!E:E,'LISTA DE EMBARQUE'!G:G),"")</f>
        <v>2</v>
      </c>
      <c r="V800" s="244">
        <f>IFERROR(VLOOKUP(Tabela1[[#This Row],[COD.MDE]],'LISTA DE EMBARQUE'!B:L,11,0),"")</f>
        <v>5</v>
      </c>
      <c r="W800" s="245">
        <f>IFERROR(VLOOKUP(Tabela1[[#This Row],[COD.MDE]],'LISTA DE EMBARQUE'!B:M,12,0),"")</f>
        <v>46254</v>
      </c>
      <c r="X800" s="246">
        <f>IFERROR(Tabela1[[#This Row],[QIANTIDADE EXPEDIDA]]*Tabela1[[#This Row],[PESO UNI]],"")</f>
        <v>17</v>
      </c>
      <c r="Y800" s="246">
        <f t="shared" si="155"/>
        <v>0</v>
      </c>
      <c r="Z800" s="250">
        <f>Tabela1[[#This Row],[PESO TOTAL]]-Tabela1[[#This Row],[Peso Expedido]]</f>
        <v>0</v>
      </c>
      <c r="AA800" s="251">
        <v>1</v>
      </c>
      <c r="AB800" s="252"/>
      <c r="AC800" s="252">
        <v>1</v>
      </c>
      <c r="AD800" s="252">
        <v>1</v>
      </c>
      <c r="AE800" s="252">
        <v>1</v>
      </c>
      <c r="AF800" s="252">
        <v>1</v>
      </c>
      <c r="AG800" s="252">
        <v>1</v>
      </c>
      <c r="AH800" s="252">
        <v>1</v>
      </c>
      <c r="AI800" s="252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238" t="s">
        <v>4877</v>
      </c>
      <c r="B801" s="239" t="s">
        <v>4878</v>
      </c>
      <c r="C801" s="238">
        <v>2</v>
      </c>
      <c r="D801" s="238" t="s">
        <v>4897</v>
      </c>
      <c r="E801" s="237">
        <v>4455</v>
      </c>
      <c r="F801" s="237">
        <v>40</v>
      </c>
      <c r="G801" s="238">
        <v>9.1999999999999993</v>
      </c>
      <c r="H801" s="240">
        <f>Tabela1[[#This Row],[PESO UNI]]*Tabela1[[#This Row],[QTE]]</f>
        <v>18.399999999999999</v>
      </c>
      <c r="I801" s="237" t="s">
        <v>5376</v>
      </c>
      <c r="J801" s="241" t="s">
        <v>3093</v>
      </c>
      <c r="K801" s="241" t="s">
        <v>44</v>
      </c>
      <c r="L801" s="242" t="s">
        <v>2984</v>
      </c>
      <c r="M801" s="243">
        <v>46233</v>
      </c>
      <c r="N801" s="241" t="s">
        <v>38</v>
      </c>
      <c r="O801" s="244"/>
      <c r="P801" s="245"/>
      <c r="Q801" s="14">
        <f>Tabela1[[#This Row],[QTDE/ Fabricação]]-Tabela1[[#This Row],[QTE]]</f>
        <v>-2</v>
      </c>
      <c r="R801" s="247">
        <f t="shared" si="152"/>
        <v>18.399999999999999</v>
      </c>
      <c r="S801" s="247">
        <f t="shared" si="153"/>
        <v>18.399999999999999</v>
      </c>
      <c r="T801" s="248">
        <f t="shared" si="154"/>
        <v>0</v>
      </c>
      <c r="U801" s="249">
        <f>IFERROR(SUMIF('LISTA DE EMBARQUE'!B:B,MICRO!E:E,'LISTA DE EMBARQUE'!G:G),"")</f>
        <v>2</v>
      </c>
      <c r="V801" s="244">
        <f>IFERROR(VLOOKUP(Tabela1[[#This Row],[COD.MDE]],'LISTA DE EMBARQUE'!B:L,11,0),"")</f>
        <v>5</v>
      </c>
      <c r="W801" s="245">
        <f>IFERROR(VLOOKUP(Tabela1[[#This Row],[COD.MDE]],'LISTA DE EMBARQUE'!B:M,12,0),"")</f>
        <v>46254</v>
      </c>
      <c r="X801" s="246">
        <f>IFERROR(Tabela1[[#This Row],[QIANTIDADE EXPEDIDA]]*Tabela1[[#This Row],[PESO UNI]],"")</f>
        <v>18.399999999999999</v>
      </c>
      <c r="Y801" s="246">
        <f t="shared" si="155"/>
        <v>0</v>
      </c>
      <c r="Z801" s="250">
        <f>Tabela1[[#This Row],[PESO TOTAL]]-Tabela1[[#This Row],[Peso Expedido]]</f>
        <v>0</v>
      </c>
      <c r="AA801" s="251">
        <v>1</v>
      </c>
      <c r="AB801" s="252"/>
      <c r="AC801" s="252">
        <v>1</v>
      </c>
      <c r="AD801" s="252">
        <v>1</v>
      </c>
      <c r="AE801" s="252">
        <v>1</v>
      </c>
      <c r="AF801" s="252">
        <v>1</v>
      </c>
      <c r="AG801" s="252">
        <v>1</v>
      </c>
      <c r="AH801" s="252">
        <v>1</v>
      </c>
      <c r="AI801" s="252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238" t="s">
        <v>4877</v>
      </c>
      <c r="B802" s="239" t="s">
        <v>4878</v>
      </c>
      <c r="C802" s="238">
        <v>2</v>
      </c>
      <c r="D802" s="238" t="s">
        <v>4898</v>
      </c>
      <c r="E802" s="237">
        <v>4456</v>
      </c>
      <c r="F802" s="237">
        <v>40</v>
      </c>
      <c r="G802" s="238">
        <v>9.9</v>
      </c>
      <c r="H802" s="240">
        <f>Tabela1[[#This Row],[PESO UNI]]*Tabela1[[#This Row],[QTE]]</f>
        <v>19.8</v>
      </c>
      <c r="I802" s="237" t="s">
        <v>5376</v>
      </c>
      <c r="J802" s="241" t="s">
        <v>3093</v>
      </c>
      <c r="K802" s="241" t="s">
        <v>44</v>
      </c>
      <c r="L802" s="242" t="s">
        <v>2984</v>
      </c>
      <c r="M802" s="243">
        <v>46233</v>
      </c>
      <c r="N802" s="241" t="s">
        <v>38</v>
      </c>
      <c r="O802" s="244"/>
      <c r="P802" s="245"/>
      <c r="Q802" s="14">
        <f>Tabela1[[#This Row],[QTDE/ Fabricação]]-Tabela1[[#This Row],[QTE]]</f>
        <v>-2</v>
      </c>
      <c r="R802" s="247">
        <f t="shared" si="152"/>
        <v>19.8</v>
      </c>
      <c r="S802" s="247">
        <f t="shared" si="153"/>
        <v>19.8</v>
      </c>
      <c r="T802" s="248">
        <f t="shared" si="154"/>
        <v>0</v>
      </c>
      <c r="U802" s="249">
        <f>IFERROR(SUMIF('LISTA DE EMBARQUE'!B:B,MICRO!E:E,'LISTA DE EMBARQUE'!G:G),"")</f>
        <v>2</v>
      </c>
      <c r="V802" s="244">
        <f>IFERROR(VLOOKUP(Tabela1[[#This Row],[COD.MDE]],'LISTA DE EMBARQUE'!B:L,11,0),"")</f>
        <v>5</v>
      </c>
      <c r="W802" s="245">
        <f>IFERROR(VLOOKUP(Tabela1[[#This Row],[COD.MDE]],'LISTA DE EMBARQUE'!B:M,12,0),"")</f>
        <v>46254</v>
      </c>
      <c r="X802" s="246">
        <f>IFERROR(Tabela1[[#This Row],[QIANTIDADE EXPEDIDA]]*Tabela1[[#This Row],[PESO UNI]],"")</f>
        <v>19.8</v>
      </c>
      <c r="Y802" s="246">
        <f t="shared" si="155"/>
        <v>0</v>
      </c>
      <c r="Z802" s="250">
        <f>Tabela1[[#This Row],[PESO TOTAL]]-Tabela1[[#This Row],[Peso Expedido]]</f>
        <v>0</v>
      </c>
      <c r="AA802" s="251">
        <v>1</v>
      </c>
      <c r="AB802" s="252"/>
      <c r="AC802" s="252">
        <v>1</v>
      </c>
      <c r="AD802" s="252">
        <v>1</v>
      </c>
      <c r="AE802" s="252">
        <v>1</v>
      </c>
      <c r="AF802" s="252">
        <v>1</v>
      </c>
      <c r="AG802" s="252">
        <v>1</v>
      </c>
      <c r="AH802" s="252">
        <v>1</v>
      </c>
      <c r="AI802" s="252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238" t="s">
        <v>4877</v>
      </c>
      <c r="B803" s="239" t="s">
        <v>4878</v>
      </c>
      <c r="C803" s="238">
        <v>2</v>
      </c>
      <c r="D803" s="238" t="s">
        <v>4899</v>
      </c>
      <c r="E803" s="237">
        <v>4457</v>
      </c>
      <c r="F803" s="237">
        <v>40</v>
      </c>
      <c r="G803" s="238">
        <v>10.5</v>
      </c>
      <c r="H803" s="240">
        <f>Tabela1[[#This Row],[PESO UNI]]*Tabela1[[#This Row],[QTE]]</f>
        <v>21</v>
      </c>
      <c r="I803" s="237" t="s">
        <v>5376</v>
      </c>
      <c r="J803" s="241" t="s">
        <v>3093</v>
      </c>
      <c r="K803" s="241" t="s">
        <v>44</v>
      </c>
      <c r="L803" s="242" t="s">
        <v>2984</v>
      </c>
      <c r="M803" s="243">
        <v>46233</v>
      </c>
      <c r="N803" s="241" t="s">
        <v>38</v>
      </c>
      <c r="O803" s="244"/>
      <c r="P803" s="245"/>
      <c r="Q803" s="14">
        <f>Tabela1[[#This Row],[QTDE/ Fabricação]]-Tabela1[[#This Row],[QTE]]</f>
        <v>-2</v>
      </c>
      <c r="R803" s="247">
        <f t="shared" si="152"/>
        <v>21</v>
      </c>
      <c r="S803" s="247">
        <f t="shared" si="153"/>
        <v>21</v>
      </c>
      <c r="T803" s="248">
        <f t="shared" si="154"/>
        <v>0</v>
      </c>
      <c r="U803" s="249">
        <f>IFERROR(SUMIF('LISTA DE EMBARQUE'!B:B,MICRO!E:E,'LISTA DE EMBARQUE'!G:G),"")</f>
        <v>2</v>
      </c>
      <c r="V803" s="244">
        <f>IFERROR(VLOOKUP(Tabela1[[#This Row],[COD.MDE]],'LISTA DE EMBARQUE'!B:L,11,0),"")</f>
        <v>5</v>
      </c>
      <c r="W803" s="245">
        <f>IFERROR(VLOOKUP(Tabela1[[#This Row],[COD.MDE]],'LISTA DE EMBARQUE'!B:M,12,0),"")</f>
        <v>46254</v>
      </c>
      <c r="X803" s="246">
        <f>IFERROR(Tabela1[[#This Row],[QIANTIDADE EXPEDIDA]]*Tabela1[[#This Row],[PESO UNI]],"")</f>
        <v>21</v>
      </c>
      <c r="Y803" s="246">
        <f t="shared" si="155"/>
        <v>0</v>
      </c>
      <c r="Z803" s="250">
        <f>Tabela1[[#This Row],[PESO TOTAL]]-Tabela1[[#This Row],[Peso Expedido]]</f>
        <v>0</v>
      </c>
      <c r="AA803" s="251">
        <v>1</v>
      </c>
      <c r="AB803" s="252"/>
      <c r="AC803" s="252">
        <v>1</v>
      </c>
      <c r="AD803" s="252">
        <v>1</v>
      </c>
      <c r="AE803" s="252">
        <v>1</v>
      </c>
      <c r="AF803" s="252">
        <v>1</v>
      </c>
      <c r="AG803" s="252">
        <v>1</v>
      </c>
      <c r="AH803" s="252">
        <v>1</v>
      </c>
      <c r="AI803" s="252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238" t="s">
        <v>4877</v>
      </c>
      <c r="B804" s="239" t="s">
        <v>4878</v>
      </c>
      <c r="C804" s="238">
        <v>2</v>
      </c>
      <c r="D804" s="238" t="s">
        <v>4900</v>
      </c>
      <c r="E804" s="237">
        <v>4458</v>
      </c>
      <c r="F804" s="237">
        <v>40</v>
      </c>
      <c r="G804" s="238">
        <v>11.2</v>
      </c>
      <c r="H804" s="240">
        <f>Tabela1[[#This Row],[PESO UNI]]*Tabela1[[#This Row],[QTE]]</f>
        <v>22.4</v>
      </c>
      <c r="I804" s="237" t="s">
        <v>5376</v>
      </c>
      <c r="J804" s="241" t="s">
        <v>3093</v>
      </c>
      <c r="K804" s="241" t="s">
        <v>44</v>
      </c>
      <c r="L804" s="242" t="s">
        <v>2984</v>
      </c>
      <c r="M804" s="243">
        <v>46233</v>
      </c>
      <c r="N804" s="241" t="s">
        <v>38</v>
      </c>
      <c r="O804" s="244"/>
      <c r="P804" s="245"/>
      <c r="Q804" s="14">
        <f>Tabela1[[#This Row],[QTDE/ Fabricação]]-Tabela1[[#This Row],[QTE]]</f>
        <v>-2</v>
      </c>
      <c r="R804" s="247">
        <f t="shared" si="152"/>
        <v>22.4</v>
      </c>
      <c r="S804" s="247">
        <f t="shared" si="153"/>
        <v>22.4</v>
      </c>
      <c r="T804" s="248">
        <f t="shared" si="154"/>
        <v>0</v>
      </c>
      <c r="U804" s="249">
        <f>IFERROR(SUMIF('LISTA DE EMBARQUE'!B:B,MICRO!E:E,'LISTA DE EMBARQUE'!G:G),"")</f>
        <v>2</v>
      </c>
      <c r="V804" s="244">
        <f>IFERROR(VLOOKUP(Tabela1[[#This Row],[COD.MDE]],'LISTA DE EMBARQUE'!B:L,11,0),"")</f>
        <v>5</v>
      </c>
      <c r="W804" s="245">
        <f>IFERROR(VLOOKUP(Tabela1[[#This Row],[COD.MDE]],'LISTA DE EMBARQUE'!B:M,12,0),"")</f>
        <v>46254</v>
      </c>
      <c r="X804" s="246">
        <f>IFERROR(Tabela1[[#This Row],[QIANTIDADE EXPEDIDA]]*Tabela1[[#This Row],[PESO UNI]],"")</f>
        <v>22.4</v>
      </c>
      <c r="Y804" s="246">
        <f t="shared" si="155"/>
        <v>0</v>
      </c>
      <c r="Z804" s="250">
        <f>Tabela1[[#This Row],[PESO TOTAL]]-Tabela1[[#This Row],[Peso Expedido]]</f>
        <v>0</v>
      </c>
      <c r="AA804" s="251">
        <v>1</v>
      </c>
      <c r="AB804" s="252"/>
      <c r="AC804" s="252">
        <v>1</v>
      </c>
      <c r="AD804" s="252">
        <v>1</v>
      </c>
      <c r="AE804" s="252">
        <v>1</v>
      </c>
      <c r="AF804" s="252">
        <v>1</v>
      </c>
      <c r="AG804" s="252">
        <v>1</v>
      </c>
      <c r="AH804" s="252">
        <v>1</v>
      </c>
      <c r="AI804" s="252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238" t="s">
        <v>4877</v>
      </c>
      <c r="B805" s="239" t="s">
        <v>4878</v>
      </c>
      <c r="C805" s="238">
        <v>2</v>
      </c>
      <c r="D805" s="238" t="s">
        <v>4901</v>
      </c>
      <c r="E805" s="237">
        <v>4459</v>
      </c>
      <c r="F805" s="237">
        <v>40</v>
      </c>
      <c r="G805" s="238">
        <v>11.9</v>
      </c>
      <c r="H805" s="240">
        <f>Tabela1[[#This Row],[PESO UNI]]*Tabela1[[#This Row],[QTE]]</f>
        <v>23.8</v>
      </c>
      <c r="I805" s="237" t="s">
        <v>5376</v>
      </c>
      <c r="J805" s="241" t="s">
        <v>3093</v>
      </c>
      <c r="K805" s="241" t="s">
        <v>44</v>
      </c>
      <c r="L805" s="242" t="s">
        <v>2984</v>
      </c>
      <c r="M805" s="243">
        <v>46233</v>
      </c>
      <c r="N805" s="241" t="s">
        <v>38</v>
      </c>
      <c r="O805" s="244"/>
      <c r="P805" s="245"/>
      <c r="Q805" s="14">
        <f>Tabela1[[#This Row],[QTDE/ Fabricação]]-Tabela1[[#This Row],[QTE]]</f>
        <v>-2</v>
      </c>
      <c r="R805" s="247">
        <f t="shared" si="152"/>
        <v>23.8</v>
      </c>
      <c r="S805" s="247">
        <f t="shared" si="153"/>
        <v>23.8</v>
      </c>
      <c r="T805" s="248">
        <f t="shared" si="154"/>
        <v>0</v>
      </c>
      <c r="U805" s="249">
        <f>IFERROR(SUMIF('LISTA DE EMBARQUE'!B:B,MICRO!E:E,'LISTA DE EMBARQUE'!G:G),"")</f>
        <v>2</v>
      </c>
      <c r="V805" s="244">
        <f>IFERROR(VLOOKUP(Tabela1[[#This Row],[COD.MDE]],'LISTA DE EMBARQUE'!B:L,11,0),"")</f>
        <v>5</v>
      </c>
      <c r="W805" s="245">
        <f>IFERROR(VLOOKUP(Tabela1[[#This Row],[COD.MDE]],'LISTA DE EMBARQUE'!B:M,12,0),"")</f>
        <v>46254</v>
      </c>
      <c r="X805" s="246">
        <f>IFERROR(Tabela1[[#This Row],[QIANTIDADE EXPEDIDA]]*Tabela1[[#This Row],[PESO UNI]],"")</f>
        <v>23.8</v>
      </c>
      <c r="Y805" s="246">
        <f t="shared" si="155"/>
        <v>0</v>
      </c>
      <c r="Z805" s="250">
        <f>Tabela1[[#This Row],[PESO TOTAL]]-Tabela1[[#This Row],[Peso Expedido]]</f>
        <v>0</v>
      </c>
      <c r="AA805" s="251">
        <v>1</v>
      </c>
      <c r="AB805" s="252"/>
      <c r="AC805" s="252">
        <v>1</v>
      </c>
      <c r="AD805" s="252">
        <v>1</v>
      </c>
      <c r="AE805" s="252">
        <v>1</v>
      </c>
      <c r="AF805" s="252">
        <v>1</v>
      </c>
      <c r="AG805" s="252">
        <v>1</v>
      </c>
      <c r="AH805" s="252">
        <v>1</v>
      </c>
      <c r="AI805" s="252" t="str">
        <f t="shared" si="156"/>
        <v>ok</v>
      </c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4902</v>
      </c>
      <c r="B806" s="21" t="s">
        <v>4903</v>
      </c>
      <c r="C806" s="1">
        <v>8</v>
      </c>
      <c r="D806" s="1" t="s">
        <v>4904</v>
      </c>
      <c r="E806" s="7">
        <v>4460</v>
      </c>
      <c r="F806" s="7">
        <v>40</v>
      </c>
      <c r="G806" s="1">
        <v>69.8</v>
      </c>
      <c r="H806" s="34">
        <f>Tabela1[[#This Row],[PESO UNI]]*Tabela1[[#This Row],[QTE]]</f>
        <v>558.4</v>
      </c>
      <c r="I806" s="7" t="s">
        <v>5376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-8</v>
      </c>
      <c r="R806" s="18">
        <f t="shared" si="152"/>
        <v>558.4</v>
      </c>
      <c r="S806" s="18">
        <f t="shared" si="153"/>
        <v>558.4</v>
      </c>
      <c r="T806" s="19">
        <f t="shared" si="154"/>
        <v>0</v>
      </c>
      <c r="U806" s="16">
        <f>IFERROR(SUMIF('LISTA DE EMBARQUE'!B:B,MICRO!E:E,'LISTA DE EMBARQUE'!G:G),"")</f>
        <v>4</v>
      </c>
      <c r="V806" s="12">
        <f>IFERROR(VLOOKUP(Tabela1[[#This Row],[COD.MDE]],'LISTA DE EMBARQUE'!B:L,11,0),"")</f>
        <v>7</v>
      </c>
      <c r="W806" s="13">
        <f>IFERROR(VLOOKUP(Tabela1[[#This Row],[COD.MDE]],'LISTA DE EMBARQUE'!B:M,12,0),"")</f>
        <v>46280</v>
      </c>
      <c r="X806" s="14">
        <f>IFERROR(Tabela1[[#This Row],[QIANTIDADE EXPEDIDA]]*Tabela1[[#This Row],[PESO UNI]],"")</f>
        <v>279.2</v>
      </c>
      <c r="Y806" s="14">
        <f t="shared" si="155"/>
        <v>-4</v>
      </c>
      <c r="Z806" s="20">
        <f>Tabela1[[#This Row],[PESO TOTAL]]-Tabela1[[#This Row],[Peso Expedido]]</f>
        <v>279.2</v>
      </c>
      <c r="AA806" s="17">
        <v>1</v>
      </c>
      <c r="AB806" s="33"/>
      <c r="AC806" s="33">
        <v>1</v>
      </c>
      <c r="AD806" s="33">
        <v>1</v>
      </c>
      <c r="AE806" s="33">
        <v>1</v>
      </c>
      <c r="AF806" s="33">
        <v>1</v>
      </c>
      <c r="AG806" s="33">
        <v>1</v>
      </c>
      <c r="AH806" s="33">
        <v>0.5</v>
      </c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238" t="s">
        <v>4902</v>
      </c>
      <c r="B807" s="239" t="s">
        <v>4903</v>
      </c>
      <c r="C807" s="238">
        <v>16</v>
      </c>
      <c r="D807" s="238" t="s">
        <v>4905</v>
      </c>
      <c r="E807" s="237">
        <v>4461</v>
      </c>
      <c r="F807" s="237">
        <v>40</v>
      </c>
      <c r="G807" s="238">
        <v>81.099999999999994</v>
      </c>
      <c r="H807" s="240">
        <f>Tabela1[[#This Row],[PESO UNI]]*Tabela1[[#This Row],[QTE]]</f>
        <v>1297.5999999999999</v>
      </c>
      <c r="I807" s="237" t="s">
        <v>5376</v>
      </c>
      <c r="J807" s="241" t="s">
        <v>3093</v>
      </c>
      <c r="K807" s="241" t="s">
        <v>4320</v>
      </c>
      <c r="L807" s="242" t="s">
        <v>2984</v>
      </c>
      <c r="M807" s="243">
        <v>46233</v>
      </c>
      <c r="N807" s="241" t="s">
        <v>38</v>
      </c>
      <c r="O807" s="244"/>
      <c r="P807" s="245"/>
      <c r="Q807" s="14">
        <f>Tabela1[[#This Row],[QTDE/ Fabricação]]-Tabela1[[#This Row],[QTE]]</f>
        <v>-16</v>
      </c>
      <c r="R807" s="247">
        <f t="shared" si="152"/>
        <v>1297.5999999999999</v>
      </c>
      <c r="S807" s="247">
        <f t="shared" si="153"/>
        <v>1297.5999999999999</v>
      </c>
      <c r="T807" s="248">
        <f t="shared" si="154"/>
        <v>0</v>
      </c>
      <c r="U807" s="249">
        <f>IFERROR(SUMIF('LISTA DE EMBARQUE'!B:B,MICRO!E:E,'LISTA DE EMBARQUE'!G:G),"")</f>
        <v>16</v>
      </c>
      <c r="V807" s="244">
        <f>IFERROR(VLOOKUP(Tabela1[[#This Row],[COD.MDE]],'LISTA DE EMBARQUE'!B:L,11,0),"")</f>
        <v>6</v>
      </c>
      <c r="W807" s="245">
        <f>IFERROR(VLOOKUP(Tabela1[[#This Row],[COD.MDE]],'LISTA DE EMBARQUE'!B:M,12,0),"")</f>
        <v>46273</v>
      </c>
      <c r="X807" s="246">
        <f>IFERROR(Tabela1[[#This Row],[QIANTIDADE EXPEDIDA]]*Tabela1[[#This Row],[PESO UNI]],"")</f>
        <v>1297.5999999999999</v>
      </c>
      <c r="Y807" s="246">
        <f t="shared" si="155"/>
        <v>0</v>
      </c>
      <c r="Z807" s="250">
        <f>Tabela1[[#This Row],[PESO TOTAL]]-Tabela1[[#This Row],[Peso Expedido]]</f>
        <v>0</v>
      </c>
      <c r="AA807" s="251">
        <v>1</v>
      </c>
      <c r="AB807" s="252"/>
      <c r="AC807" s="251">
        <v>1</v>
      </c>
      <c r="AD807" s="251">
        <v>1</v>
      </c>
      <c r="AE807" s="251">
        <v>1</v>
      </c>
      <c r="AF807" s="251">
        <v>1</v>
      </c>
      <c r="AG807" s="251">
        <v>1</v>
      </c>
      <c r="AH807" s="251">
        <v>1</v>
      </c>
      <c r="AI807" s="252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238" t="s">
        <v>4902</v>
      </c>
      <c r="B808" s="239" t="s">
        <v>4903</v>
      </c>
      <c r="C808" s="238">
        <v>16</v>
      </c>
      <c r="D808" s="238" t="s">
        <v>4906</v>
      </c>
      <c r="E808" s="237">
        <v>4462</v>
      </c>
      <c r="F808" s="237">
        <v>40</v>
      </c>
      <c r="G808" s="238">
        <v>0.6</v>
      </c>
      <c r="H808" s="240">
        <f>Tabela1[[#This Row],[PESO UNI]]*Tabela1[[#This Row],[QTE]]</f>
        <v>9.6</v>
      </c>
      <c r="I808" s="237" t="s">
        <v>5376</v>
      </c>
      <c r="J808" s="241" t="s">
        <v>3093</v>
      </c>
      <c r="K808" s="241" t="s">
        <v>4320</v>
      </c>
      <c r="L808" s="242" t="s">
        <v>2984</v>
      </c>
      <c r="M808" s="243">
        <v>46233</v>
      </c>
      <c r="N808" s="241" t="s">
        <v>38</v>
      </c>
      <c r="O808" s="244"/>
      <c r="P808" s="245"/>
      <c r="Q808" s="14">
        <f>Tabela1[[#This Row],[QTDE/ Fabricação]]-Tabela1[[#This Row],[QTE]]</f>
        <v>-16</v>
      </c>
      <c r="R808" s="247">
        <f t="shared" ref="R808:R834" si="157">IFERROR(H808*((AA808*0.25)+(AC808*0.25)+(AD808*0.225)+(AE808*0.225)+(AF808*0.05)),"")</f>
        <v>9.6</v>
      </c>
      <c r="S808" s="247">
        <f t="shared" ref="S808:S834" si="158">IFERROR(H808*AG808,"")</f>
        <v>9.6</v>
      </c>
      <c r="T808" s="248">
        <f t="shared" ref="T808:T834" si="159">IFERROR(S808-H808,"")</f>
        <v>0</v>
      </c>
      <c r="U808" s="249">
        <f>IFERROR(SUMIF('LISTA DE EMBARQUE'!B:B,MICRO!E:E,'LISTA DE EMBARQUE'!G:G),"")</f>
        <v>16</v>
      </c>
      <c r="V808" s="244">
        <f>IFERROR(VLOOKUP(Tabela1[[#This Row],[COD.MDE]],'LISTA DE EMBARQUE'!B:L,11,0),"")</f>
        <v>6</v>
      </c>
      <c r="W808" s="245">
        <f>IFERROR(VLOOKUP(Tabela1[[#This Row],[COD.MDE]],'LISTA DE EMBARQUE'!B:M,12,0),"")</f>
        <v>46273</v>
      </c>
      <c r="X808" s="246">
        <f>IFERROR(Tabela1[[#This Row],[QIANTIDADE EXPEDIDA]]*Tabela1[[#This Row],[PESO UNI]],"")</f>
        <v>9.6</v>
      </c>
      <c r="Y808" s="246">
        <f t="shared" ref="Y808:Y834" si="160">U808-C808</f>
        <v>0</v>
      </c>
      <c r="Z808" s="250">
        <f>Tabela1[[#This Row],[PESO TOTAL]]-Tabela1[[#This Row],[Peso Expedido]]</f>
        <v>0</v>
      </c>
      <c r="AA808" s="251">
        <v>1</v>
      </c>
      <c r="AB808" s="252"/>
      <c r="AC808" s="251">
        <v>1</v>
      </c>
      <c r="AD808" s="251">
        <v>1</v>
      </c>
      <c r="AE808" s="251">
        <v>1</v>
      </c>
      <c r="AF808" s="251">
        <v>1</v>
      </c>
      <c r="AG808" s="251">
        <v>1</v>
      </c>
      <c r="AH808" s="251">
        <v>1</v>
      </c>
      <c r="AI808" s="252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4902</v>
      </c>
      <c r="B809" s="21" t="s">
        <v>4903</v>
      </c>
      <c r="C809" s="1">
        <v>8</v>
      </c>
      <c r="D809" s="1" t="s">
        <v>4907</v>
      </c>
      <c r="E809" s="7">
        <v>4463</v>
      </c>
      <c r="F809" s="7">
        <v>40</v>
      </c>
      <c r="G809" s="1">
        <v>11.2</v>
      </c>
      <c r="H809" s="34">
        <f>Tabela1[[#This Row],[PESO UNI]]*Tabela1[[#This Row],[QTE]]</f>
        <v>89.6</v>
      </c>
      <c r="I809" s="7" t="s">
        <v>5376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-8</v>
      </c>
      <c r="R809" s="18">
        <f t="shared" si="157"/>
        <v>89.6</v>
      </c>
      <c r="S809" s="18">
        <f t="shared" si="158"/>
        <v>89.6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6</v>
      </c>
      <c r="W809" s="13">
        <f>IFERROR(VLOOKUP(Tabela1[[#This Row],[COD.MDE]],'LISTA DE EMBARQUE'!B:M,12,0),"")</f>
        <v>46273</v>
      </c>
      <c r="X809" s="14">
        <f>IFERROR(Tabela1[[#This Row],[QIANTIDADE EXPEDIDA]]*Tabela1[[#This Row],[PESO UNI]],"")</f>
        <v>179.2</v>
      </c>
      <c r="Y809" s="14">
        <f t="shared" si="160"/>
        <v>8</v>
      </c>
      <c r="Z809" s="20">
        <f>Tabela1[[#This Row],[PESO TOTAL]]-Tabela1[[#This Row],[Peso Expedido]]</f>
        <v>-89.6</v>
      </c>
      <c r="AA809" s="17">
        <v>1</v>
      </c>
      <c r="AB809" s="33"/>
      <c r="AC809" s="17">
        <v>1</v>
      </c>
      <c r="AD809" s="17">
        <v>1</v>
      </c>
      <c r="AE809" s="17">
        <v>1</v>
      </c>
      <c r="AF809" s="17">
        <v>1</v>
      </c>
      <c r="AG809" s="17">
        <v>1</v>
      </c>
      <c r="AH809" s="17">
        <v>1</v>
      </c>
      <c r="AI809" s="33" t="s">
        <v>4412</v>
      </c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238" t="s">
        <v>4902</v>
      </c>
      <c r="B810" s="239" t="s">
        <v>4903</v>
      </c>
      <c r="C810" s="238">
        <v>16</v>
      </c>
      <c r="D810" s="238" t="s">
        <v>4908</v>
      </c>
      <c r="E810" s="237">
        <v>4464</v>
      </c>
      <c r="F810" s="237">
        <v>40</v>
      </c>
      <c r="G810" s="238">
        <v>6</v>
      </c>
      <c r="H810" s="240">
        <f>Tabela1[[#This Row],[PESO UNI]]*Tabela1[[#This Row],[QTE]]</f>
        <v>96</v>
      </c>
      <c r="I810" s="237" t="s">
        <v>5376</v>
      </c>
      <c r="J810" s="241" t="s">
        <v>3093</v>
      </c>
      <c r="K810" s="241" t="s">
        <v>4320</v>
      </c>
      <c r="L810" s="242" t="s">
        <v>2984</v>
      </c>
      <c r="M810" s="243">
        <v>46233</v>
      </c>
      <c r="N810" s="241" t="s">
        <v>38</v>
      </c>
      <c r="O810" s="244"/>
      <c r="P810" s="245"/>
      <c r="Q810" s="14">
        <f>Tabela1[[#This Row],[QTDE/ Fabricação]]-Tabela1[[#This Row],[QTE]]</f>
        <v>-16</v>
      </c>
      <c r="R810" s="247">
        <f t="shared" si="157"/>
        <v>96</v>
      </c>
      <c r="S810" s="247">
        <f t="shared" si="158"/>
        <v>96</v>
      </c>
      <c r="T810" s="248">
        <f t="shared" si="159"/>
        <v>0</v>
      </c>
      <c r="U810" s="249">
        <f>IFERROR(SUMIF('LISTA DE EMBARQUE'!B:B,MICRO!E:E,'LISTA DE EMBARQUE'!G:G),"")</f>
        <v>16</v>
      </c>
      <c r="V810" s="244">
        <f>IFERROR(VLOOKUP(Tabela1[[#This Row],[COD.MDE]],'LISTA DE EMBARQUE'!B:L,11,0),"")</f>
        <v>7</v>
      </c>
      <c r="W810" s="245">
        <f>IFERROR(VLOOKUP(Tabela1[[#This Row],[COD.MDE]],'LISTA DE EMBARQUE'!B:M,12,0),"")</f>
        <v>46280</v>
      </c>
      <c r="X810" s="246">
        <f>IFERROR(Tabela1[[#This Row],[QIANTIDADE EXPEDIDA]]*Tabela1[[#This Row],[PESO UNI]],"")</f>
        <v>96</v>
      </c>
      <c r="Y810" s="246">
        <f t="shared" si="160"/>
        <v>0</v>
      </c>
      <c r="Z810" s="250">
        <f>Tabela1[[#This Row],[PESO TOTAL]]-Tabela1[[#This Row],[Peso Expedido]]</f>
        <v>0</v>
      </c>
      <c r="AA810" s="251">
        <v>1</v>
      </c>
      <c r="AB810" s="252"/>
      <c r="AC810" s="252">
        <v>1</v>
      </c>
      <c r="AD810" s="252">
        <v>1</v>
      </c>
      <c r="AE810" s="252">
        <v>1</v>
      </c>
      <c r="AF810" s="252">
        <v>1</v>
      </c>
      <c r="AG810" s="252">
        <v>1</v>
      </c>
      <c r="AH810" s="252">
        <v>1</v>
      </c>
      <c r="AI810" s="252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4902</v>
      </c>
      <c r="B811" s="21" t="s">
        <v>4903</v>
      </c>
      <c r="C811" s="1">
        <v>96</v>
      </c>
      <c r="D811" s="1" t="s">
        <v>4909</v>
      </c>
      <c r="E811" s="7">
        <v>4465</v>
      </c>
      <c r="F811" s="7">
        <v>40</v>
      </c>
      <c r="G811" s="1">
        <v>7.3</v>
      </c>
      <c r="H811" s="34">
        <f>Tabela1[[#This Row],[PESO UNI]]*Tabela1[[#This Row],[QTE]]</f>
        <v>700.8</v>
      </c>
      <c r="I811" s="7" t="s">
        <v>5376</v>
      </c>
      <c r="J811" s="8" t="s">
        <v>3093</v>
      </c>
      <c r="K811" s="8" t="s">
        <v>44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-96</v>
      </c>
      <c r="R811" s="18">
        <f t="shared" si="157"/>
        <v>315.36</v>
      </c>
      <c r="S811" s="18">
        <f t="shared" si="158"/>
        <v>0</v>
      </c>
      <c r="T811" s="19">
        <f t="shared" si="159"/>
        <v>-700.8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-96</v>
      </c>
      <c r="Z811" s="20">
        <f>Tabela1[[#This Row],[PESO TOTAL]]-Tabela1[[#This Row],[Peso Expedido]]</f>
        <v>700.8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238" t="s">
        <v>4910</v>
      </c>
      <c r="B812" s="239" t="s">
        <v>4911</v>
      </c>
      <c r="C812" s="238">
        <v>2</v>
      </c>
      <c r="D812" s="238" t="s">
        <v>4912</v>
      </c>
      <c r="E812" s="237">
        <v>4466</v>
      </c>
      <c r="F812" s="237">
        <v>40</v>
      </c>
      <c r="G812" s="238">
        <v>90.5</v>
      </c>
      <c r="H812" s="240">
        <f>Tabela1[[#This Row],[PESO UNI]]*Tabela1[[#This Row],[QTE]]</f>
        <v>181</v>
      </c>
      <c r="I812" s="237" t="s">
        <v>5376</v>
      </c>
      <c r="J812" s="241" t="s">
        <v>3093</v>
      </c>
      <c r="K812" s="241" t="s">
        <v>4320</v>
      </c>
      <c r="L812" s="242" t="s">
        <v>2984</v>
      </c>
      <c r="M812" s="243">
        <v>46233</v>
      </c>
      <c r="N812" s="241" t="s">
        <v>38</v>
      </c>
      <c r="O812" s="244"/>
      <c r="P812" s="245"/>
      <c r="Q812" s="14">
        <f>Tabela1[[#This Row],[QTDE/ Fabricação]]-Tabela1[[#This Row],[QTE]]</f>
        <v>-2</v>
      </c>
      <c r="R812" s="247">
        <f t="shared" si="157"/>
        <v>181</v>
      </c>
      <c r="S812" s="247">
        <f t="shared" si="158"/>
        <v>181</v>
      </c>
      <c r="T812" s="248">
        <f t="shared" si="159"/>
        <v>0</v>
      </c>
      <c r="U812" s="249">
        <f>IFERROR(SUMIF('LISTA DE EMBARQUE'!B:B,MICRO!E:E,'LISTA DE EMBARQUE'!G:G),"")</f>
        <v>2</v>
      </c>
      <c r="V812" s="244">
        <f>IFERROR(VLOOKUP(Tabela1[[#This Row],[COD.MDE]],'LISTA DE EMBARQUE'!B:L,11,0),"")</f>
        <v>6</v>
      </c>
      <c r="W812" s="245">
        <f>IFERROR(VLOOKUP(Tabela1[[#This Row],[COD.MDE]],'LISTA DE EMBARQUE'!B:M,12,0),"")</f>
        <v>46273</v>
      </c>
      <c r="X812" s="246">
        <f>IFERROR(Tabela1[[#This Row],[QIANTIDADE EXPEDIDA]]*Tabela1[[#This Row],[PESO UNI]],"")</f>
        <v>181</v>
      </c>
      <c r="Y812" s="246">
        <f t="shared" si="160"/>
        <v>0</v>
      </c>
      <c r="Z812" s="250">
        <f>Tabela1[[#This Row],[PESO TOTAL]]-Tabela1[[#This Row],[Peso Expedido]]</f>
        <v>0</v>
      </c>
      <c r="AA812" s="251">
        <v>1</v>
      </c>
      <c r="AB812" s="252"/>
      <c r="AC812" s="251">
        <v>1</v>
      </c>
      <c r="AD812" s="251">
        <v>1</v>
      </c>
      <c r="AE812" s="251">
        <v>1</v>
      </c>
      <c r="AF812" s="251">
        <v>1</v>
      </c>
      <c r="AG812" s="251">
        <v>1</v>
      </c>
      <c r="AH812" s="251">
        <v>1</v>
      </c>
      <c r="AI812" s="252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4910</v>
      </c>
      <c r="B813" s="21" t="s">
        <v>4911</v>
      </c>
      <c r="C813" s="1">
        <v>4</v>
      </c>
      <c r="D813" s="1" t="s">
        <v>4913</v>
      </c>
      <c r="E813" s="7">
        <v>4467</v>
      </c>
      <c r="F813" s="7">
        <v>40</v>
      </c>
      <c r="G813" s="1">
        <v>8.1</v>
      </c>
      <c r="H813" s="34">
        <f>Tabela1[[#This Row],[PESO UNI]]*Tabela1[[#This Row],[QTE]]</f>
        <v>32.4</v>
      </c>
      <c r="I813" s="7" t="s">
        <v>5376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32.4</v>
      </c>
      <c r="S813" s="18">
        <f t="shared" si="158"/>
        <v>32.4</v>
      </c>
      <c r="T813" s="19">
        <f t="shared" si="159"/>
        <v>0</v>
      </c>
      <c r="U813" s="16">
        <f>IFERROR(SUMIF('LISTA DE EMBARQUE'!B:B,MICRO!E:E,'LISTA DE EMBARQUE'!G:G),"")</f>
        <v>2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16.2</v>
      </c>
      <c r="Y813" s="14">
        <f t="shared" si="160"/>
        <v>-2</v>
      </c>
      <c r="Z813" s="20">
        <f>Tabela1[[#This Row],[PESO TOTAL]]-Tabela1[[#This Row],[Peso Expedido]]</f>
        <v>16.2</v>
      </c>
      <c r="AA813" s="17">
        <v>1</v>
      </c>
      <c r="AB813" s="33"/>
      <c r="AC813" s="33">
        <v>1</v>
      </c>
      <c r="AD813" s="33">
        <v>1</v>
      </c>
      <c r="AE813" s="33">
        <v>1</v>
      </c>
      <c r="AF813" s="33">
        <v>1</v>
      </c>
      <c r="AG813" s="33">
        <v>1</v>
      </c>
      <c r="AH813" s="33">
        <v>0.5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238" t="s">
        <v>4910</v>
      </c>
      <c r="B814" s="239" t="s">
        <v>4911</v>
      </c>
      <c r="C814" s="238">
        <v>4</v>
      </c>
      <c r="D814" s="238" t="s">
        <v>4914</v>
      </c>
      <c r="E814" s="237">
        <v>4468</v>
      </c>
      <c r="F814" s="237">
        <v>40</v>
      </c>
      <c r="G814" s="238">
        <v>0.6</v>
      </c>
      <c r="H814" s="240">
        <f>Tabela1[[#This Row],[PESO UNI]]*Tabela1[[#This Row],[QTE]]</f>
        <v>2.4</v>
      </c>
      <c r="I814" s="237" t="s">
        <v>5376</v>
      </c>
      <c r="J814" s="241" t="s">
        <v>3093</v>
      </c>
      <c r="K814" s="241" t="s">
        <v>4320</v>
      </c>
      <c r="L814" s="242" t="s">
        <v>2984</v>
      </c>
      <c r="M814" s="243">
        <v>46233</v>
      </c>
      <c r="N814" s="241" t="s">
        <v>38</v>
      </c>
      <c r="O814" s="244"/>
      <c r="P814" s="245"/>
      <c r="Q814" s="14">
        <f>Tabela1[[#This Row],[QTDE/ Fabricação]]-Tabela1[[#This Row],[QTE]]</f>
        <v>-4</v>
      </c>
      <c r="R814" s="247">
        <f t="shared" si="157"/>
        <v>2.4</v>
      </c>
      <c r="S814" s="247">
        <f t="shared" si="158"/>
        <v>2.4</v>
      </c>
      <c r="T814" s="248">
        <f t="shared" si="159"/>
        <v>0</v>
      </c>
      <c r="U814" s="249">
        <f>IFERROR(SUMIF('LISTA DE EMBARQUE'!B:B,MICRO!E:E,'LISTA DE EMBARQUE'!G:G),"")</f>
        <v>4</v>
      </c>
      <c r="V814" s="244">
        <f>IFERROR(VLOOKUP(Tabela1[[#This Row],[COD.MDE]],'LISTA DE EMBARQUE'!B:L,11,0),"")</f>
        <v>6</v>
      </c>
      <c r="W814" s="245">
        <f>IFERROR(VLOOKUP(Tabela1[[#This Row],[COD.MDE]],'LISTA DE EMBARQUE'!B:M,12,0),"")</f>
        <v>46273</v>
      </c>
      <c r="X814" s="246">
        <f>IFERROR(Tabela1[[#This Row],[QIANTIDADE EXPEDIDA]]*Tabela1[[#This Row],[PESO UNI]],"")</f>
        <v>2.4</v>
      </c>
      <c r="Y814" s="246">
        <f t="shared" si="160"/>
        <v>0</v>
      </c>
      <c r="Z814" s="250">
        <f>Tabela1[[#This Row],[PESO TOTAL]]-Tabela1[[#This Row],[Peso Expedido]]</f>
        <v>0</v>
      </c>
      <c r="AA814" s="251">
        <v>1</v>
      </c>
      <c r="AB814" s="252"/>
      <c r="AC814" s="251">
        <v>1</v>
      </c>
      <c r="AD814" s="251">
        <v>1</v>
      </c>
      <c r="AE814" s="251">
        <v>1</v>
      </c>
      <c r="AF814" s="251">
        <v>1</v>
      </c>
      <c r="AG814" s="251">
        <v>1</v>
      </c>
      <c r="AH814" s="251">
        <v>1</v>
      </c>
      <c r="AI814" s="252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4910</v>
      </c>
      <c r="B815" s="21" t="s">
        <v>4911</v>
      </c>
      <c r="C815" s="1">
        <v>2</v>
      </c>
      <c r="D815" s="1" t="s">
        <v>4915</v>
      </c>
      <c r="E815" s="7">
        <v>4469</v>
      </c>
      <c r="F815" s="7">
        <v>40</v>
      </c>
      <c r="G815" s="1">
        <v>11.2</v>
      </c>
      <c r="H815" s="34">
        <f>Tabela1[[#This Row],[PESO UNI]]*Tabela1[[#This Row],[QTE]]</f>
        <v>22.4</v>
      </c>
      <c r="I815" s="7" t="s">
        <v>5376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22.4</v>
      </c>
      <c r="S815" s="18">
        <f t="shared" si="158"/>
        <v>22.4</v>
      </c>
      <c r="T815" s="19">
        <f t="shared" si="159"/>
        <v>0</v>
      </c>
      <c r="U815" s="16">
        <f>IFERROR(SUMIF('LISTA DE EMBARQUE'!B:B,MICRO!E:E,'LISTA DE EMBARQUE'!G:G),"")</f>
        <v>4</v>
      </c>
      <c r="V815" s="12">
        <f>IFERROR(VLOOKUP(Tabela1[[#This Row],[COD.MDE]],'LISTA DE EMBARQUE'!B:L,11,0),"")</f>
        <v>6</v>
      </c>
      <c r="W815" s="13">
        <f>IFERROR(VLOOKUP(Tabela1[[#This Row],[COD.MDE]],'LISTA DE EMBARQUE'!B:M,12,0),"")</f>
        <v>46273</v>
      </c>
      <c r="X815" s="14">
        <f>IFERROR(Tabela1[[#This Row],[QIANTIDADE EXPEDIDA]]*Tabela1[[#This Row],[PESO UNI]],"")</f>
        <v>44.8</v>
      </c>
      <c r="Y815" s="14">
        <f t="shared" si="160"/>
        <v>2</v>
      </c>
      <c r="Z815" s="20">
        <f>Tabela1[[#This Row],[PESO TOTAL]]-Tabela1[[#This Row],[Peso Expedido]]</f>
        <v>-22.4</v>
      </c>
      <c r="AA815" s="17">
        <v>1</v>
      </c>
      <c r="AB815" s="33"/>
      <c r="AC815" s="17">
        <v>1</v>
      </c>
      <c r="AD815" s="17">
        <v>1</v>
      </c>
      <c r="AE815" s="17">
        <v>1</v>
      </c>
      <c r="AF815" s="17">
        <v>1</v>
      </c>
      <c r="AG815" s="17">
        <v>1</v>
      </c>
      <c r="AH815" s="17">
        <v>1</v>
      </c>
      <c r="AI815" s="33" t="s">
        <v>4412</v>
      </c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238" t="s">
        <v>4910</v>
      </c>
      <c r="B816" s="239" t="s">
        <v>4911</v>
      </c>
      <c r="C816" s="238">
        <v>2</v>
      </c>
      <c r="D816" s="238" t="s">
        <v>4916</v>
      </c>
      <c r="E816" s="237">
        <v>4470</v>
      </c>
      <c r="F816" s="237">
        <v>40</v>
      </c>
      <c r="G816" s="238">
        <v>3.4</v>
      </c>
      <c r="H816" s="240">
        <f>Tabela1[[#This Row],[PESO UNI]]*Tabela1[[#This Row],[QTE]]</f>
        <v>6.8</v>
      </c>
      <c r="I816" s="237" t="s">
        <v>5376</v>
      </c>
      <c r="J816" s="241" t="s">
        <v>3093</v>
      </c>
      <c r="K816" s="241" t="s">
        <v>4320</v>
      </c>
      <c r="L816" s="242" t="s">
        <v>2984</v>
      </c>
      <c r="M816" s="243">
        <v>46233</v>
      </c>
      <c r="N816" s="241" t="s">
        <v>38</v>
      </c>
      <c r="O816" s="244"/>
      <c r="P816" s="245"/>
      <c r="Q816" s="14">
        <f>Tabela1[[#This Row],[QTDE/ Fabricação]]-Tabela1[[#This Row],[QTE]]</f>
        <v>-2</v>
      </c>
      <c r="R816" s="247">
        <f t="shared" si="157"/>
        <v>6.8</v>
      </c>
      <c r="S816" s="247">
        <f t="shared" si="158"/>
        <v>6.8</v>
      </c>
      <c r="T816" s="248">
        <f t="shared" si="159"/>
        <v>0</v>
      </c>
      <c r="U816" s="249">
        <f>IFERROR(SUMIF('LISTA DE EMBARQUE'!B:B,MICRO!E:E,'LISTA DE EMBARQUE'!G:G),"")</f>
        <v>2</v>
      </c>
      <c r="V816" s="244">
        <f>IFERROR(VLOOKUP(Tabela1[[#This Row],[COD.MDE]],'LISTA DE EMBARQUE'!B:L,11,0),"")</f>
        <v>7</v>
      </c>
      <c r="W816" s="245">
        <f>IFERROR(VLOOKUP(Tabela1[[#This Row],[COD.MDE]],'LISTA DE EMBARQUE'!B:M,12,0),"")</f>
        <v>46280</v>
      </c>
      <c r="X816" s="246">
        <f>IFERROR(Tabela1[[#This Row],[QIANTIDADE EXPEDIDA]]*Tabela1[[#This Row],[PESO UNI]],"")</f>
        <v>6.8</v>
      </c>
      <c r="Y816" s="246">
        <f t="shared" si="160"/>
        <v>0</v>
      </c>
      <c r="Z816" s="250">
        <f>Tabela1[[#This Row],[PESO TOTAL]]-Tabela1[[#This Row],[Peso Expedido]]</f>
        <v>0</v>
      </c>
      <c r="AA816" s="251">
        <v>1</v>
      </c>
      <c r="AB816" s="252"/>
      <c r="AC816" s="252">
        <v>1</v>
      </c>
      <c r="AD816" s="252">
        <v>1</v>
      </c>
      <c r="AE816" s="252">
        <v>1</v>
      </c>
      <c r="AF816" s="252">
        <v>1</v>
      </c>
      <c r="AG816" s="252">
        <v>1</v>
      </c>
      <c r="AH816" s="252">
        <v>1</v>
      </c>
      <c r="AI816" s="252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238" t="s">
        <v>4910</v>
      </c>
      <c r="B817" s="239" t="s">
        <v>4911</v>
      </c>
      <c r="C817" s="238">
        <v>2</v>
      </c>
      <c r="D817" s="238" t="s">
        <v>4917</v>
      </c>
      <c r="E817" s="237">
        <v>4471</v>
      </c>
      <c r="F817" s="237">
        <v>40</v>
      </c>
      <c r="G817" s="238">
        <v>6</v>
      </c>
      <c r="H817" s="240">
        <f>Tabela1[[#This Row],[PESO UNI]]*Tabela1[[#This Row],[QTE]]</f>
        <v>12</v>
      </c>
      <c r="I817" s="237" t="s">
        <v>5376</v>
      </c>
      <c r="J817" s="241" t="s">
        <v>3093</v>
      </c>
      <c r="K817" s="241" t="s">
        <v>4320</v>
      </c>
      <c r="L817" s="242" t="s">
        <v>2984</v>
      </c>
      <c r="M817" s="243">
        <v>46233</v>
      </c>
      <c r="N817" s="241" t="s">
        <v>38</v>
      </c>
      <c r="O817" s="244"/>
      <c r="P817" s="245"/>
      <c r="Q817" s="14">
        <f>Tabela1[[#This Row],[QTDE/ Fabricação]]-Tabela1[[#This Row],[QTE]]</f>
        <v>-2</v>
      </c>
      <c r="R817" s="247">
        <f t="shared" si="157"/>
        <v>12</v>
      </c>
      <c r="S817" s="247">
        <f t="shared" si="158"/>
        <v>12</v>
      </c>
      <c r="T817" s="248">
        <f t="shared" si="159"/>
        <v>0</v>
      </c>
      <c r="U817" s="249">
        <f>IFERROR(SUMIF('LISTA DE EMBARQUE'!B:B,MICRO!E:E,'LISTA DE EMBARQUE'!G:G),"")</f>
        <v>2</v>
      </c>
      <c r="V817" s="244">
        <f>IFERROR(VLOOKUP(Tabela1[[#This Row],[COD.MDE]],'LISTA DE EMBARQUE'!B:L,11,0),"")</f>
        <v>7</v>
      </c>
      <c r="W817" s="245">
        <f>IFERROR(VLOOKUP(Tabela1[[#This Row],[COD.MDE]],'LISTA DE EMBARQUE'!B:M,12,0),"")</f>
        <v>46280</v>
      </c>
      <c r="X817" s="246">
        <f>IFERROR(Tabela1[[#This Row],[QIANTIDADE EXPEDIDA]]*Tabela1[[#This Row],[PESO UNI]],"")</f>
        <v>12</v>
      </c>
      <c r="Y817" s="246">
        <f t="shared" si="160"/>
        <v>0</v>
      </c>
      <c r="Z817" s="250">
        <f>Tabela1[[#This Row],[PESO TOTAL]]-Tabela1[[#This Row],[Peso Expedido]]</f>
        <v>0</v>
      </c>
      <c r="AA817" s="251">
        <v>1</v>
      </c>
      <c r="AB817" s="252"/>
      <c r="AC817" s="252">
        <v>1</v>
      </c>
      <c r="AD817" s="252">
        <v>1</v>
      </c>
      <c r="AE817" s="252">
        <v>1</v>
      </c>
      <c r="AF817" s="252">
        <v>1</v>
      </c>
      <c r="AG817" s="252">
        <v>1</v>
      </c>
      <c r="AH817" s="252">
        <v>1</v>
      </c>
      <c r="AI817" s="252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238" t="s">
        <v>4910</v>
      </c>
      <c r="B818" s="239" t="s">
        <v>4911</v>
      </c>
      <c r="C818" s="238">
        <v>28</v>
      </c>
      <c r="D818" s="238" t="s">
        <v>4918</v>
      </c>
      <c r="E818" s="237">
        <v>4472</v>
      </c>
      <c r="F818" s="237">
        <v>40</v>
      </c>
      <c r="G818" s="238">
        <v>7.3</v>
      </c>
      <c r="H818" s="240">
        <f>Tabela1[[#This Row],[PESO UNI]]*Tabela1[[#This Row],[QTE]]</f>
        <v>204.4</v>
      </c>
      <c r="I818" s="237" t="s">
        <v>5376</v>
      </c>
      <c r="J818" s="241" t="s">
        <v>3093</v>
      </c>
      <c r="K818" s="241" t="s">
        <v>44</v>
      </c>
      <c r="L818" s="242" t="s">
        <v>2984</v>
      </c>
      <c r="M818" s="243">
        <v>46233</v>
      </c>
      <c r="N818" s="241" t="s">
        <v>38</v>
      </c>
      <c r="O818" s="244"/>
      <c r="P818" s="245"/>
      <c r="Q818" s="14">
        <f>Tabela1[[#This Row],[QTDE/ Fabricação]]-Tabela1[[#This Row],[QTE]]</f>
        <v>-28</v>
      </c>
      <c r="R818" s="247">
        <f t="shared" si="157"/>
        <v>204.4</v>
      </c>
      <c r="S818" s="247">
        <f t="shared" si="158"/>
        <v>204.4</v>
      </c>
      <c r="T818" s="248">
        <f t="shared" si="159"/>
        <v>0</v>
      </c>
      <c r="U818" s="249">
        <f>IFERROR(SUMIF('LISTA DE EMBARQUE'!B:B,MICRO!E:E,'LISTA DE EMBARQUE'!G:G),"")</f>
        <v>28</v>
      </c>
      <c r="V818" s="244">
        <f>IFERROR(VLOOKUP(Tabela1[[#This Row],[COD.MDE]],'LISTA DE EMBARQUE'!B:L,11,0),"")</f>
        <v>5</v>
      </c>
      <c r="W818" s="245">
        <f>IFERROR(VLOOKUP(Tabela1[[#This Row],[COD.MDE]],'LISTA DE EMBARQUE'!B:M,12,0),"")</f>
        <v>46254</v>
      </c>
      <c r="X818" s="246">
        <f>IFERROR(Tabela1[[#This Row],[QIANTIDADE EXPEDIDA]]*Tabela1[[#This Row],[PESO UNI]],"")</f>
        <v>204.4</v>
      </c>
      <c r="Y818" s="246">
        <f t="shared" si="160"/>
        <v>0</v>
      </c>
      <c r="Z818" s="250">
        <f>Tabela1[[#This Row],[PESO TOTAL]]-Tabela1[[#This Row],[Peso Expedido]]</f>
        <v>0</v>
      </c>
      <c r="AA818" s="251">
        <v>1</v>
      </c>
      <c r="AB818" s="252"/>
      <c r="AC818" s="252">
        <v>1</v>
      </c>
      <c r="AD818" s="252">
        <v>1</v>
      </c>
      <c r="AE818" s="252">
        <v>1</v>
      </c>
      <c r="AF818" s="252">
        <v>1</v>
      </c>
      <c r="AG818" s="252">
        <v>1</v>
      </c>
      <c r="AH818" s="252">
        <v>1</v>
      </c>
      <c r="AI818" s="252" t="str">
        <f>IF(Z818&lt;=0,"ok","")</f>
        <v>ok</v>
      </c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238" t="s">
        <v>4919</v>
      </c>
      <c r="B819" s="239" t="s">
        <v>4920</v>
      </c>
      <c r="C819" s="238">
        <v>1</v>
      </c>
      <c r="D819" s="238" t="s">
        <v>4921</v>
      </c>
      <c r="E819" s="237">
        <v>4473</v>
      </c>
      <c r="F819" s="237">
        <v>41</v>
      </c>
      <c r="G819" s="238">
        <v>715.7</v>
      </c>
      <c r="H819" s="240">
        <f>Tabela1[[#This Row],[PESO UNI]]*Tabela1[[#This Row],[QTE]]</f>
        <v>715.7</v>
      </c>
      <c r="I819" s="237" t="s">
        <v>5961</v>
      </c>
      <c r="J819" s="241" t="s">
        <v>3093</v>
      </c>
      <c r="K819" s="241" t="s">
        <v>4320</v>
      </c>
      <c r="L819" s="242" t="s">
        <v>2984</v>
      </c>
      <c r="M819" s="243">
        <v>46233</v>
      </c>
      <c r="N819" s="241" t="s">
        <v>38</v>
      </c>
      <c r="O819" s="244"/>
      <c r="P819" s="245"/>
      <c r="Q819" s="14">
        <f>Tabela1[[#This Row],[QTDE/ Fabricação]]-Tabela1[[#This Row],[QTE]]</f>
        <v>-1</v>
      </c>
      <c r="R819" s="247">
        <f t="shared" si="157"/>
        <v>715.7</v>
      </c>
      <c r="S819" s="247">
        <f t="shared" si="158"/>
        <v>715.7</v>
      </c>
      <c r="T819" s="248">
        <f t="shared" si="159"/>
        <v>0</v>
      </c>
      <c r="U819" s="249">
        <f>IFERROR(SUMIF('LISTA DE EMBARQUE'!B:B,MICRO!E:E,'LISTA DE EMBARQUE'!G:G),"")</f>
        <v>1</v>
      </c>
      <c r="V819" s="244">
        <f>IFERROR(VLOOKUP(Tabela1[[#This Row],[COD.MDE]],'LISTA DE EMBARQUE'!B:L,11,0),"")</f>
        <v>7</v>
      </c>
      <c r="W819" s="245">
        <f>IFERROR(VLOOKUP(Tabela1[[#This Row],[COD.MDE]],'LISTA DE EMBARQUE'!B:M,12,0),"")</f>
        <v>46280</v>
      </c>
      <c r="X819" s="246">
        <f>IFERROR(Tabela1[[#This Row],[QIANTIDADE EXPEDIDA]]*Tabela1[[#This Row],[PESO UNI]],"")</f>
        <v>715.7</v>
      </c>
      <c r="Y819" s="246">
        <f t="shared" si="160"/>
        <v>0</v>
      </c>
      <c r="Z819" s="250">
        <f>Tabela1[[#This Row],[PESO TOTAL]]-Tabela1[[#This Row],[Peso Expedido]]</f>
        <v>0</v>
      </c>
      <c r="AA819" s="251">
        <v>1</v>
      </c>
      <c r="AB819" s="252"/>
      <c r="AC819" s="252">
        <v>1</v>
      </c>
      <c r="AD819" s="252">
        <v>1</v>
      </c>
      <c r="AE819" s="252">
        <v>1</v>
      </c>
      <c r="AF819" s="252">
        <v>1</v>
      </c>
      <c r="AG819" s="252">
        <v>1</v>
      </c>
      <c r="AH819" s="252">
        <v>1</v>
      </c>
      <c r="AI819" s="252" t="str">
        <f>IF(Z819&lt;=0,"ok","")</f>
        <v>ok</v>
      </c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4919</v>
      </c>
      <c r="B820" s="21" t="s">
        <v>4920</v>
      </c>
      <c r="C820" s="1">
        <v>4</v>
      </c>
      <c r="D820" s="1" t="s">
        <v>4922</v>
      </c>
      <c r="E820" s="7">
        <v>4474</v>
      </c>
      <c r="F820" s="7">
        <v>41</v>
      </c>
      <c r="G820" s="1">
        <v>10.7</v>
      </c>
      <c r="H820" s="34">
        <f>Tabela1[[#This Row],[PESO UNI]]*Tabela1[[#This Row],[QTE]]</f>
        <v>42.8</v>
      </c>
      <c r="I820" s="237" t="s">
        <v>5961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-4</v>
      </c>
      <c r="R820" s="18">
        <f t="shared" si="157"/>
        <v>10.7</v>
      </c>
      <c r="S820" s="18">
        <f t="shared" si="158"/>
        <v>0</v>
      </c>
      <c r="T820" s="19">
        <f t="shared" si="159"/>
        <v>-42.8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-4</v>
      </c>
      <c r="Z820" s="20">
        <f>Tabela1[[#This Row],[PESO TOTAL]]-Tabela1[[#This Row],[Peso Expedido]]</f>
        <v>42.8</v>
      </c>
      <c r="AA820" s="17">
        <v>1</v>
      </c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4923</v>
      </c>
      <c r="B821" s="21" t="s">
        <v>4924</v>
      </c>
      <c r="C821" s="1">
        <v>2</v>
      </c>
      <c r="D821" s="1" t="s">
        <v>4925</v>
      </c>
      <c r="E821" s="7">
        <v>4475</v>
      </c>
      <c r="F821" s="7">
        <v>42</v>
      </c>
      <c r="G821" s="1">
        <v>23.8</v>
      </c>
      <c r="H821" s="34">
        <f>Tabela1[[#This Row],[PESO UNI]]*Tabela1[[#This Row],[QTE]]</f>
        <v>47.6</v>
      </c>
      <c r="I821" s="7">
        <v>0</v>
      </c>
      <c r="J821" s="8" t="s">
        <v>3093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-2</v>
      </c>
      <c r="R821" s="18">
        <f t="shared" si="157"/>
        <v>21.42</v>
      </c>
      <c r="S821" s="18">
        <f t="shared" si="158"/>
        <v>0</v>
      </c>
      <c r="T821" s="19">
        <f t="shared" si="159"/>
        <v>-47.6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-2</v>
      </c>
      <c r="Z821" s="20">
        <f>Tabela1[[#This Row],[PESO TOTAL]]-Tabela1[[#This Row],[Peso Expedido]]</f>
        <v>47.6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238" t="s">
        <v>4926</v>
      </c>
      <c r="B822" s="239" t="s">
        <v>4927</v>
      </c>
      <c r="C822" s="238">
        <v>1</v>
      </c>
      <c r="D822" s="238" t="s">
        <v>4934</v>
      </c>
      <c r="E822" s="237">
        <v>4476</v>
      </c>
      <c r="F822" s="237">
        <v>43</v>
      </c>
      <c r="G822" s="238">
        <v>1146.0999999999999</v>
      </c>
      <c r="H822" s="240">
        <f>Tabela1[[#This Row],[PESO UNI]]*Tabela1[[#This Row],[QTE]]</f>
        <v>1146.0999999999999</v>
      </c>
      <c r="I822" s="237" t="s">
        <v>5481</v>
      </c>
      <c r="J822" s="241" t="s">
        <v>3140</v>
      </c>
      <c r="K822" s="241" t="s">
        <v>4320</v>
      </c>
      <c r="L822" s="242" t="s">
        <v>2984</v>
      </c>
      <c r="M822" s="243">
        <v>46233</v>
      </c>
      <c r="N822" s="241" t="s">
        <v>38</v>
      </c>
      <c r="O822" s="244"/>
      <c r="P822" s="245"/>
      <c r="Q822" s="14">
        <f>Tabela1[[#This Row],[QTDE/ Fabricação]]-Tabela1[[#This Row],[QTE]]</f>
        <v>-1</v>
      </c>
      <c r="R822" s="247">
        <f t="shared" si="157"/>
        <v>1146.0999999999999</v>
      </c>
      <c r="S822" s="247">
        <f t="shared" si="158"/>
        <v>1146.0999999999999</v>
      </c>
      <c r="T822" s="248">
        <f t="shared" si="159"/>
        <v>0</v>
      </c>
      <c r="U822" s="249">
        <f>IFERROR(SUMIF('LISTA DE EMBARQUE'!B:B,MICRO!E:E,'LISTA DE EMBARQUE'!G:G),"")</f>
        <v>1</v>
      </c>
      <c r="V822" s="244">
        <f>IFERROR(VLOOKUP(Tabela1[[#This Row],[COD.MDE]],'LISTA DE EMBARQUE'!B:L,11,0),"")</f>
        <v>6</v>
      </c>
      <c r="W822" s="245">
        <f>IFERROR(VLOOKUP(Tabela1[[#This Row],[COD.MDE]],'LISTA DE EMBARQUE'!B:M,12,0),"")</f>
        <v>46273</v>
      </c>
      <c r="X822" s="246">
        <f>IFERROR(Tabela1[[#This Row],[QIANTIDADE EXPEDIDA]]*Tabela1[[#This Row],[PESO UNI]],"")</f>
        <v>1146.0999999999999</v>
      </c>
      <c r="Y822" s="246">
        <f t="shared" si="160"/>
        <v>0</v>
      </c>
      <c r="Z822" s="250">
        <f>Tabela1[[#This Row],[PESO TOTAL]]-Tabela1[[#This Row],[Peso Expedido]]</f>
        <v>0</v>
      </c>
      <c r="AA822" s="251">
        <v>1</v>
      </c>
      <c r="AB822" s="252"/>
      <c r="AC822" s="251">
        <v>1</v>
      </c>
      <c r="AD822" s="251">
        <v>1</v>
      </c>
      <c r="AE822" s="251">
        <v>1</v>
      </c>
      <c r="AF822" s="251">
        <v>1</v>
      </c>
      <c r="AG822" s="251">
        <v>1</v>
      </c>
      <c r="AH822" s="251">
        <v>1</v>
      </c>
      <c r="AI822" s="252" t="s">
        <v>4412</v>
      </c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4928</v>
      </c>
      <c r="B823" s="21" t="s">
        <v>4929</v>
      </c>
      <c r="C823" s="1">
        <v>1</v>
      </c>
      <c r="D823" s="1" t="s">
        <v>4933</v>
      </c>
      <c r="E823" s="7">
        <v>4477</v>
      </c>
      <c r="F823" s="7">
        <v>43</v>
      </c>
      <c r="G823" s="1">
        <v>769.4</v>
      </c>
      <c r="H823" s="34">
        <f>Tabela1[[#This Row],[PESO UNI]]*Tabela1[[#This Row],[QTE]]</f>
        <v>769.4</v>
      </c>
      <c r="I823" s="7" t="s">
        <v>5274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192.35</v>
      </c>
      <c r="S823" s="18">
        <f t="shared" si="158"/>
        <v>0</v>
      </c>
      <c r="T823" s="19">
        <f t="shared" si="159"/>
        <v>-769.4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769.4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4930</v>
      </c>
      <c r="B824" s="21" t="s">
        <v>4931</v>
      </c>
      <c r="C824" s="1">
        <v>1</v>
      </c>
      <c r="D824" s="1" t="s">
        <v>4932</v>
      </c>
      <c r="E824" s="7">
        <v>4478</v>
      </c>
      <c r="F824" s="7">
        <v>43</v>
      </c>
      <c r="G824" s="1">
        <v>764.5</v>
      </c>
      <c r="H824" s="34">
        <f>Tabela1[[#This Row],[PESO UNI]]*Tabela1[[#This Row],[QTE]]</f>
        <v>764.5</v>
      </c>
      <c r="I824" s="7" t="s">
        <v>5274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191.125</v>
      </c>
      <c r="S824" s="18">
        <f t="shared" si="158"/>
        <v>0</v>
      </c>
      <c r="T824" s="19">
        <f t="shared" si="159"/>
        <v>-764.5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764.5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4935</v>
      </c>
      <c r="B825" s="21" t="s">
        <v>4936</v>
      </c>
      <c r="C825" s="1">
        <v>1</v>
      </c>
      <c r="D825" s="1" t="s">
        <v>4937</v>
      </c>
      <c r="E825" s="7">
        <v>4479</v>
      </c>
      <c r="F825" s="7">
        <v>43</v>
      </c>
      <c r="G825" s="1">
        <v>748.5</v>
      </c>
      <c r="H825" s="34">
        <f>Tabela1[[#This Row],[PESO UNI]]*Tabela1[[#This Row],[QTE]]</f>
        <v>748.5</v>
      </c>
      <c r="I825" s="7" t="s">
        <v>5476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187.125</v>
      </c>
      <c r="S825" s="18">
        <f t="shared" si="158"/>
        <v>0</v>
      </c>
      <c r="T825" s="19">
        <f t="shared" si="159"/>
        <v>-748.5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748.5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4935</v>
      </c>
      <c r="B826" s="21" t="s">
        <v>4936</v>
      </c>
      <c r="C826" s="1">
        <v>1</v>
      </c>
      <c r="D826" s="1" t="s">
        <v>5005</v>
      </c>
      <c r="E826" s="7">
        <v>4512</v>
      </c>
      <c r="F826" s="7">
        <v>43</v>
      </c>
      <c r="G826" s="1">
        <v>287.7</v>
      </c>
      <c r="H826" s="34">
        <f>Tabela1[[#This Row],[PESO UNI]]*Tabela1[[#This Row],[QTE]]</f>
        <v>287.7</v>
      </c>
      <c r="I826" s="7" t="s">
        <v>5476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71.924999999999997</v>
      </c>
      <c r="S826" s="18">
        <f t="shared" si="158"/>
        <v>0</v>
      </c>
      <c r="T826" s="19">
        <f t="shared" si="159"/>
        <v>-287.7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287.7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4935</v>
      </c>
      <c r="B827" s="21" t="s">
        <v>4936</v>
      </c>
      <c r="C827" s="1">
        <v>1</v>
      </c>
      <c r="D827" s="1" t="s">
        <v>4937</v>
      </c>
      <c r="E827" s="7">
        <v>4513</v>
      </c>
      <c r="F827" s="7">
        <v>43</v>
      </c>
      <c r="G827" s="1">
        <v>376.1</v>
      </c>
      <c r="H827" s="34">
        <f>Tabela1[[#This Row],[PESO UNI]]*Tabela1[[#This Row],[QTE]]</f>
        <v>376.1</v>
      </c>
      <c r="I827" s="7" t="s">
        <v>5476</v>
      </c>
      <c r="J827" s="8" t="s">
        <v>3140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94.025000000000006</v>
      </c>
      <c r="S827" s="18">
        <f t="shared" si="158"/>
        <v>0</v>
      </c>
      <c r="T827" s="19">
        <f t="shared" si="159"/>
        <v>-376.1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376.1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4938</v>
      </c>
      <c r="B828" s="21" t="s">
        <v>4939</v>
      </c>
      <c r="C828" s="1">
        <v>1</v>
      </c>
      <c r="D828" s="1" t="s">
        <v>4940</v>
      </c>
      <c r="E828" s="7">
        <v>4480</v>
      </c>
      <c r="F828" s="7">
        <v>44</v>
      </c>
      <c r="G828" s="1">
        <v>485.6</v>
      </c>
      <c r="H828" s="34">
        <f>Tabela1[[#This Row],[PESO UNI]]*Tabela1[[#This Row],[QTE]]</f>
        <v>485.6</v>
      </c>
      <c r="I828" s="7" t="s">
        <v>5003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-1</v>
      </c>
      <c r="R828" s="18">
        <f t="shared" si="157"/>
        <v>121.4</v>
      </c>
      <c r="S828" s="18">
        <f t="shared" si="158"/>
        <v>0</v>
      </c>
      <c r="T828" s="19">
        <f t="shared" si="159"/>
        <v>-485.6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-1</v>
      </c>
      <c r="Z828" s="20">
        <f>Tabela1[[#This Row],[PESO TOTAL]]-Tabela1[[#This Row],[Peso Expedido]]</f>
        <v>485.6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4938</v>
      </c>
      <c r="B829" s="21" t="s">
        <v>4939</v>
      </c>
      <c r="C829" s="1">
        <v>2</v>
      </c>
      <c r="D829" s="1" t="s">
        <v>4941</v>
      </c>
      <c r="E829" s="7">
        <v>4481</v>
      </c>
      <c r="F829" s="7">
        <v>44</v>
      </c>
      <c r="G829" s="1">
        <v>90.6</v>
      </c>
      <c r="H829" s="34">
        <f>Tabela1[[#This Row],[PESO UNI]]*Tabela1[[#This Row],[QTE]]</f>
        <v>181.2</v>
      </c>
      <c r="I829" s="7" t="s">
        <v>5003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45.3</v>
      </c>
      <c r="S829" s="18">
        <f t="shared" si="158"/>
        <v>0</v>
      </c>
      <c r="T829" s="19">
        <f t="shared" si="159"/>
        <v>-181.2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181.2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4938</v>
      </c>
      <c r="B830" s="21" t="s">
        <v>4939</v>
      </c>
      <c r="C830" s="1">
        <v>2</v>
      </c>
      <c r="D830" s="1" t="s">
        <v>4942</v>
      </c>
      <c r="E830" s="7">
        <v>4482</v>
      </c>
      <c r="F830" s="7">
        <v>44</v>
      </c>
      <c r="G830" s="1">
        <v>113.8</v>
      </c>
      <c r="H830" s="34">
        <f>Tabela1[[#This Row],[PESO UNI]]*Tabela1[[#This Row],[QTE]]</f>
        <v>227.6</v>
      </c>
      <c r="I830" s="7" t="s">
        <v>5003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56.9</v>
      </c>
      <c r="S830" s="18">
        <f t="shared" si="158"/>
        <v>0</v>
      </c>
      <c r="T830" s="19">
        <f t="shared" si="159"/>
        <v>-227.6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227.6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4943</v>
      </c>
      <c r="B831" s="21" t="s">
        <v>4944</v>
      </c>
      <c r="C831" s="1">
        <v>2</v>
      </c>
      <c r="D831" s="1" t="s">
        <v>4945</v>
      </c>
      <c r="E831" s="7">
        <v>4483</v>
      </c>
      <c r="F831" s="7">
        <v>44</v>
      </c>
      <c r="G831" s="1">
        <v>19.399999999999999</v>
      </c>
      <c r="H831" s="34">
        <f>Tabela1[[#This Row],[PESO UNI]]*Tabela1[[#This Row],[QTE]]</f>
        <v>38.799999999999997</v>
      </c>
      <c r="I831" s="7" t="s">
        <v>5003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9.6999999999999993</v>
      </c>
      <c r="S831" s="18">
        <f t="shared" si="158"/>
        <v>0</v>
      </c>
      <c r="T831" s="19">
        <f t="shared" si="159"/>
        <v>-38.799999999999997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38.799999999999997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4943</v>
      </c>
      <c r="B832" s="21" t="s">
        <v>4944</v>
      </c>
      <c r="C832" s="1">
        <v>2</v>
      </c>
      <c r="D832" s="1" t="s">
        <v>4946</v>
      </c>
      <c r="E832" s="7">
        <v>4484</v>
      </c>
      <c r="F832" s="7">
        <v>44</v>
      </c>
      <c r="G832" s="1">
        <v>26.2</v>
      </c>
      <c r="H832" s="34">
        <f>Tabela1[[#This Row],[PESO UNI]]*Tabela1[[#This Row],[QTE]]</f>
        <v>52.4</v>
      </c>
      <c r="I832" s="7" t="s">
        <v>5003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13.1</v>
      </c>
      <c r="S832" s="18">
        <f t="shared" si="158"/>
        <v>0</v>
      </c>
      <c r="T832" s="19">
        <f t="shared" si="159"/>
        <v>-52.4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52.4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4943</v>
      </c>
      <c r="B833" s="21" t="s">
        <v>4944</v>
      </c>
      <c r="C833" s="1">
        <v>2</v>
      </c>
      <c r="D833" s="1" t="s">
        <v>4947</v>
      </c>
      <c r="E833" s="7">
        <v>4485</v>
      </c>
      <c r="F833" s="7">
        <v>44</v>
      </c>
      <c r="G833" s="1">
        <v>2.2000000000000002</v>
      </c>
      <c r="H833" s="34">
        <f>Tabela1[[#This Row],[PESO UNI]]*Tabela1[[#This Row],[QTE]]</f>
        <v>4.4000000000000004</v>
      </c>
      <c r="I833" s="7" t="s">
        <v>5003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1.1000000000000001</v>
      </c>
      <c r="S833" s="18">
        <f t="shared" si="158"/>
        <v>0</v>
      </c>
      <c r="T833" s="19">
        <f t="shared" si="159"/>
        <v>-4.4000000000000004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4.4000000000000004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4943</v>
      </c>
      <c r="B834" s="21" t="s">
        <v>4944</v>
      </c>
      <c r="C834" s="1">
        <v>2</v>
      </c>
      <c r="D834" s="1" t="s">
        <v>4948</v>
      </c>
      <c r="E834" s="7">
        <v>4486</v>
      </c>
      <c r="F834" s="7">
        <v>44</v>
      </c>
      <c r="G834" s="1">
        <v>6.9</v>
      </c>
      <c r="H834" s="34">
        <f>Tabela1[[#This Row],[PESO UNI]]*Tabela1[[#This Row],[QTE]]</f>
        <v>13.8</v>
      </c>
      <c r="I834" s="7" t="s">
        <v>5003</v>
      </c>
      <c r="J834" s="8" t="s">
        <v>3093</v>
      </c>
      <c r="K834" s="8" t="s">
        <v>4320</v>
      </c>
      <c r="L834" s="9" t="s">
        <v>2984</v>
      </c>
      <c r="M834" s="10">
        <v>46233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si="157"/>
        <v>3.45</v>
      </c>
      <c r="S834" s="18">
        <f t="shared" si="158"/>
        <v>0</v>
      </c>
      <c r="T834" s="19">
        <f t="shared" si="159"/>
        <v>-13.8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si="160"/>
        <v>-2</v>
      </c>
      <c r="Z834" s="20">
        <f>Tabela1[[#This Row],[PESO TOTAL]]-Tabela1[[#This Row],[Peso Expedido]]</f>
        <v>13.8</v>
      </c>
      <c r="AA834" s="17">
        <v>1</v>
      </c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733</v>
      </c>
      <c r="B835" s="21"/>
      <c r="C835" s="1">
        <v>2</v>
      </c>
      <c r="D835" s="1" t="s">
        <v>4950</v>
      </c>
      <c r="E835" s="7">
        <v>4487</v>
      </c>
      <c r="F835" s="7">
        <v>71</v>
      </c>
      <c r="G835" s="1">
        <v>7.4</v>
      </c>
      <c r="H835" s="34">
        <f>Tabela1[[#This Row],[PESO UNI]]*Tabela1[[#This Row],[QTE]]</f>
        <v>14.8</v>
      </c>
      <c r="I835" s="7">
        <v>0</v>
      </c>
      <c r="J835" s="8" t="s">
        <v>585</v>
      </c>
      <c r="K835" s="8" t="s">
        <v>23</v>
      </c>
      <c r="L835" s="9" t="s">
        <v>4951</v>
      </c>
      <c r="M835" s="10">
        <v>46234</v>
      </c>
      <c r="N835" s="8" t="s">
        <v>38</v>
      </c>
      <c r="O835" s="12"/>
      <c r="P835" s="13"/>
      <c r="Q835" s="14">
        <f>Tabela1[[#This Row],[QTDE/ Fabricação]]-Tabela1[[#This Row],[QTE]]</f>
        <v>-2</v>
      </c>
      <c r="R835" s="18">
        <f t="shared" ref="R835" si="161">IFERROR(H835*((AA835*0.25)+(AC835*0.25)+(AD835*0.225)+(AE835*0.225)+(AF835*0.05)),"")</f>
        <v>14.8</v>
      </c>
      <c r="S835" s="18">
        <f t="shared" ref="S835" si="162">IFERROR(H835*AG835,"")</f>
        <v>14.8</v>
      </c>
      <c r="T835" s="19">
        <f t="shared" ref="T835" si="163">IFERROR(S835-H835,"")</f>
        <v>0</v>
      </c>
      <c r="U835" s="16">
        <v>2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14.8</v>
      </c>
      <c r="Y835" s="14">
        <f t="shared" ref="Y835" si="164">U835-C835</f>
        <v>0</v>
      </c>
      <c r="Z835" s="20">
        <f>Tabela1[[#This Row],[PESO TOTAL]]-Tabela1[[#This Row],[Peso Expedido]]</f>
        <v>0</v>
      </c>
      <c r="AA835" s="17">
        <v>1</v>
      </c>
      <c r="AB835" s="17">
        <v>1</v>
      </c>
      <c r="AC835" s="17">
        <v>1</v>
      </c>
      <c r="AD835" s="17">
        <v>1</v>
      </c>
      <c r="AE835" s="17">
        <v>1</v>
      </c>
      <c r="AF835" s="33">
        <v>1</v>
      </c>
      <c r="AG835" s="33">
        <v>1</v>
      </c>
      <c r="AH835" s="33">
        <v>1</v>
      </c>
      <c r="AI835" s="33" t="s">
        <v>5408</v>
      </c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4952</v>
      </c>
      <c r="B836" s="21"/>
      <c r="C836" s="1">
        <v>1</v>
      </c>
      <c r="D836" s="1" t="s">
        <v>4953</v>
      </c>
      <c r="E836" s="7">
        <v>4488</v>
      </c>
      <c r="F836" s="7">
        <v>45</v>
      </c>
      <c r="G836" s="1">
        <v>3649.4</v>
      </c>
      <c r="H836" s="34">
        <f>Tabela1[[#This Row],[PESO UNI]]*Tabela1[[#This Row],[QTE]]</f>
        <v>3649.4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ref="R836:R842" si="165">IFERROR(H836*((AA836*0.25)+(AC836*0.25)+(AD836*0.225)+(AE836*0.225)+(AF836*0.05)),"")</f>
        <v>1642.23</v>
      </c>
      <c r="S836" s="18">
        <f t="shared" ref="S836:S842" si="166">IFERROR(H836*AG836,"")</f>
        <v>0</v>
      </c>
      <c r="T836" s="19">
        <f t="shared" ref="T836:T842" si="167">IFERROR(S836-H836,"")</f>
        <v>-3649.4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ref="Y836:Y842" si="168">U836-C836</f>
        <v>-1</v>
      </c>
      <c r="Z836" s="20">
        <f>Tabela1[[#This Row],[PESO TOTAL]]-Tabela1[[#This Row],[Peso Expedido]]</f>
        <v>3649.4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4955</v>
      </c>
      <c r="B837" s="21"/>
      <c r="C837" s="1">
        <v>1</v>
      </c>
      <c r="D837" s="1" t="s">
        <v>4954</v>
      </c>
      <c r="E837" s="7">
        <v>4489</v>
      </c>
      <c r="F837" s="7">
        <v>45</v>
      </c>
      <c r="G837" s="1">
        <v>2670.7</v>
      </c>
      <c r="H837" s="34">
        <f>Tabela1[[#This Row],[PESO UNI]]*Tabela1[[#This Row],[QTE]]</f>
        <v>2670.7</v>
      </c>
      <c r="I837" s="7">
        <v>0</v>
      </c>
      <c r="J837" s="8" t="s">
        <v>3093</v>
      </c>
      <c r="K837" s="8" t="s">
        <v>22</v>
      </c>
      <c r="L837" s="9" t="s">
        <v>2984</v>
      </c>
      <c r="M837" s="10">
        <v>46237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1201.8150000000001</v>
      </c>
      <c r="S837" s="18">
        <f t="shared" si="166"/>
        <v>0</v>
      </c>
      <c r="T837" s="19">
        <f t="shared" si="167"/>
        <v>-2670.7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2670.7</v>
      </c>
      <c r="AA837" s="17">
        <v>0.9</v>
      </c>
      <c r="AB837" s="33"/>
      <c r="AC837" s="33">
        <v>0.9</v>
      </c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4956</v>
      </c>
      <c r="B838" s="21" t="s">
        <v>4957</v>
      </c>
      <c r="C838" s="1">
        <v>1</v>
      </c>
      <c r="D838" s="1" t="s">
        <v>4958</v>
      </c>
      <c r="E838" s="7">
        <v>4490</v>
      </c>
      <c r="F838" s="7">
        <v>46</v>
      </c>
      <c r="G838" s="1">
        <v>2649.8</v>
      </c>
      <c r="H838" s="34">
        <f>Tabela1[[#This Row],[PESO UNI]]*Tabela1[[#This Row],[QTE]]</f>
        <v>2649.8</v>
      </c>
      <c r="I838" s="7" t="s">
        <v>5003</v>
      </c>
      <c r="J838" s="8" t="s">
        <v>3093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662.45</v>
      </c>
      <c r="S838" s="18">
        <f t="shared" si="166"/>
        <v>0</v>
      </c>
      <c r="T838" s="19">
        <f t="shared" si="167"/>
        <v>-2649.8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2649.8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4959</v>
      </c>
      <c r="B839" s="21" t="s">
        <v>4960</v>
      </c>
      <c r="C839" s="1">
        <v>1</v>
      </c>
      <c r="D839" s="1" t="s">
        <v>4963</v>
      </c>
      <c r="E839" s="7">
        <v>4491</v>
      </c>
      <c r="F839" s="7">
        <v>47</v>
      </c>
      <c r="G839" s="1">
        <v>435.1</v>
      </c>
      <c r="H839" s="34">
        <f>Tabela1[[#This Row],[PESO UNI]]*Tabela1[[#This Row],[QTE]]</f>
        <v>435.1</v>
      </c>
      <c r="I839" s="7" t="s">
        <v>5293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108.77500000000001</v>
      </c>
      <c r="S839" s="18">
        <f t="shared" si="166"/>
        <v>0</v>
      </c>
      <c r="T839" s="19">
        <f t="shared" si="167"/>
        <v>-435.1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435.1</v>
      </c>
      <c r="AA839" s="17">
        <v>1</v>
      </c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238" t="s">
        <v>4962</v>
      </c>
      <c r="B840" s="239" t="s">
        <v>4961</v>
      </c>
      <c r="C840" s="238">
        <v>1</v>
      </c>
      <c r="D840" s="238" t="s">
        <v>4964</v>
      </c>
      <c r="E840" s="237">
        <v>4492</v>
      </c>
      <c r="F840" s="237">
        <v>47</v>
      </c>
      <c r="G840" s="238">
        <v>670.6</v>
      </c>
      <c r="H840" s="240">
        <f>Tabela1[[#This Row],[PESO UNI]]*Tabela1[[#This Row],[QTE]]</f>
        <v>670.6</v>
      </c>
      <c r="I840" s="237" t="s">
        <v>5293</v>
      </c>
      <c r="J840" s="241" t="s">
        <v>3045</v>
      </c>
      <c r="K840" s="241" t="s">
        <v>4320</v>
      </c>
      <c r="L840" s="242" t="s">
        <v>2984</v>
      </c>
      <c r="M840" s="243">
        <v>46238</v>
      </c>
      <c r="N840" s="241" t="s">
        <v>38</v>
      </c>
      <c r="O840" s="244"/>
      <c r="P840" s="245"/>
      <c r="Q840" s="14">
        <f>Tabela1[[#This Row],[QTDE/ Fabricação]]-Tabela1[[#This Row],[QTE]]</f>
        <v>-1</v>
      </c>
      <c r="R840" s="247">
        <f t="shared" si="165"/>
        <v>670.6</v>
      </c>
      <c r="S840" s="247">
        <f t="shared" si="166"/>
        <v>670.6</v>
      </c>
      <c r="T840" s="248">
        <f t="shared" si="167"/>
        <v>0</v>
      </c>
      <c r="U840" s="249">
        <f>IFERROR(SUMIF('LISTA DE EMBARQUE'!B:B,MICRO!E:E,'LISTA DE EMBARQUE'!G:G),"")</f>
        <v>1</v>
      </c>
      <c r="V840" s="244">
        <f>IFERROR(VLOOKUP(Tabela1[[#This Row],[COD.MDE]],'LISTA DE EMBARQUE'!B:L,11,0),"")</f>
        <v>6</v>
      </c>
      <c r="W840" s="245">
        <f>IFERROR(VLOOKUP(Tabela1[[#This Row],[COD.MDE]],'LISTA DE EMBARQUE'!B:M,12,0),"")</f>
        <v>46273</v>
      </c>
      <c r="X840" s="246">
        <f>IFERROR(Tabela1[[#This Row],[QIANTIDADE EXPEDIDA]]*Tabela1[[#This Row],[PESO UNI]],"")</f>
        <v>670.6</v>
      </c>
      <c r="Y840" s="246">
        <f t="shared" si="168"/>
        <v>0</v>
      </c>
      <c r="Z840" s="250">
        <f>Tabela1[[#This Row],[PESO TOTAL]]-Tabela1[[#This Row],[Peso Expedido]]</f>
        <v>0</v>
      </c>
      <c r="AA840" s="251">
        <v>1</v>
      </c>
      <c r="AB840" s="252"/>
      <c r="AC840" s="251">
        <v>1</v>
      </c>
      <c r="AD840" s="251">
        <v>1</v>
      </c>
      <c r="AE840" s="251">
        <v>1</v>
      </c>
      <c r="AF840" s="251">
        <v>1</v>
      </c>
      <c r="AG840" s="251">
        <v>1</v>
      </c>
      <c r="AH840" s="251">
        <v>1</v>
      </c>
      <c r="AI840" s="252" t="s">
        <v>4412</v>
      </c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4969</v>
      </c>
      <c r="B841" s="21" t="s">
        <v>4970</v>
      </c>
      <c r="C841" s="1">
        <v>4</v>
      </c>
      <c r="D841" s="1" t="s">
        <v>4971</v>
      </c>
      <c r="E841" s="7">
        <v>4493</v>
      </c>
      <c r="F841" s="7">
        <v>48</v>
      </c>
      <c r="G841" s="1">
        <v>8.9</v>
      </c>
      <c r="H841" s="34">
        <f>Tabela1[[#This Row],[PESO UNI]]*Tabela1[[#This Row],[QTE]]</f>
        <v>35.6</v>
      </c>
      <c r="I841" s="7" t="s">
        <v>5293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-4</v>
      </c>
      <c r="R841" s="18">
        <f t="shared" si="165"/>
        <v>8.9</v>
      </c>
      <c r="S841" s="18">
        <f t="shared" si="166"/>
        <v>0</v>
      </c>
      <c r="T841" s="19">
        <f t="shared" si="167"/>
        <v>-35.6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-4</v>
      </c>
      <c r="Z841" s="20">
        <f>Tabela1[[#This Row],[PESO TOTAL]]-Tabela1[[#This Row],[Peso Expedido]]</f>
        <v>35.6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4969</v>
      </c>
      <c r="B842" s="21" t="s">
        <v>4970</v>
      </c>
      <c r="C842" s="1">
        <v>1</v>
      </c>
      <c r="D842" s="1" t="s">
        <v>4972</v>
      </c>
      <c r="E842" s="7">
        <v>4494</v>
      </c>
      <c r="F842" s="7">
        <v>48</v>
      </c>
      <c r="G842" s="1">
        <v>325</v>
      </c>
      <c r="H842" s="34">
        <f>Tabela1[[#This Row],[PESO UNI]]*Tabela1[[#This Row],[QTE]]</f>
        <v>325</v>
      </c>
      <c r="I842" s="7" t="s">
        <v>5293</v>
      </c>
      <c r="J842" s="8" t="s">
        <v>3045</v>
      </c>
      <c r="K842" s="8" t="s">
        <v>4320</v>
      </c>
      <c r="L842" s="9" t="s">
        <v>2984</v>
      </c>
      <c r="M842" s="10">
        <v>46238</v>
      </c>
      <c r="N842" s="8" t="s">
        <v>38</v>
      </c>
      <c r="O842" s="12"/>
      <c r="P842" s="13"/>
      <c r="Q842" s="14">
        <f>Tabela1[[#This Row],[QTDE/ Fabricação]]-Tabela1[[#This Row],[QTE]]</f>
        <v>-1</v>
      </c>
      <c r="R842" s="18">
        <f t="shared" si="165"/>
        <v>81.25</v>
      </c>
      <c r="S842" s="18">
        <f t="shared" si="166"/>
        <v>0</v>
      </c>
      <c r="T842" s="19">
        <f t="shared" si="167"/>
        <v>-325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si="168"/>
        <v>-1</v>
      </c>
      <c r="Z842" s="20">
        <f>Tabela1[[#This Row],[PESO TOTAL]]-Tabela1[[#This Row],[Peso Expedido]]</f>
        <v>325</v>
      </c>
      <c r="AA842" s="17">
        <v>1</v>
      </c>
      <c r="AB842" s="33"/>
      <c r="AC842" s="33"/>
      <c r="AD842" s="33"/>
      <c r="AE842" s="33"/>
      <c r="AF842" s="33"/>
      <c r="AG842" s="33"/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2277</v>
      </c>
      <c r="B843" s="21"/>
      <c r="C843" s="1">
        <v>4</v>
      </c>
      <c r="D843" s="1" t="s">
        <v>4974</v>
      </c>
      <c r="E843" s="7">
        <v>4495</v>
      </c>
      <c r="F843" s="7">
        <v>12</v>
      </c>
      <c r="G843" s="1">
        <v>2.7</v>
      </c>
      <c r="H843" s="34">
        <f>Tabela1[[#This Row],[PESO UNI]]*Tabela1[[#This Row],[QTE]]</f>
        <v>10.8</v>
      </c>
      <c r="I843" s="7">
        <v>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-4</v>
      </c>
      <c r="R843" s="18">
        <f t="shared" ref="R843:R854" si="169">IFERROR(H843*((AA843*0.25)+(AC843*0.25)+(AD843*0.225)+(AE843*0.225)+(AF843*0.05)),"")</f>
        <v>10.8</v>
      </c>
      <c r="S843" s="18">
        <f t="shared" ref="S843:S854" si="170">IFERROR(H843*AG843,"")</f>
        <v>10.8</v>
      </c>
      <c r="T843" s="19">
        <f t="shared" ref="T843:T854" si="171">IFERROR(S843-H843,"")</f>
        <v>0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ref="Y843:Y854" si="172">U843-C843</f>
        <v>-4</v>
      </c>
      <c r="Z843" s="20">
        <f>Tabela1[[#This Row],[PESO TOTAL]]-Tabela1[[#This Row],[Peso Expedido]]</f>
        <v>10.8</v>
      </c>
      <c r="AA843" s="17">
        <v>1</v>
      </c>
      <c r="AB843" s="33"/>
      <c r="AC843" s="33">
        <v>1</v>
      </c>
      <c r="AD843" s="33">
        <v>1</v>
      </c>
      <c r="AE843" s="33">
        <v>1</v>
      </c>
      <c r="AF843" s="33">
        <v>1</v>
      </c>
      <c r="AG843" s="33">
        <v>1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4975</v>
      </c>
      <c r="B844" s="21"/>
      <c r="C844" s="1">
        <v>32</v>
      </c>
      <c r="D844" s="1" t="s">
        <v>5405</v>
      </c>
      <c r="E844" s="7">
        <v>4496</v>
      </c>
      <c r="F844" s="7">
        <v>12</v>
      </c>
      <c r="G844" s="1">
        <v>18.399999999999999</v>
      </c>
      <c r="H844" s="34">
        <f>Tabela1[[#This Row],[PESO UNI]]*Tabela1[[#This Row],[QTE]]</f>
        <v>588.79999999999995</v>
      </c>
      <c r="I844" s="7" t="s">
        <v>5702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-32</v>
      </c>
      <c r="R844" s="18">
        <f>IFERROR(H844*((AA844*0.25)+(AC844*0.25)+(AD844*0.225)+(AE844*0.225)+(AF844*0.05)),"")</f>
        <v>588.79999999999995</v>
      </c>
      <c r="S844" s="18">
        <f>IFERROR(H844*AG844,"")</f>
        <v>588.79999999999995</v>
      </c>
      <c r="T844" s="19">
        <f>IFERROR(S844-H844,"")</f>
        <v>0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-32</v>
      </c>
      <c r="Z844" s="20">
        <f>Tabela1[[#This Row],[PESO TOTAL]]-Tabela1[[#This Row],[Peso Expedido]]</f>
        <v>588.79999999999995</v>
      </c>
      <c r="AA844" s="17">
        <v>1</v>
      </c>
      <c r="AB844" s="33"/>
      <c r="AC844" s="33">
        <v>1</v>
      </c>
      <c r="AD844" s="33">
        <v>1</v>
      </c>
      <c r="AE844" s="33">
        <v>1</v>
      </c>
      <c r="AF844" s="33">
        <v>1</v>
      </c>
      <c r="AG844" s="33">
        <v>1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4975</v>
      </c>
      <c r="B845" s="21"/>
      <c r="C845" s="1">
        <v>64</v>
      </c>
      <c r="D845" s="1" t="s">
        <v>5406</v>
      </c>
      <c r="E845" s="7">
        <v>4748</v>
      </c>
      <c r="F845" s="7">
        <v>12</v>
      </c>
      <c r="G845" s="1">
        <v>20</v>
      </c>
      <c r="H845" s="34">
        <f>Tabela1[[#This Row],[PESO UNI]]*Tabela1[[#This Row],[QTE]]</f>
        <v>1280</v>
      </c>
      <c r="I845" s="7" t="s">
        <v>5404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-64</v>
      </c>
      <c r="R845" s="18">
        <f>IFERROR(H845*((AA845*0.25)+(AC845*0.25)+(AD845*0.225)+(AE845*0.225)+(AF845*0.05)),"")</f>
        <v>1280</v>
      </c>
      <c r="S845" s="18">
        <f>IFERROR(H845*AG845,"")</f>
        <v>1280</v>
      </c>
      <c r="T845" s="19">
        <f>IFERROR(S845-H845,"")</f>
        <v>0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-64</v>
      </c>
      <c r="Z845" s="20">
        <f>Tabela1[[#This Row],[PESO TOTAL]]-Tabela1[[#This Row],[Peso Expedido]]</f>
        <v>1280</v>
      </c>
      <c r="AA845" s="17">
        <v>1</v>
      </c>
      <c r="AB845" s="33"/>
      <c r="AC845" s="33">
        <v>1</v>
      </c>
      <c r="AD845" s="33">
        <v>1</v>
      </c>
      <c r="AE845" s="33">
        <v>1</v>
      </c>
      <c r="AF845" s="33">
        <v>1</v>
      </c>
      <c r="AG845" s="33">
        <v>1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4976</v>
      </c>
      <c r="B846" s="21"/>
      <c r="C846" s="1">
        <v>11</v>
      </c>
      <c r="D846" s="1" t="s">
        <v>4977</v>
      </c>
      <c r="E846" s="7">
        <v>4497</v>
      </c>
      <c r="F846" s="7">
        <v>12</v>
      </c>
      <c r="G846" s="1">
        <v>18.399999999999999</v>
      </c>
      <c r="H846" s="34">
        <f>Tabela1[[#This Row],[PESO UNI]]*Tabela1[[#This Row],[QTE]]</f>
        <v>202.39999999999998</v>
      </c>
      <c r="I846" s="7" t="s">
        <v>5702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-11</v>
      </c>
      <c r="R846" s="18">
        <f>IFERROR(H846*((AA846*0.25)+(AC846*0.25)+(AD846*0.225)+(AE846*0.225)+(AF846*0.05)),"")</f>
        <v>202.39999999999998</v>
      </c>
      <c r="S846" s="18">
        <f>IFERROR(H846*AG846,"")</f>
        <v>202.39999999999998</v>
      </c>
      <c r="T846" s="19">
        <f>IFERROR(S846-H846,"")</f>
        <v>0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-11</v>
      </c>
      <c r="Z846" s="20">
        <f>Tabela1[[#This Row],[PESO TOTAL]]-Tabela1[[#This Row],[Peso Expedido]]</f>
        <v>202.39999999999998</v>
      </c>
      <c r="AA846" s="17">
        <v>1</v>
      </c>
      <c r="AB846" s="33"/>
      <c r="AC846" s="33">
        <v>1</v>
      </c>
      <c r="AD846" s="33">
        <v>1</v>
      </c>
      <c r="AE846" s="33">
        <v>1</v>
      </c>
      <c r="AF846" s="33">
        <v>1</v>
      </c>
      <c r="AG846" s="33">
        <v>1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4976</v>
      </c>
      <c r="B847" s="21"/>
      <c r="C847" s="1">
        <v>22</v>
      </c>
      <c r="D847" s="1" t="s">
        <v>5407</v>
      </c>
      <c r="E847" s="7">
        <v>4749</v>
      </c>
      <c r="F847" s="7">
        <v>12</v>
      </c>
      <c r="G847" s="1">
        <v>20</v>
      </c>
      <c r="H847" s="34">
        <f>Tabela1[[#This Row],[PESO UNI]]*Tabela1[[#This Row],[QTE]]</f>
        <v>440</v>
      </c>
      <c r="I847" s="7" t="s">
        <v>5404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-22</v>
      </c>
      <c r="R847" s="18">
        <f>IFERROR(H847*((AA847*0.25)+(AC847*0.25)+(AD847*0.225)+(AE847*0.225)+(AF847*0.05)),"")</f>
        <v>440</v>
      </c>
      <c r="S847" s="18">
        <f>IFERROR(H847*AG847,"")</f>
        <v>440</v>
      </c>
      <c r="T847" s="19">
        <f>IFERROR(S847-H847,"")</f>
        <v>0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>U847-C847</f>
        <v>-22</v>
      </c>
      <c r="Z847" s="20">
        <f>Tabela1[[#This Row],[PESO TOTAL]]-Tabela1[[#This Row],[Peso Expedido]]</f>
        <v>440</v>
      </c>
      <c r="AA847" s="17">
        <v>1</v>
      </c>
      <c r="AB847" s="33"/>
      <c r="AC847" s="33">
        <v>1</v>
      </c>
      <c r="AD847" s="33">
        <v>1</v>
      </c>
      <c r="AE847" s="33">
        <v>1</v>
      </c>
      <c r="AF847" s="33">
        <v>1</v>
      </c>
      <c r="AG847" s="33">
        <v>1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4978</v>
      </c>
      <c r="B848" s="21"/>
      <c r="C848" s="1">
        <v>4</v>
      </c>
      <c r="D848" s="1" t="s">
        <v>4979</v>
      </c>
      <c r="E848" s="7">
        <v>4498</v>
      </c>
      <c r="F848" s="7">
        <v>12</v>
      </c>
      <c r="G848" s="1">
        <v>32.299999999999997</v>
      </c>
      <c r="H848" s="34">
        <f>Tabela1[[#This Row],[PESO UNI]]*Tabela1[[#This Row],[QTE]]</f>
        <v>129.19999999999999</v>
      </c>
      <c r="I848" s="7" t="s">
        <v>5404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129.19999999999999</v>
      </c>
      <c r="S848" s="18">
        <f t="shared" si="170"/>
        <v>129.19999999999999</v>
      </c>
      <c r="T848" s="19">
        <f t="shared" si="171"/>
        <v>0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129.19999999999999</v>
      </c>
      <c r="AA848" s="17">
        <v>1</v>
      </c>
      <c r="AB848" s="33"/>
      <c r="AC848" s="33">
        <v>1</v>
      </c>
      <c r="AD848" s="33">
        <v>1</v>
      </c>
      <c r="AE848" s="33">
        <v>1</v>
      </c>
      <c r="AF848" s="33">
        <v>1</v>
      </c>
      <c r="AG848" s="33">
        <v>1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4978</v>
      </c>
      <c r="B849" s="21"/>
      <c r="C849" s="1">
        <v>4</v>
      </c>
      <c r="D849" s="1" t="s">
        <v>4980</v>
      </c>
      <c r="E849" s="7">
        <v>4499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5404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115.2</v>
      </c>
      <c r="S849" s="18">
        <f t="shared" si="170"/>
        <v>115.2</v>
      </c>
      <c r="T849" s="19">
        <f t="shared" si="171"/>
        <v>0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1</v>
      </c>
      <c r="AB849" s="33"/>
      <c r="AC849" s="33">
        <v>1</v>
      </c>
      <c r="AD849" s="33">
        <v>1</v>
      </c>
      <c r="AE849" s="33">
        <v>1</v>
      </c>
      <c r="AF849" s="33">
        <v>1</v>
      </c>
      <c r="AG849" s="33">
        <v>1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4978</v>
      </c>
      <c r="B850" s="21"/>
      <c r="C850" s="1">
        <v>4</v>
      </c>
      <c r="D850" s="1" t="s">
        <v>4981</v>
      </c>
      <c r="E850" s="7">
        <v>4500</v>
      </c>
      <c r="F850" s="7">
        <v>12</v>
      </c>
      <c r="G850" s="1">
        <v>28.8</v>
      </c>
      <c r="H850" s="34">
        <f>Tabela1[[#This Row],[PESO UNI]]*Tabela1[[#This Row],[QTE]]</f>
        <v>115.2</v>
      </c>
      <c r="I850" s="7" t="s">
        <v>5404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 t="shared" si="169"/>
        <v>115.2</v>
      </c>
      <c r="S850" s="18">
        <f t="shared" si="170"/>
        <v>115.2</v>
      </c>
      <c r="T850" s="19">
        <f t="shared" si="171"/>
        <v>0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115.2</v>
      </c>
      <c r="AA850" s="17">
        <v>1</v>
      </c>
      <c r="AB850" s="33"/>
      <c r="AC850" s="33">
        <v>1</v>
      </c>
      <c r="AD850" s="33">
        <v>1</v>
      </c>
      <c r="AE850" s="33">
        <v>1</v>
      </c>
      <c r="AF850" s="33">
        <v>1</v>
      </c>
      <c r="AG850" s="33">
        <v>1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4978</v>
      </c>
      <c r="B851" s="21"/>
      <c r="C851" s="1">
        <v>8</v>
      </c>
      <c r="D851" s="1" t="s">
        <v>4982</v>
      </c>
      <c r="E851" s="7">
        <v>4501</v>
      </c>
      <c r="F851" s="7">
        <v>12</v>
      </c>
      <c r="G851" s="1">
        <v>6.9</v>
      </c>
      <c r="H851" s="34">
        <f>Tabela1[[#This Row],[PESO UNI]]*Tabela1[[#This Row],[QTE]]</f>
        <v>55.2</v>
      </c>
      <c r="I851" s="7" t="s">
        <v>5404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-8</v>
      </c>
      <c r="R851" s="18">
        <f t="shared" si="169"/>
        <v>55.2</v>
      </c>
      <c r="S851" s="18">
        <f t="shared" si="170"/>
        <v>55.2</v>
      </c>
      <c r="T851" s="19">
        <f t="shared" si="171"/>
        <v>0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-8</v>
      </c>
      <c r="Z851" s="20">
        <f>Tabela1[[#This Row],[PESO TOTAL]]-Tabela1[[#This Row],[Peso Expedido]]</f>
        <v>55.2</v>
      </c>
      <c r="AA851" s="17">
        <v>1</v>
      </c>
      <c r="AB851" s="33"/>
      <c r="AC851" s="33">
        <v>1</v>
      </c>
      <c r="AD851" s="33">
        <v>1</v>
      </c>
      <c r="AE851" s="33">
        <v>1</v>
      </c>
      <c r="AF851" s="33">
        <v>1</v>
      </c>
      <c r="AG851" s="33">
        <v>1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4983</v>
      </c>
      <c r="B852" s="21"/>
      <c r="C852" s="1">
        <v>4</v>
      </c>
      <c r="D852" s="1" t="s">
        <v>4984</v>
      </c>
      <c r="E852" s="7">
        <v>4502</v>
      </c>
      <c r="F852" s="7">
        <v>12</v>
      </c>
      <c r="G852" s="1">
        <v>18.399999999999999</v>
      </c>
      <c r="H852" s="34">
        <f>Tabela1[[#This Row],[PESO UNI]]*Tabela1[[#This Row],[QTE]]</f>
        <v>73.599999999999994</v>
      </c>
      <c r="I852" s="7" t="s">
        <v>5702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-4</v>
      </c>
      <c r="R852" s="18">
        <f>IFERROR(H852*((AA852*0.25)+(AC852*0.25)+(AD852*0.225)+(AE852*0.225)+(AF852*0.05)),"")</f>
        <v>73.599999999999994</v>
      </c>
      <c r="S852" s="18">
        <f t="shared" si="170"/>
        <v>73.599999999999994</v>
      </c>
      <c r="T852" s="19">
        <f t="shared" si="171"/>
        <v>0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-4</v>
      </c>
      <c r="Z852" s="20">
        <f>Tabela1[[#This Row],[PESO TOTAL]]-Tabela1[[#This Row],[Peso Expedido]]</f>
        <v>73.599999999999994</v>
      </c>
      <c r="AA852" s="17">
        <v>1</v>
      </c>
      <c r="AB852" s="33"/>
      <c r="AC852" s="33">
        <v>1</v>
      </c>
      <c r="AD852" s="33">
        <v>1</v>
      </c>
      <c r="AE852" s="33">
        <v>1</v>
      </c>
      <c r="AF852" s="33">
        <v>1</v>
      </c>
      <c r="AG852" s="33">
        <v>1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4983</v>
      </c>
      <c r="B853" s="21"/>
      <c r="C853" s="1">
        <v>8</v>
      </c>
      <c r="D853" s="1" t="s">
        <v>4985</v>
      </c>
      <c r="E853" s="7">
        <v>4502</v>
      </c>
      <c r="F853" s="7">
        <v>12</v>
      </c>
      <c r="G853" s="1">
        <v>14.3</v>
      </c>
      <c r="H853" s="34">
        <f>Tabela1[[#This Row],[PESO UNI]]*Tabela1[[#This Row],[QTE]]</f>
        <v>114.4</v>
      </c>
      <c r="I853" s="7" t="s">
        <v>5702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-8</v>
      </c>
      <c r="R853" s="18">
        <f>IFERROR(H853*((AA853*0.25)+(AC853*0.25)+(AD853*0.225)+(AE853*0.225)+(AF853*0.05)),"")</f>
        <v>114.4</v>
      </c>
      <c r="S853" s="18">
        <f t="shared" si="170"/>
        <v>114.4</v>
      </c>
      <c r="T853" s="19">
        <f t="shared" si="171"/>
        <v>0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-8</v>
      </c>
      <c r="Z853" s="20">
        <f>Tabela1[[#This Row],[PESO TOTAL]]-Tabela1[[#This Row],[Peso Expedido]]</f>
        <v>114.4</v>
      </c>
      <c r="AA853" s="17">
        <v>1</v>
      </c>
      <c r="AB853" s="33"/>
      <c r="AC853" s="33">
        <v>1</v>
      </c>
      <c r="AD853" s="33">
        <v>1</v>
      </c>
      <c r="AE853" s="33">
        <v>1</v>
      </c>
      <c r="AF853" s="33">
        <v>1</v>
      </c>
      <c r="AG853" s="33">
        <v>1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4986</v>
      </c>
      <c r="B854" s="21"/>
      <c r="C854" s="1">
        <v>1</v>
      </c>
      <c r="D854" s="1" t="s">
        <v>4987</v>
      </c>
      <c r="E854" s="7">
        <v>4503</v>
      </c>
      <c r="F854" s="7">
        <v>12</v>
      </c>
      <c r="G854" s="1">
        <v>23.4</v>
      </c>
      <c r="H854" s="34">
        <f>Tabela1[[#This Row],[PESO UNI]]*Tabela1[[#This Row],[QTE]]</f>
        <v>23.4</v>
      </c>
      <c r="I854" s="7" t="s">
        <v>5702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</v>
      </c>
      <c r="R854" s="18">
        <f t="shared" si="169"/>
        <v>23.4</v>
      </c>
      <c r="S854" s="18">
        <f t="shared" si="170"/>
        <v>23.4</v>
      </c>
      <c r="T854" s="19">
        <f t="shared" si="171"/>
        <v>0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2"/>
        <v>-1</v>
      </c>
      <c r="Z854" s="20">
        <f>Tabela1[[#This Row],[PESO TOTAL]]-Tabela1[[#This Row],[Peso Expedido]]</f>
        <v>23.4</v>
      </c>
      <c r="AA854" s="17">
        <v>1</v>
      </c>
      <c r="AB854" s="33"/>
      <c r="AC854" s="33">
        <v>1</v>
      </c>
      <c r="AD854" s="33">
        <v>1</v>
      </c>
      <c r="AE854" s="33">
        <v>1</v>
      </c>
      <c r="AF854" s="33">
        <v>1</v>
      </c>
      <c r="AG854" s="33">
        <v>1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4988</v>
      </c>
      <c r="B855" s="21"/>
      <c r="C855" s="1">
        <v>14</v>
      </c>
      <c r="D855" s="1" t="s">
        <v>4989</v>
      </c>
      <c r="E855" s="7">
        <v>4504</v>
      </c>
      <c r="F855" s="7">
        <v>12</v>
      </c>
      <c r="G855" s="1">
        <v>7</v>
      </c>
      <c r="H855" s="34">
        <f>Tabela1[[#This Row],[PESO UNI]]*Tabela1[[#This Row],[QTE]]</f>
        <v>98</v>
      </c>
      <c r="I855" s="7" t="s">
        <v>5701</v>
      </c>
      <c r="J855" s="8" t="s">
        <v>4834</v>
      </c>
      <c r="K855" s="8" t="s">
        <v>33</v>
      </c>
      <c r="L855" s="9" t="s">
        <v>3291</v>
      </c>
      <c r="M855" s="10">
        <v>46239</v>
      </c>
      <c r="N855" s="8" t="s">
        <v>38</v>
      </c>
      <c r="O855" s="12"/>
      <c r="P855" s="13"/>
      <c r="Q855" s="14">
        <f>Tabela1[[#This Row],[QTDE/ Fabricação]]-Tabela1[[#This Row],[QTE]]</f>
        <v>-14</v>
      </c>
      <c r="R855" s="18">
        <f t="shared" ref="R855:R870" si="173">IFERROR(H855*((AA855*0.25)+(AC855*0.25)+(AD855*0.225)+(AE855*0.225)+(AF855*0.05)),"")</f>
        <v>98</v>
      </c>
      <c r="S855" s="18">
        <f t="shared" ref="S855:S870" si="174">IFERROR(H855*AG855,"")</f>
        <v>98</v>
      </c>
      <c r="T855" s="19">
        <f t="shared" ref="T855:T870" si="175">IFERROR(S855-H855,"")</f>
        <v>0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ref="Y855:Y870" si="176">U855-C855</f>
        <v>-14</v>
      </c>
      <c r="Z855" s="20">
        <f>Tabela1[[#This Row],[PESO TOTAL]]-Tabela1[[#This Row],[Peso Expedido]]</f>
        <v>98</v>
      </c>
      <c r="AA855" s="17">
        <v>1</v>
      </c>
      <c r="AB855" s="33"/>
      <c r="AC855" s="33">
        <v>1</v>
      </c>
      <c r="AD855" s="33">
        <v>1</v>
      </c>
      <c r="AE855" s="33">
        <v>1</v>
      </c>
      <c r="AF855" s="33">
        <v>1</v>
      </c>
      <c r="AG855" s="33">
        <v>1</v>
      </c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4990</v>
      </c>
      <c r="B856" s="21" t="s">
        <v>4991</v>
      </c>
      <c r="C856" s="1">
        <v>1</v>
      </c>
      <c r="D856" s="1" t="s">
        <v>4992</v>
      </c>
      <c r="E856" s="7">
        <v>4505</v>
      </c>
      <c r="F856" s="7">
        <v>49</v>
      </c>
      <c r="G856" s="1">
        <v>355.2</v>
      </c>
      <c r="H856" s="34">
        <f>Tabela1[[#This Row],[PESO UNI]]*Tabela1[[#This Row],[QTE]]</f>
        <v>355.2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159.84</v>
      </c>
      <c r="S856" s="18">
        <f t="shared" si="174"/>
        <v>0</v>
      </c>
      <c r="T856" s="19">
        <f t="shared" si="175"/>
        <v>-355.2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355.2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4990</v>
      </c>
      <c r="B857" s="21" t="s">
        <v>4991</v>
      </c>
      <c r="C857" s="1">
        <v>2</v>
      </c>
      <c r="D857" s="1" t="s">
        <v>4993</v>
      </c>
      <c r="E857" s="7">
        <v>4506</v>
      </c>
      <c r="F857" s="7">
        <v>49</v>
      </c>
      <c r="G857" s="1">
        <v>40.6</v>
      </c>
      <c r="H857" s="34">
        <f>Tabela1[[#This Row],[PESO UNI]]*Tabela1[[#This Row],[QTE]]</f>
        <v>81.2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36.54</v>
      </c>
      <c r="S857" s="18">
        <f t="shared" si="174"/>
        <v>0</v>
      </c>
      <c r="T857" s="19">
        <f t="shared" si="175"/>
        <v>-81.2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81.2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4990</v>
      </c>
      <c r="B858" s="21" t="s">
        <v>4991</v>
      </c>
      <c r="C858" s="1">
        <v>2</v>
      </c>
      <c r="D858" s="1" t="s">
        <v>4994</v>
      </c>
      <c r="E858" s="7">
        <v>4507</v>
      </c>
      <c r="F858" s="7">
        <v>49</v>
      </c>
      <c r="G858" s="1">
        <v>106.4</v>
      </c>
      <c r="H858" s="34">
        <f>Tabela1[[#This Row],[PESO UNI]]*Tabela1[[#This Row],[QTE]]</f>
        <v>212.8</v>
      </c>
      <c r="I858" s="7">
        <v>0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-2</v>
      </c>
      <c r="R858" s="18">
        <f t="shared" si="173"/>
        <v>95.76</v>
      </c>
      <c r="S858" s="18">
        <f t="shared" si="174"/>
        <v>0</v>
      </c>
      <c r="T858" s="19">
        <f t="shared" si="175"/>
        <v>-212.8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-2</v>
      </c>
      <c r="Z858" s="20">
        <f>Tabela1[[#This Row],[PESO TOTAL]]-Tabela1[[#This Row],[Peso Expedido]]</f>
        <v>212.8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4995</v>
      </c>
      <c r="B859" s="21" t="s">
        <v>4996</v>
      </c>
      <c r="C859" s="1">
        <v>1</v>
      </c>
      <c r="D859" s="1" t="s">
        <v>4997</v>
      </c>
      <c r="E859" s="7">
        <v>4508</v>
      </c>
      <c r="F859" s="7">
        <v>50</v>
      </c>
      <c r="G859" s="1">
        <v>435.1</v>
      </c>
      <c r="H859" s="34">
        <f>Tabela1[[#This Row],[PESO UNI]]*Tabela1[[#This Row],[QTE]]</f>
        <v>435.1</v>
      </c>
      <c r="I859" s="7" t="s">
        <v>5293</v>
      </c>
      <c r="J859" s="8" t="s">
        <v>3045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-1</v>
      </c>
      <c r="R859" s="18">
        <f t="shared" si="173"/>
        <v>108.77500000000001</v>
      </c>
      <c r="S859" s="18">
        <f t="shared" si="174"/>
        <v>0</v>
      </c>
      <c r="T859" s="19">
        <f t="shared" si="175"/>
        <v>-435.1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-1</v>
      </c>
      <c r="Z859" s="20">
        <f>Tabela1[[#This Row],[PESO TOTAL]]-Tabela1[[#This Row],[Peso Expedido]]</f>
        <v>435.1</v>
      </c>
      <c r="AA859" s="17">
        <v>1</v>
      </c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4998</v>
      </c>
      <c r="B860" s="21" t="s">
        <v>4999</v>
      </c>
      <c r="C860" s="1">
        <v>2</v>
      </c>
      <c r="D860" s="1" t="s">
        <v>5000</v>
      </c>
      <c r="E860" s="7">
        <v>4509</v>
      </c>
      <c r="F860" s="7">
        <v>51</v>
      </c>
      <c r="G860" s="1">
        <v>43.6</v>
      </c>
      <c r="H860" s="34">
        <f>Tabela1[[#This Row],[PESO UNI]]*Tabela1[[#This Row],[QTE]]</f>
        <v>87.2</v>
      </c>
      <c r="I860" s="7" t="s">
        <v>5004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39.24</v>
      </c>
      <c r="S860" s="18">
        <f t="shared" si="174"/>
        <v>0</v>
      </c>
      <c r="T860" s="19">
        <f t="shared" si="175"/>
        <v>-87.2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87.2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4998</v>
      </c>
      <c r="B861" s="21" t="s">
        <v>4999</v>
      </c>
      <c r="C861" s="1">
        <v>1</v>
      </c>
      <c r="D861" s="1" t="s">
        <v>5001</v>
      </c>
      <c r="E861" s="7">
        <v>4510</v>
      </c>
      <c r="F861" s="7">
        <v>51</v>
      </c>
      <c r="G861" s="1">
        <v>72</v>
      </c>
      <c r="H861" s="34">
        <f>Tabela1[[#This Row],[PESO UNI]]*Tabela1[[#This Row],[QTE]]</f>
        <v>72</v>
      </c>
      <c r="I861" s="7" t="s">
        <v>5004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-1</v>
      </c>
      <c r="R861" s="18">
        <f t="shared" si="173"/>
        <v>32.4</v>
      </c>
      <c r="S861" s="18">
        <f t="shared" si="174"/>
        <v>0</v>
      </c>
      <c r="T861" s="19">
        <f t="shared" si="175"/>
        <v>-72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-1</v>
      </c>
      <c r="Z861" s="20">
        <f>Tabela1[[#This Row],[PESO TOTAL]]-Tabela1[[#This Row],[Peso Expedido]]</f>
        <v>72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4998</v>
      </c>
      <c r="B862" s="21" t="s">
        <v>4999</v>
      </c>
      <c r="C862" s="1">
        <v>2</v>
      </c>
      <c r="D862" s="1" t="s">
        <v>5002</v>
      </c>
      <c r="E862" s="7">
        <v>4511</v>
      </c>
      <c r="F862" s="7">
        <v>51</v>
      </c>
      <c r="G862" s="1">
        <v>6.3</v>
      </c>
      <c r="H862" s="34">
        <f>Tabela1[[#This Row],[PESO UNI]]*Tabela1[[#This Row],[QTE]]</f>
        <v>12.6</v>
      </c>
      <c r="I862" s="7" t="s">
        <v>5004</v>
      </c>
      <c r="J862" s="8" t="s">
        <v>3093</v>
      </c>
      <c r="K862" s="8" t="s">
        <v>4320</v>
      </c>
      <c r="L862" s="9" t="s">
        <v>2984</v>
      </c>
      <c r="M862" s="10">
        <v>46240</v>
      </c>
      <c r="N862" s="8" t="s">
        <v>38</v>
      </c>
      <c r="O862" s="12"/>
      <c r="P862" s="13"/>
      <c r="Q862" s="14">
        <f>Tabela1[[#This Row],[QTDE/ Fabricação]]-Tabela1[[#This Row],[QTE]]</f>
        <v>-2</v>
      </c>
      <c r="R862" s="18">
        <f t="shared" si="173"/>
        <v>5.67</v>
      </c>
      <c r="S862" s="18">
        <f t="shared" si="174"/>
        <v>0</v>
      </c>
      <c r="T862" s="19">
        <f t="shared" si="175"/>
        <v>-12.6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-2</v>
      </c>
      <c r="Z862" s="20">
        <f>Tabela1[[#This Row],[PESO TOTAL]]-Tabela1[[#This Row],[Peso Expedido]]</f>
        <v>12.6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7" t="s">
        <v>814</v>
      </c>
      <c r="B863" s="7"/>
      <c r="C863" s="7">
        <v>2</v>
      </c>
      <c r="D863" s="7" t="s">
        <v>5006</v>
      </c>
      <c r="E863" s="7">
        <v>4514</v>
      </c>
      <c r="F863" s="7">
        <v>1</v>
      </c>
      <c r="G863" s="7">
        <v>5.2</v>
      </c>
      <c r="H863" s="7">
        <f>Tabela1[[#This Row],[PESO UNI]]*Tabela1[[#This Row],[QTE]]</f>
        <v>10.4</v>
      </c>
      <c r="I863" s="7">
        <v>1</v>
      </c>
      <c r="J863" s="7" t="s">
        <v>5007</v>
      </c>
      <c r="K863" s="7" t="s">
        <v>23</v>
      </c>
      <c r="L863" s="7" t="s">
        <v>5008</v>
      </c>
      <c r="M863" s="7">
        <v>46241</v>
      </c>
      <c r="N863" s="7" t="s">
        <v>38</v>
      </c>
      <c r="O863" s="7"/>
      <c r="P863" s="7"/>
      <c r="Q863" s="7">
        <f>Tabela1[[#This Row],[QTDE/ Fabricação]]-Tabela1[[#This Row],[QTE]]</f>
        <v>-2</v>
      </c>
      <c r="R863" s="7">
        <f t="shared" si="173"/>
        <v>10.4</v>
      </c>
      <c r="S863" s="7">
        <f t="shared" si="174"/>
        <v>10.4</v>
      </c>
      <c r="T863" s="7">
        <f t="shared" si="175"/>
        <v>0</v>
      </c>
      <c r="U863" s="7">
        <f>IFERROR(SUMIF('LISTA DE EMBARQUE'!B:B,MICRO!E:E,'LISTA DE EMBARQUE'!G:G),"")</f>
        <v>2</v>
      </c>
      <c r="V863" s="7">
        <f>IFERROR(VLOOKUP(Tabela1[[#This Row],[COD.MDE]],'LISTA DE EMBARQUE'!B:L,11,0),"")</f>
        <v>1</v>
      </c>
      <c r="W863" s="10">
        <f>IFERROR(VLOOKUP(Tabela1[[#This Row],[COD.MDE]],'LISTA DE EMBARQUE'!B:M,12,0),"")</f>
        <v>46273</v>
      </c>
      <c r="X863" s="7">
        <f>IFERROR(Tabela1[[#This Row],[QIANTIDADE EXPEDIDA]]*Tabela1[[#This Row],[PESO UNI]],"")</f>
        <v>10.4</v>
      </c>
      <c r="Y863" s="14">
        <f t="shared" si="176"/>
        <v>0</v>
      </c>
      <c r="Z863" s="20">
        <f>Tabela1[[#This Row],[PESO TOTAL]]-Tabela1[[#This Row],[Peso Expedido]]</f>
        <v>0</v>
      </c>
      <c r="AA863" s="17">
        <v>1</v>
      </c>
      <c r="AB863" s="33">
        <v>1</v>
      </c>
      <c r="AC863" s="33">
        <v>1</v>
      </c>
      <c r="AD863" s="33">
        <v>1</v>
      </c>
      <c r="AE863" s="33">
        <v>1</v>
      </c>
      <c r="AF863" s="33">
        <v>1</v>
      </c>
      <c r="AG863" s="33">
        <v>1</v>
      </c>
      <c r="AH863" s="33">
        <v>1</v>
      </c>
      <c r="AI863" s="33" t="s">
        <v>4509</v>
      </c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5009</v>
      </c>
      <c r="B864" s="21" t="s">
        <v>5010</v>
      </c>
      <c r="C864" s="1">
        <v>2</v>
      </c>
      <c r="D864" s="1" t="s">
        <v>5011</v>
      </c>
      <c r="E864" s="7">
        <v>4515</v>
      </c>
      <c r="F864" s="7">
        <v>52</v>
      </c>
      <c r="G864" s="1">
        <v>53.7</v>
      </c>
      <c r="H864" s="34">
        <f>Tabela1[[#This Row],[PESO UNI]]*Tabela1[[#This Row],[QTE]]</f>
        <v>107.4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-2</v>
      </c>
      <c r="R864" s="18">
        <f t="shared" si="173"/>
        <v>48.330000000000005</v>
      </c>
      <c r="S864" s="18">
        <f t="shared" si="174"/>
        <v>0</v>
      </c>
      <c r="T864" s="19">
        <f t="shared" si="175"/>
        <v>-107.4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-2</v>
      </c>
      <c r="Z864" s="20">
        <f>Tabela1[[#This Row],[PESO TOTAL]]-Tabela1[[#This Row],[Peso Expedido]]</f>
        <v>107.4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5009</v>
      </c>
      <c r="B865" s="21" t="s">
        <v>5010</v>
      </c>
      <c r="C865" s="1">
        <v>1</v>
      </c>
      <c r="D865" s="1" t="s">
        <v>5012</v>
      </c>
      <c r="E865" s="7">
        <v>4516</v>
      </c>
      <c r="F865" s="7">
        <v>52</v>
      </c>
      <c r="G865" s="1">
        <v>170.2</v>
      </c>
      <c r="H865" s="34">
        <f>Tabela1[[#This Row],[PESO UNI]]*Tabela1[[#This Row],[QTE]]</f>
        <v>170.2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76.59</v>
      </c>
      <c r="S865" s="18">
        <f t="shared" si="174"/>
        <v>0</v>
      </c>
      <c r="T865" s="19">
        <f t="shared" si="175"/>
        <v>-170.2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170.2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5009</v>
      </c>
      <c r="B866" s="21" t="s">
        <v>5010</v>
      </c>
      <c r="C866" s="1">
        <v>1</v>
      </c>
      <c r="D866" s="1" t="s">
        <v>5013</v>
      </c>
      <c r="E866" s="7">
        <v>4517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5009</v>
      </c>
      <c r="B867" s="21" t="s">
        <v>5010</v>
      </c>
      <c r="C867" s="1">
        <v>1</v>
      </c>
      <c r="D867" s="1" t="s">
        <v>5014</v>
      </c>
      <c r="E867" s="7">
        <v>4518</v>
      </c>
      <c r="F867" s="7">
        <v>52</v>
      </c>
      <c r="G867" s="1">
        <v>220.2</v>
      </c>
      <c r="H867" s="34">
        <f>Tabela1[[#This Row],[PESO UNI]]*Tabela1[[#This Row],[QTE]]</f>
        <v>220.2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-1</v>
      </c>
      <c r="R867" s="18">
        <f t="shared" si="173"/>
        <v>99.09</v>
      </c>
      <c r="S867" s="18">
        <f t="shared" si="174"/>
        <v>0</v>
      </c>
      <c r="T867" s="19">
        <f t="shared" si="175"/>
        <v>-220.2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-1</v>
      </c>
      <c r="Z867" s="20">
        <f>Tabela1[[#This Row],[PESO TOTAL]]-Tabela1[[#This Row],[Peso Expedido]]</f>
        <v>220.2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5009</v>
      </c>
      <c r="B868" s="21" t="s">
        <v>5010</v>
      </c>
      <c r="C868" s="1">
        <v>2</v>
      </c>
      <c r="D868" s="1" t="s">
        <v>5015</v>
      </c>
      <c r="E868" s="7">
        <v>4519</v>
      </c>
      <c r="F868" s="7">
        <v>52</v>
      </c>
      <c r="G868" s="1">
        <v>55.1</v>
      </c>
      <c r="H868" s="34">
        <f>Tabela1[[#This Row],[PESO UNI]]*Tabela1[[#This Row],[QTE]]</f>
        <v>110.2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49.59</v>
      </c>
      <c r="S868" s="18">
        <f t="shared" si="174"/>
        <v>0</v>
      </c>
      <c r="T868" s="19">
        <f t="shared" si="175"/>
        <v>-110.2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110.2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5009</v>
      </c>
      <c r="B869" s="21" t="s">
        <v>5010</v>
      </c>
      <c r="C869" s="1">
        <v>2</v>
      </c>
      <c r="D869" s="1" t="s">
        <v>5016</v>
      </c>
      <c r="E869" s="7">
        <v>4521</v>
      </c>
      <c r="F869" s="7">
        <v>52</v>
      </c>
      <c r="G869" s="1">
        <v>69</v>
      </c>
      <c r="H869" s="34">
        <f>Tabela1[[#This Row],[PESO UNI]]*Tabela1[[#This Row],[QTE]]</f>
        <v>138</v>
      </c>
      <c r="I869" s="7">
        <v>0</v>
      </c>
      <c r="J869" s="8" t="s">
        <v>3045</v>
      </c>
      <c r="K869" s="8" t="s">
        <v>4320</v>
      </c>
      <c r="L869" s="9" t="s">
        <v>2984</v>
      </c>
      <c r="M869" s="10">
        <v>46241</v>
      </c>
      <c r="N869" s="8" t="s">
        <v>38</v>
      </c>
      <c r="O869" s="12"/>
      <c r="P869" s="13"/>
      <c r="Q869" s="14">
        <f>Tabela1[[#This Row],[QTDE/ Fabricação]]-Tabela1[[#This Row],[QTE]]</f>
        <v>-2</v>
      </c>
      <c r="R869" s="18">
        <f t="shared" si="173"/>
        <v>62.1</v>
      </c>
      <c r="S869" s="18">
        <f t="shared" si="174"/>
        <v>0</v>
      </c>
      <c r="T869" s="19">
        <f t="shared" si="175"/>
        <v>-138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-2</v>
      </c>
      <c r="Z869" s="20">
        <f>Tabela1[[#This Row],[PESO TOTAL]]-Tabela1[[#This Row],[Peso Expedido]]</f>
        <v>138</v>
      </c>
      <c r="AA869" s="17">
        <v>0.9</v>
      </c>
      <c r="AB869" s="33"/>
      <c r="AC869" s="33">
        <v>0.9</v>
      </c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238" t="s">
        <v>5019</v>
      </c>
      <c r="B870" s="239"/>
      <c r="C870" s="238">
        <v>6</v>
      </c>
      <c r="D870" s="238" t="s">
        <v>5020</v>
      </c>
      <c r="E870" s="237">
        <v>4522</v>
      </c>
      <c r="F870" s="237">
        <v>1</v>
      </c>
      <c r="G870" s="238">
        <v>15</v>
      </c>
      <c r="H870" s="240">
        <f>Tabela1[[#This Row],[PESO UNI]]*Tabela1[[#This Row],[QTE]]</f>
        <v>90</v>
      </c>
      <c r="I870" s="237" t="s">
        <v>43</v>
      </c>
      <c r="J870" s="241" t="s">
        <v>5021</v>
      </c>
      <c r="K870" s="241" t="s">
        <v>23</v>
      </c>
      <c r="L870" s="242" t="s">
        <v>5022</v>
      </c>
      <c r="M870" s="243">
        <v>46245</v>
      </c>
      <c r="N870" s="241" t="s">
        <v>38</v>
      </c>
      <c r="O870" s="244"/>
      <c r="P870" s="245"/>
      <c r="Q870" s="246">
        <f>Tabela1[[#This Row],[QTDE/ Fabricação]]-Tabela1[[#This Row],[QTE]]</f>
        <v>-6</v>
      </c>
      <c r="R870" s="247">
        <f t="shared" si="173"/>
        <v>90</v>
      </c>
      <c r="S870" s="247">
        <f t="shared" si="174"/>
        <v>90</v>
      </c>
      <c r="T870" s="248">
        <f t="shared" si="175"/>
        <v>0</v>
      </c>
      <c r="U870" s="249">
        <f>IFERROR(SUMIF('LISTA DE EMBARQUE'!B:B,MICRO!E:E,'LISTA DE EMBARQUE'!G:G),"")</f>
        <v>6</v>
      </c>
      <c r="V870" s="244">
        <f>IFERROR(VLOOKUP(Tabela1[[#This Row],[COD.MDE]],'LISTA DE EMBARQUE'!B:L,11,0),"")</f>
        <v>1</v>
      </c>
      <c r="W870" s="245">
        <f>IFERROR(VLOOKUP(Tabela1[[#This Row],[COD.MDE]],'LISTA DE EMBARQUE'!B:M,12,0),"")</f>
        <v>46268</v>
      </c>
      <c r="X870" s="246">
        <f>IFERROR(Tabela1[[#This Row],[QIANTIDADE EXPEDIDA]]*Tabela1[[#This Row],[PESO UNI]],"")</f>
        <v>90</v>
      </c>
      <c r="Y870" s="246">
        <f t="shared" si="176"/>
        <v>0</v>
      </c>
      <c r="Z870" s="250">
        <f>Tabela1[[#This Row],[PESO TOTAL]]-Tabela1[[#This Row],[Peso Expedido]]</f>
        <v>0</v>
      </c>
      <c r="AA870" s="251">
        <v>1</v>
      </c>
      <c r="AB870" s="252"/>
      <c r="AC870" s="252">
        <v>1</v>
      </c>
      <c r="AD870" s="252">
        <v>1</v>
      </c>
      <c r="AE870" s="252">
        <v>1</v>
      </c>
      <c r="AF870" s="252">
        <v>1</v>
      </c>
      <c r="AG870" s="252">
        <v>1</v>
      </c>
      <c r="AH870" s="252">
        <v>1</v>
      </c>
      <c r="AI870" s="252" t="s">
        <v>4412</v>
      </c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238" t="s">
        <v>5023</v>
      </c>
      <c r="B871" s="239"/>
      <c r="C871" s="238">
        <v>10</v>
      </c>
      <c r="D871" s="238" t="s">
        <v>5024</v>
      </c>
      <c r="E871" s="237">
        <v>4523</v>
      </c>
      <c r="F871" s="237">
        <v>1</v>
      </c>
      <c r="G871" s="238">
        <v>10.5</v>
      </c>
      <c r="H871" s="240">
        <f>Tabela1[[#This Row],[PESO UNI]]*Tabela1[[#This Row],[QTE]]</f>
        <v>105</v>
      </c>
      <c r="I871" s="237" t="s">
        <v>43</v>
      </c>
      <c r="J871" s="241" t="s">
        <v>5021</v>
      </c>
      <c r="K871" s="241" t="s">
        <v>23</v>
      </c>
      <c r="L871" s="242" t="s">
        <v>5022</v>
      </c>
      <c r="M871" s="243">
        <v>46245</v>
      </c>
      <c r="N871" s="241" t="s">
        <v>38</v>
      </c>
      <c r="O871" s="244"/>
      <c r="P871" s="245"/>
      <c r="Q871" s="246">
        <f>Tabela1[[#This Row],[QTDE/ Fabricação]]-Tabela1[[#This Row],[QTE]]</f>
        <v>-10</v>
      </c>
      <c r="R871" s="247">
        <f t="shared" ref="R871" si="177">IFERROR(H871*((AA871*0.25)+(AC871*0.25)+(AD871*0.225)+(AE871*0.225)+(AF871*0.05)),"")</f>
        <v>105</v>
      </c>
      <c r="S871" s="247">
        <f t="shared" ref="S871" si="178">IFERROR(H871*AG871,"")</f>
        <v>105</v>
      </c>
      <c r="T871" s="248">
        <f t="shared" ref="T871" si="179">IFERROR(S871-H871,"")</f>
        <v>0</v>
      </c>
      <c r="U871" s="249">
        <f>IFERROR(SUMIF('LISTA DE EMBARQUE'!B:B,MICRO!E:E,'LISTA DE EMBARQUE'!G:G),"")</f>
        <v>10</v>
      </c>
      <c r="V871" s="244">
        <f>IFERROR(VLOOKUP(Tabela1[[#This Row],[COD.MDE]],'LISTA DE EMBARQUE'!B:L,11,0),"")</f>
        <v>1</v>
      </c>
      <c r="W871" s="245">
        <f>IFERROR(VLOOKUP(Tabela1[[#This Row],[COD.MDE]],'LISTA DE EMBARQUE'!B:M,12,0),"")</f>
        <v>46268</v>
      </c>
      <c r="X871" s="246">
        <f>IFERROR(Tabela1[[#This Row],[QIANTIDADE EXPEDIDA]]*Tabela1[[#This Row],[PESO UNI]],"")</f>
        <v>105</v>
      </c>
      <c r="Y871" s="246">
        <f t="shared" ref="Y871" si="180">U871-C871</f>
        <v>0</v>
      </c>
      <c r="Z871" s="250">
        <f>Tabela1[[#This Row],[PESO TOTAL]]-Tabela1[[#This Row],[Peso Expedido]]</f>
        <v>0</v>
      </c>
      <c r="AA871" s="251">
        <v>1</v>
      </c>
      <c r="AB871" s="252"/>
      <c r="AC871" s="252">
        <v>1</v>
      </c>
      <c r="AD871" s="252">
        <v>1</v>
      </c>
      <c r="AE871" s="252">
        <v>1</v>
      </c>
      <c r="AF871" s="252">
        <v>1</v>
      </c>
      <c r="AG871" s="252">
        <v>1</v>
      </c>
      <c r="AH871" s="252">
        <v>1</v>
      </c>
      <c r="AI871" s="252" t="s">
        <v>4412</v>
      </c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238" t="s">
        <v>5025</v>
      </c>
      <c r="B872" s="239"/>
      <c r="C872" s="238">
        <v>5</v>
      </c>
      <c r="D872" s="238" t="s">
        <v>5026</v>
      </c>
      <c r="E872" s="237">
        <v>4524</v>
      </c>
      <c r="F872" s="237">
        <v>1</v>
      </c>
      <c r="G872" s="238">
        <v>35</v>
      </c>
      <c r="H872" s="240">
        <f>Tabela1[[#This Row],[PESO UNI]]*Tabela1[[#This Row],[QTE]]</f>
        <v>175</v>
      </c>
      <c r="I872" s="237" t="s">
        <v>43</v>
      </c>
      <c r="J872" s="241" t="s">
        <v>5021</v>
      </c>
      <c r="K872" s="241" t="s">
        <v>23</v>
      </c>
      <c r="L872" s="242" t="s">
        <v>5022</v>
      </c>
      <c r="M872" s="243">
        <v>46245</v>
      </c>
      <c r="N872" s="241" t="s">
        <v>38</v>
      </c>
      <c r="O872" s="244"/>
      <c r="P872" s="245"/>
      <c r="Q872" s="246">
        <f>Tabela1[[#This Row],[QTDE/ Fabricação]]-Tabela1[[#This Row],[QTE]]</f>
        <v>-5</v>
      </c>
      <c r="R872" s="247">
        <f t="shared" ref="R872:R929" si="181">IFERROR(H872*((AA872*0.25)+(AC872*0.25)+(AD872*0.225)+(AE872*0.225)+(AF872*0.05)),"")</f>
        <v>175</v>
      </c>
      <c r="S872" s="247">
        <f t="shared" ref="S872:S929" si="182">IFERROR(H872*AG872,"")</f>
        <v>175</v>
      </c>
      <c r="T872" s="248">
        <f t="shared" ref="T872:T929" si="183">IFERROR(S872-H872,"")</f>
        <v>0</v>
      </c>
      <c r="U872" s="249">
        <f>IFERROR(SUMIF('LISTA DE EMBARQUE'!B:B,MICRO!E:E,'LISTA DE EMBARQUE'!G:G),"")</f>
        <v>5</v>
      </c>
      <c r="V872" s="244">
        <v>1</v>
      </c>
      <c r="W872" s="245">
        <f>IFERROR(VLOOKUP(Tabela1[[#This Row],[COD.MDE]],'LISTA DE EMBARQUE'!B:M,12,0),"")</f>
        <v>46268</v>
      </c>
      <c r="X872" s="246">
        <f>IFERROR(Tabela1[[#This Row],[QIANTIDADE EXPEDIDA]]*Tabela1[[#This Row],[PESO UNI]],"")</f>
        <v>175</v>
      </c>
      <c r="Y872" s="246">
        <f t="shared" ref="Y872:Y929" si="184">U872-C872</f>
        <v>0</v>
      </c>
      <c r="Z872" s="250">
        <f>Tabela1[[#This Row],[PESO TOTAL]]-Tabela1[[#This Row],[Peso Expedido]]</f>
        <v>0</v>
      </c>
      <c r="AA872" s="251">
        <v>1</v>
      </c>
      <c r="AB872" s="252"/>
      <c r="AC872" s="252">
        <v>1</v>
      </c>
      <c r="AD872" s="252">
        <v>1</v>
      </c>
      <c r="AE872" s="252">
        <v>1</v>
      </c>
      <c r="AF872" s="252">
        <v>1</v>
      </c>
      <c r="AG872" s="252">
        <v>1</v>
      </c>
      <c r="AH872" s="252">
        <v>1</v>
      </c>
      <c r="AI872" s="252" t="s">
        <v>4412</v>
      </c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5029</v>
      </c>
      <c r="B873" s="21"/>
      <c r="C873" s="1">
        <v>710</v>
      </c>
      <c r="D873" s="1" t="s">
        <v>5030</v>
      </c>
      <c r="E873" s="7">
        <v>4525</v>
      </c>
      <c r="F873" s="7">
        <v>13</v>
      </c>
      <c r="G873" s="1">
        <v>0.85</v>
      </c>
      <c r="H873" s="34">
        <f>Tabela1[[#This Row],[PESO UNI]]*Tabela1[[#This Row],[QTE]]</f>
        <v>603.5</v>
      </c>
      <c r="I873" s="7" t="s">
        <v>6066</v>
      </c>
      <c r="J873" s="8" t="s">
        <v>4834</v>
      </c>
      <c r="K873" s="8" t="s">
        <v>4320</v>
      </c>
      <c r="L873" s="9" t="s">
        <v>3291</v>
      </c>
      <c r="M873" s="10">
        <v>46246</v>
      </c>
      <c r="N873" s="8" t="s">
        <v>38</v>
      </c>
      <c r="O873" s="12"/>
      <c r="P873" s="13"/>
      <c r="Q873" s="14">
        <f>Tabela1[[#This Row],[QTDE/ Fabricação]]-Tabela1[[#This Row],[QTE]]</f>
        <v>-710</v>
      </c>
      <c r="R873" s="18">
        <f t="shared" si="181"/>
        <v>356.06500000000005</v>
      </c>
      <c r="S873" s="18">
        <f t="shared" si="182"/>
        <v>0</v>
      </c>
      <c r="T873" s="19">
        <f t="shared" si="183"/>
        <v>-603.5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-710</v>
      </c>
      <c r="Z873" s="20">
        <f>Tabela1[[#This Row],[PESO TOTAL]]-Tabela1[[#This Row],[Peso Expedido]]</f>
        <v>603.5</v>
      </c>
      <c r="AA873" s="17">
        <v>1</v>
      </c>
      <c r="AB873" s="33"/>
      <c r="AC873" s="33">
        <v>0.6</v>
      </c>
      <c r="AD873" s="33">
        <v>0.6</v>
      </c>
      <c r="AE873" s="33">
        <v>0.2</v>
      </c>
      <c r="AF873" s="33">
        <v>0.2</v>
      </c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9" t="s">
        <v>414</v>
      </c>
      <c r="B874" s="19"/>
      <c r="C874" s="235">
        <v>10</v>
      </c>
      <c r="D874" s="19" t="s">
        <v>5031</v>
      </c>
      <c r="E874" s="19">
        <v>4526</v>
      </c>
      <c r="F874" s="19">
        <v>1</v>
      </c>
      <c r="G874" s="19">
        <v>5</v>
      </c>
      <c r="H874" s="19">
        <f>Tabela1[[#This Row],[PESO UNI]]*Tabela1[[#This Row],[QTE]]</f>
        <v>50</v>
      </c>
      <c r="I874" s="19">
        <v>0</v>
      </c>
      <c r="J874" s="19" t="s">
        <v>5032</v>
      </c>
      <c r="K874" s="19" t="s">
        <v>23</v>
      </c>
      <c r="L874" s="19" t="s">
        <v>5033</v>
      </c>
      <c r="M874" s="19">
        <v>46246</v>
      </c>
      <c r="N874" s="19" t="s">
        <v>38</v>
      </c>
      <c r="O874" s="19"/>
      <c r="P874" s="19"/>
      <c r="Q874" s="19">
        <f>Tabela1[[#This Row],[QTDE/ Fabricação]]-Tabela1[[#This Row],[QTE]]</f>
        <v>-10</v>
      </c>
      <c r="R874" s="19">
        <f t="shared" si="181"/>
        <v>50</v>
      </c>
      <c r="S874" s="19">
        <f t="shared" si="182"/>
        <v>50</v>
      </c>
      <c r="T874" s="19">
        <f t="shared" si="183"/>
        <v>0</v>
      </c>
      <c r="U874" s="19">
        <f>IFERROR(SUMIF('LISTA DE EMBARQUE'!B:B,MICRO!E:E,'LISTA DE EMBARQUE'!G:G),"")</f>
        <v>10</v>
      </c>
      <c r="V874" s="235">
        <v>1</v>
      </c>
      <c r="W874" s="234">
        <f>IFERROR(VLOOKUP(Tabela1[[#This Row],[COD.MDE]],'LISTA DE EMBARQUE'!B:M,12,0),"")</f>
        <v>46273</v>
      </c>
      <c r="X874" s="19">
        <f>IFERROR(Tabela1[[#This Row],[QIANTIDADE EXPEDIDA]]*Tabela1[[#This Row],[PESO UNI]],"")</f>
        <v>50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>
        <v>1</v>
      </c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>
        <v>1</v>
      </c>
      <c r="AI874" s="33" t="s">
        <v>4509</v>
      </c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238" t="s">
        <v>5037</v>
      </c>
      <c r="B875" s="239" t="s">
        <v>5038</v>
      </c>
      <c r="C875" s="238">
        <v>1</v>
      </c>
      <c r="D875" s="238" t="s">
        <v>5039</v>
      </c>
      <c r="E875" s="237">
        <v>4527</v>
      </c>
      <c r="F875" s="237">
        <v>56</v>
      </c>
      <c r="G875" s="238">
        <v>297.8</v>
      </c>
      <c r="H875" s="240">
        <f>Tabela1[[#This Row],[PESO UNI]]*Tabela1[[#This Row],[QTE]]</f>
        <v>297.8</v>
      </c>
      <c r="I875" s="237">
        <v>0</v>
      </c>
      <c r="J875" s="241" t="s">
        <v>3140</v>
      </c>
      <c r="K875" s="241" t="s">
        <v>4320</v>
      </c>
      <c r="L875" s="242" t="s">
        <v>2984</v>
      </c>
      <c r="M875" s="243">
        <v>46251</v>
      </c>
      <c r="N875" s="241" t="s">
        <v>5101</v>
      </c>
      <c r="O875" s="244"/>
      <c r="P875" s="245"/>
      <c r="Q875" s="14">
        <f>Tabela1[[#This Row],[QTDE/ Fabricação]]-Tabela1[[#This Row],[QTE]]</f>
        <v>-1</v>
      </c>
      <c r="R875" s="247">
        <f t="shared" si="181"/>
        <v>297.8</v>
      </c>
      <c r="S875" s="247">
        <f t="shared" si="182"/>
        <v>297.8</v>
      </c>
      <c r="T875" s="248">
        <f t="shared" si="183"/>
        <v>0</v>
      </c>
      <c r="U875" s="249">
        <f>IFERROR(SUMIF('LISTA DE EMBARQUE'!B:B,MICRO!E:E,'LISTA DE EMBARQUE'!G:G),"")</f>
        <v>1</v>
      </c>
      <c r="V875" s="244">
        <f>IFERROR(VLOOKUP(Tabela1[[#This Row],[COD.MDE]],'LISTA DE EMBARQUE'!B:L,11,0),"")</f>
        <v>8</v>
      </c>
      <c r="W875" s="245">
        <f>IFERROR(VLOOKUP(Tabela1[[#This Row],[COD.MDE]],'LISTA DE EMBARQUE'!B:M,12,0),"")</f>
        <v>46280</v>
      </c>
      <c r="X875" s="246">
        <f>IFERROR(Tabela1[[#This Row],[QIANTIDADE EXPEDIDA]]*Tabela1[[#This Row],[PESO UNI]],"")</f>
        <v>297.8</v>
      </c>
      <c r="Y875" s="246">
        <f t="shared" si="184"/>
        <v>0</v>
      </c>
      <c r="Z875" s="250">
        <f>Tabela1[[#This Row],[PESO TOTAL]]-Tabela1[[#This Row],[Peso Expedido]]</f>
        <v>0</v>
      </c>
      <c r="AA875" s="251">
        <v>1</v>
      </c>
      <c r="AB875" s="252"/>
      <c r="AC875" s="252">
        <v>1</v>
      </c>
      <c r="AD875" s="252">
        <v>1</v>
      </c>
      <c r="AE875" s="252">
        <v>1</v>
      </c>
      <c r="AF875" s="252">
        <v>1</v>
      </c>
      <c r="AG875" s="252">
        <v>1</v>
      </c>
      <c r="AH875" s="252">
        <v>1</v>
      </c>
      <c r="AI875" s="252" t="s">
        <v>4509</v>
      </c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238" t="s">
        <v>5037</v>
      </c>
      <c r="B876" s="239" t="s">
        <v>5038</v>
      </c>
      <c r="C876" s="238">
        <v>1</v>
      </c>
      <c r="D876" s="238" t="s">
        <v>5040</v>
      </c>
      <c r="E876" s="237">
        <v>4528</v>
      </c>
      <c r="F876" s="237">
        <v>56</v>
      </c>
      <c r="G876" s="238">
        <v>297.8</v>
      </c>
      <c r="H876" s="240">
        <f>Tabela1[[#This Row],[PESO UNI]]*Tabela1[[#This Row],[QTE]]</f>
        <v>297.8</v>
      </c>
      <c r="I876" s="237">
        <v>0</v>
      </c>
      <c r="J876" s="241" t="s">
        <v>3140</v>
      </c>
      <c r="K876" s="241" t="s">
        <v>4320</v>
      </c>
      <c r="L876" s="242" t="s">
        <v>2984</v>
      </c>
      <c r="M876" s="243">
        <v>46251</v>
      </c>
      <c r="N876" s="241" t="s">
        <v>5101</v>
      </c>
      <c r="O876" s="244"/>
      <c r="P876" s="245"/>
      <c r="Q876" s="14">
        <f>Tabela1[[#This Row],[QTDE/ Fabricação]]-Tabela1[[#This Row],[QTE]]</f>
        <v>-1</v>
      </c>
      <c r="R876" s="247">
        <f t="shared" si="181"/>
        <v>297.8</v>
      </c>
      <c r="S876" s="247">
        <f t="shared" si="182"/>
        <v>297.8</v>
      </c>
      <c r="T876" s="248">
        <f t="shared" si="183"/>
        <v>0</v>
      </c>
      <c r="U876" s="249">
        <f>IFERROR(SUMIF('LISTA DE EMBARQUE'!B:B,MICRO!E:E,'LISTA DE EMBARQUE'!G:G),"")</f>
        <v>1</v>
      </c>
      <c r="V876" s="244">
        <f>IFERROR(VLOOKUP(Tabela1[[#This Row],[COD.MDE]],'LISTA DE EMBARQUE'!B:L,11,0),"")</f>
        <v>8</v>
      </c>
      <c r="W876" s="245">
        <f>IFERROR(VLOOKUP(Tabela1[[#This Row],[COD.MDE]],'LISTA DE EMBARQUE'!B:M,12,0),"")</f>
        <v>46280</v>
      </c>
      <c r="X876" s="246">
        <f>IFERROR(Tabela1[[#This Row],[QIANTIDADE EXPEDIDA]]*Tabela1[[#This Row],[PESO UNI]],"")</f>
        <v>297.8</v>
      </c>
      <c r="Y876" s="246">
        <f t="shared" si="184"/>
        <v>0</v>
      </c>
      <c r="Z876" s="250">
        <f>Tabela1[[#This Row],[PESO TOTAL]]-Tabela1[[#This Row],[Peso Expedido]]</f>
        <v>0</v>
      </c>
      <c r="AA876" s="251">
        <v>1</v>
      </c>
      <c r="AB876" s="252"/>
      <c r="AC876" s="252">
        <v>1</v>
      </c>
      <c r="AD876" s="252">
        <v>1</v>
      </c>
      <c r="AE876" s="252">
        <v>1</v>
      </c>
      <c r="AF876" s="252">
        <v>1</v>
      </c>
      <c r="AG876" s="252">
        <v>1</v>
      </c>
      <c r="AH876" s="252">
        <v>1</v>
      </c>
      <c r="AI876" s="252" t="s">
        <v>5408</v>
      </c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238" t="s">
        <v>5041</v>
      </c>
      <c r="B877" s="239" t="s">
        <v>5042</v>
      </c>
      <c r="C877" s="238">
        <v>1</v>
      </c>
      <c r="D877" s="238" t="s">
        <v>5043</v>
      </c>
      <c r="E877" s="237">
        <v>4529</v>
      </c>
      <c r="F877" s="237">
        <v>56</v>
      </c>
      <c r="G877" s="238">
        <v>886.6</v>
      </c>
      <c r="H877" s="240">
        <f>Tabela1[[#This Row],[PESO UNI]]*Tabela1[[#This Row],[QTE]]</f>
        <v>886.6</v>
      </c>
      <c r="I877" s="237">
        <v>0</v>
      </c>
      <c r="J877" s="241" t="s">
        <v>3140</v>
      </c>
      <c r="K877" s="241" t="s">
        <v>4320</v>
      </c>
      <c r="L877" s="242" t="s">
        <v>2984</v>
      </c>
      <c r="M877" s="243">
        <v>46251</v>
      </c>
      <c r="N877" s="241" t="s">
        <v>5101</v>
      </c>
      <c r="O877" s="244"/>
      <c r="P877" s="245"/>
      <c r="Q877" s="14">
        <f>Tabela1[[#This Row],[QTDE/ Fabricação]]-Tabela1[[#This Row],[QTE]]</f>
        <v>-1</v>
      </c>
      <c r="R877" s="247">
        <f t="shared" si="181"/>
        <v>886.6</v>
      </c>
      <c r="S877" s="247">
        <f t="shared" si="182"/>
        <v>886.6</v>
      </c>
      <c r="T877" s="248">
        <f t="shared" si="183"/>
        <v>0</v>
      </c>
      <c r="U877" s="249">
        <f>IFERROR(SUMIF('LISTA DE EMBARQUE'!B:B,MICRO!E:E,'LISTA DE EMBARQUE'!G:G),"")</f>
        <v>1</v>
      </c>
      <c r="V877" s="244">
        <f>IFERROR(VLOOKUP(Tabela1[[#This Row],[COD.MDE]],'LISTA DE EMBARQUE'!B:L,11,0),"")</f>
        <v>8</v>
      </c>
      <c r="W877" s="245">
        <f>IFERROR(VLOOKUP(Tabela1[[#This Row],[COD.MDE]],'LISTA DE EMBARQUE'!B:M,12,0),"")</f>
        <v>46280</v>
      </c>
      <c r="X877" s="246">
        <f>IFERROR(Tabela1[[#This Row],[QIANTIDADE EXPEDIDA]]*Tabela1[[#This Row],[PESO UNI]],"")</f>
        <v>886.6</v>
      </c>
      <c r="Y877" s="246">
        <f t="shared" si="184"/>
        <v>0</v>
      </c>
      <c r="Z877" s="250">
        <f>Tabela1[[#This Row],[PESO TOTAL]]-Tabela1[[#This Row],[Peso Expedido]]</f>
        <v>0</v>
      </c>
      <c r="AA877" s="251">
        <v>1</v>
      </c>
      <c r="AB877" s="252"/>
      <c r="AC877" s="252">
        <v>1</v>
      </c>
      <c r="AD877" s="252">
        <v>1</v>
      </c>
      <c r="AE877" s="252">
        <v>1</v>
      </c>
      <c r="AF877" s="252">
        <v>1</v>
      </c>
      <c r="AG877" s="252">
        <v>1</v>
      </c>
      <c r="AH877" s="252">
        <v>1</v>
      </c>
      <c r="AI877" s="252" t="s">
        <v>5408</v>
      </c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238" t="s">
        <v>5044</v>
      </c>
      <c r="B878" s="239" t="s">
        <v>5045</v>
      </c>
      <c r="C878" s="238">
        <v>1</v>
      </c>
      <c r="D878" s="238" t="s">
        <v>5046</v>
      </c>
      <c r="E878" s="237">
        <v>4530</v>
      </c>
      <c r="F878" s="237">
        <v>56</v>
      </c>
      <c r="G878" s="238">
        <v>643.4</v>
      </c>
      <c r="H878" s="240">
        <f>Tabela1[[#This Row],[PESO UNI]]*Tabela1[[#This Row],[QTE]]</f>
        <v>643.4</v>
      </c>
      <c r="I878" s="237">
        <v>0</v>
      </c>
      <c r="J878" s="241" t="s">
        <v>3140</v>
      </c>
      <c r="K878" s="241" t="s">
        <v>4320</v>
      </c>
      <c r="L878" s="242" t="s">
        <v>2984</v>
      </c>
      <c r="M878" s="243">
        <v>46251</v>
      </c>
      <c r="N878" s="241" t="s">
        <v>5101</v>
      </c>
      <c r="O878" s="244"/>
      <c r="P878" s="245"/>
      <c r="Q878" s="14">
        <f>Tabela1[[#This Row],[QTDE/ Fabricação]]-Tabela1[[#This Row],[QTE]]</f>
        <v>-1</v>
      </c>
      <c r="R878" s="247">
        <f t="shared" si="181"/>
        <v>643.4</v>
      </c>
      <c r="S878" s="247">
        <f t="shared" si="182"/>
        <v>643.4</v>
      </c>
      <c r="T878" s="248">
        <f t="shared" si="183"/>
        <v>0</v>
      </c>
      <c r="U878" s="249">
        <f>IFERROR(SUMIF('LISTA DE EMBARQUE'!B:B,MICRO!E:E,'LISTA DE EMBARQUE'!G:G),"")</f>
        <v>1</v>
      </c>
      <c r="V878" s="244">
        <f>IFERROR(VLOOKUP(Tabela1[[#This Row],[COD.MDE]],'LISTA DE EMBARQUE'!B:L,11,0),"")</f>
        <v>8</v>
      </c>
      <c r="W878" s="245">
        <f>IFERROR(VLOOKUP(Tabela1[[#This Row],[COD.MDE]],'LISTA DE EMBARQUE'!B:M,12,0),"")</f>
        <v>46280</v>
      </c>
      <c r="X878" s="246">
        <f>IFERROR(Tabela1[[#This Row],[QIANTIDADE EXPEDIDA]]*Tabela1[[#This Row],[PESO UNI]],"")</f>
        <v>643.4</v>
      </c>
      <c r="Y878" s="246">
        <f t="shared" si="184"/>
        <v>0</v>
      </c>
      <c r="Z878" s="250">
        <f>Tabela1[[#This Row],[PESO TOTAL]]-Tabela1[[#This Row],[Peso Expedido]]</f>
        <v>0</v>
      </c>
      <c r="AA878" s="251">
        <v>1</v>
      </c>
      <c r="AB878" s="252"/>
      <c r="AC878" s="252">
        <v>1</v>
      </c>
      <c r="AD878" s="252">
        <v>1</v>
      </c>
      <c r="AE878" s="252">
        <v>1</v>
      </c>
      <c r="AF878" s="252">
        <v>1</v>
      </c>
      <c r="AG878" s="252">
        <v>1</v>
      </c>
      <c r="AH878" s="252">
        <v>1</v>
      </c>
      <c r="AI878" s="252" t="s">
        <v>5408</v>
      </c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238" t="s">
        <v>5047</v>
      </c>
      <c r="B879" s="239" t="s">
        <v>5048</v>
      </c>
      <c r="C879" s="238">
        <v>1</v>
      </c>
      <c r="D879" s="238" t="s">
        <v>5049</v>
      </c>
      <c r="E879" s="237">
        <v>4531</v>
      </c>
      <c r="F879" s="237">
        <v>56</v>
      </c>
      <c r="G879" s="238">
        <v>368.4</v>
      </c>
      <c r="H879" s="240">
        <f>Tabela1[[#This Row],[PESO UNI]]*Tabela1[[#This Row],[QTE]]</f>
        <v>368.4</v>
      </c>
      <c r="I879" s="237">
        <v>0</v>
      </c>
      <c r="J879" s="241" t="s">
        <v>3140</v>
      </c>
      <c r="K879" s="241" t="s">
        <v>4320</v>
      </c>
      <c r="L879" s="242" t="s">
        <v>2984</v>
      </c>
      <c r="M879" s="243">
        <v>46251</v>
      </c>
      <c r="N879" s="241" t="s">
        <v>5101</v>
      </c>
      <c r="O879" s="244"/>
      <c r="P879" s="245"/>
      <c r="Q879" s="14">
        <f>Tabela1[[#This Row],[QTDE/ Fabricação]]-Tabela1[[#This Row],[QTE]]</f>
        <v>-1</v>
      </c>
      <c r="R879" s="247">
        <f t="shared" si="181"/>
        <v>368.4</v>
      </c>
      <c r="S879" s="247">
        <f t="shared" si="182"/>
        <v>368.4</v>
      </c>
      <c r="T879" s="248">
        <f t="shared" si="183"/>
        <v>0</v>
      </c>
      <c r="U879" s="249">
        <f>IFERROR(SUMIF('LISTA DE EMBARQUE'!B:B,MICRO!E:E,'LISTA DE EMBARQUE'!G:G),"")</f>
        <v>1</v>
      </c>
      <c r="V879" s="244">
        <f>IFERROR(VLOOKUP(Tabela1[[#This Row],[COD.MDE]],'LISTA DE EMBARQUE'!B:L,11,0),"")</f>
        <v>8</v>
      </c>
      <c r="W879" s="245">
        <f>IFERROR(VLOOKUP(Tabela1[[#This Row],[COD.MDE]],'LISTA DE EMBARQUE'!B:M,12,0),"")</f>
        <v>46280</v>
      </c>
      <c r="X879" s="246">
        <f>IFERROR(Tabela1[[#This Row],[QIANTIDADE EXPEDIDA]]*Tabela1[[#This Row],[PESO UNI]],"")</f>
        <v>368.4</v>
      </c>
      <c r="Y879" s="246">
        <f t="shared" si="184"/>
        <v>0</v>
      </c>
      <c r="Z879" s="250">
        <f>Tabela1[[#This Row],[PESO TOTAL]]-Tabela1[[#This Row],[Peso Expedido]]</f>
        <v>0</v>
      </c>
      <c r="AA879" s="251">
        <v>1</v>
      </c>
      <c r="AB879" s="252"/>
      <c r="AC879" s="252">
        <v>1</v>
      </c>
      <c r="AD879" s="252">
        <v>1</v>
      </c>
      <c r="AE879" s="252">
        <v>1</v>
      </c>
      <c r="AF879" s="252">
        <v>1</v>
      </c>
      <c r="AG879" s="252">
        <v>1</v>
      </c>
      <c r="AH879" s="252">
        <v>1</v>
      </c>
      <c r="AI879" s="252" t="s">
        <v>5408</v>
      </c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238" t="s">
        <v>5047</v>
      </c>
      <c r="B880" s="239" t="s">
        <v>5048</v>
      </c>
      <c r="C880" s="238">
        <v>1</v>
      </c>
      <c r="D880" s="238" t="s">
        <v>5050</v>
      </c>
      <c r="E880" s="237">
        <v>4532</v>
      </c>
      <c r="F880" s="237">
        <v>56</v>
      </c>
      <c r="G880" s="238">
        <v>340.7</v>
      </c>
      <c r="H880" s="240">
        <f>Tabela1[[#This Row],[PESO UNI]]*Tabela1[[#This Row],[QTE]]</f>
        <v>340.7</v>
      </c>
      <c r="I880" s="237">
        <v>0</v>
      </c>
      <c r="J880" s="241" t="s">
        <v>3140</v>
      </c>
      <c r="K880" s="241" t="s">
        <v>4320</v>
      </c>
      <c r="L880" s="242" t="s">
        <v>2984</v>
      </c>
      <c r="M880" s="243">
        <v>46251</v>
      </c>
      <c r="N880" s="241" t="s">
        <v>5101</v>
      </c>
      <c r="O880" s="244"/>
      <c r="P880" s="245"/>
      <c r="Q880" s="14">
        <f>Tabela1[[#This Row],[QTDE/ Fabricação]]-Tabela1[[#This Row],[QTE]]</f>
        <v>-1</v>
      </c>
      <c r="R880" s="247">
        <f t="shared" si="181"/>
        <v>340.7</v>
      </c>
      <c r="S880" s="247">
        <f t="shared" si="182"/>
        <v>340.7</v>
      </c>
      <c r="T880" s="248">
        <f t="shared" si="183"/>
        <v>0</v>
      </c>
      <c r="U880" s="249">
        <f>IFERROR(SUMIF('LISTA DE EMBARQUE'!B:B,MICRO!E:E,'LISTA DE EMBARQUE'!G:G),"")</f>
        <v>1</v>
      </c>
      <c r="V880" s="244">
        <f>IFERROR(VLOOKUP(Tabela1[[#This Row],[COD.MDE]],'LISTA DE EMBARQUE'!B:L,11,0),"")</f>
        <v>8</v>
      </c>
      <c r="W880" s="245">
        <f>IFERROR(VLOOKUP(Tabela1[[#This Row],[COD.MDE]],'LISTA DE EMBARQUE'!B:M,12,0),"")</f>
        <v>46280</v>
      </c>
      <c r="X880" s="246">
        <f>IFERROR(Tabela1[[#This Row],[QIANTIDADE EXPEDIDA]]*Tabela1[[#This Row],[PESO UNI]],"")</f>
        <v>340.7</v>
      </c>
      <c r="Y880" s="246">
        <f t="shared" si="184"/>
        <v>0</v>
      </c>
      <c r="Z880" s="250">
        <f>Tabela1[[#This Row],[PESO TOTAL]]-Tabela1[[#This Row],[Peso Expedido]]</f>
        <v>0</v>
      </c>
      <c r="AA880" s="251">
        <v>1</v>
      </c>
      <c r="AB880" s="252"/>
      <c r="AC880" s="252">
        <v>1</v>
      </c>
      <c r="AD880" s="252">
        <v>1</v>
      </c>
      <c r="AE880" s="252">
        <v>1</v>
      </c>
      <c r="AF880" s="252">
        <v>1</v>
      </c>
      <c r="AG880" s="252">
        <v>1</v>
      </c>
      <c r="AH880" s="252">
        <v>1</v>
      </c>
      <c r="AI880" s="252" t="s">
        <v>5408</v>
      </c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5051</v>
      </c>
      <c r="B881" s="21" t="s">
        <v>5052</v>
      </c>
      <c r="C881" s="1">
        <v>4</v>
      </c>
      <c r="D881" s="1" t="s">
        <v>5053</v>
      </c>
      <c r="E881" s="7">
        <v>4533</v>
      </c>
      <c r="F881" s="7">
        <v>53</v>
      </c>
      <c r="G881" s="1">
        <v>6.2</v>
      </c>
      <c r="H881" s="34">
        <f>Tabela1[[#This Row],[PESO UNI]]*Tabela1[[#This Row],[QTE]]</f>
        <v>24.8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5101</v>
      </c>
      <c r="O881" s="12"/>
      <c r="P881" s="13"/>
      <c r="Q881" s="14">
        <f>Tabela1[[#This Row],[QTDE/ Fabricação]]-Tabela1[[#This Row],[QTE]]</f>
        <v>-4</v>
      </c>
      <c r="R881" s="18">
        <f t="shared" si="181"/>
        <v>24.8</v>
      </c>
      <c r="S881" s="18">
        <f t="shared" si="182"/>
        <v>24.8</v>
      </c>
      <c r="T881" s="19">
        <f t="shared" si="183"/>
        <v>0</v>
      </c>
      <c r="U881" s="16">
        <f>IFERROR(SUMIF('LISTA DE EMBARQUE'!B:B,MICRO!E:E,'LISTA DE EMBARQUE'!G:G),"")</f>
        <v>4</v>
      </c>
      <c r="V881" s="12">
        <f>IFERROR(VLOOKUP(Tabela1[[#This Row],[COD.MDE]],'LISTA DE EMBARQUE'!B:L,11,0),"")</f>
        <v>11</v>
      </c>
      <c r="W881" s="13">
        <f>IFERROR(VLOOKUP(Tabela1[[#This Row],[COD.MDE]],'LISTA DE EMBARQUE'!B:M,12,0),"")</f>
        <v>46300</v>
      </c>
      <c r="X881" s="14">
        <f>IFERROR(Tabela1[[#This Row],[QIANTIDADE EXPEDIDA]]*Tabela1[[#This Row],[PESO UNI]],"")</f>
        <v>24.8</v>
      </c>
      <c r="Y881" s="14">
        <f t="shared" si="184"/>
        <v>0</v>
      </c>
      <c r="Z881" s="20">
        <f>Tabela1[[#This Row],[PESO TOTAL]]-Tabela1[[#This Row],[Peso Expedido]]</f>
        <v>0</v>
      </c>
      <c r="AA881" s="17">
        <v>1</v>
      </c>
      <c r="AB881" s="33"/>
      <c r="AC881" s="33">
        <v>1</v>
      </c>
      <c r="AD881" s="33">
        <v>1</v>
      </c>
      <c r="AE881" s="33">
        <v>1</v>
      </c>
      <c r="AF881" s="33">
        <v>1</v>
      </c>
      <c r="AG881" s="33">
        <v>1</v>
      </c>
      <c r="AH881" s="33">
        <v>1</v>
      </c>
      <c r="AI881" s="33" t="s">
        <v>4509</v>
      </c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5051</v>
      </c>
      <c r="B882" s="21" t="s">
        <v>5052</v>
      </c>
      <c r="C882" s="1">
        <v>1</v>
      </c>
      <c r="D882" s="1" t="s">
        <v>5056</v>
      </c>
      <c r="E882" s="7">
        <v>4534</v>
      </c>
      <c r="F882" s="7">
        <v>53</v>
      </c>
      <c r="G882" s="1">
        <v>312.39999999999998</v>
      </c>
      <c r="H882" s="34">
        <f>Tabela1[[#This Row],[PESO UNI]]*Tabela1[[#This Row],[QTE]]</f>
        <v>312.39999999999998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5101</v>
      </c>
      <c r="O882" s="12"/>
      <c r="P882" s="13"/>
      <c r="Q882" s="14">
        <f>Tabela1[[#This Row],[QTDE/ Fabricação]]-Tabela1[[#This Row],[QTE]]</f>
        <v>-1</v>
      </c>
      <c r="R882" s="18">
        <f t="shared" si="181"/>
        <v>312.39999999999998</v>
      </c>
      <c r="S882" s="18">
        <f t="shared" si="182"/>
        <v>312.39999999999998</v>
      </c>
      <c r="T882" s="19">
        <f t="shared" si="183"/>
        <v>0</v>
      </c>
      <c r="U882" s="16">
        <f>IFERROR(SUMIF('LISTA DE EMBARQUE'!B:B,MICRO!E:E,'LISTA DE EMBARQUE'!G:G),"")</f>
        <v>1</v>
      </c>
      <c r="V882" s="12">
        <f>IFERROR(VLOOKUP(Tabela1[[#This Row],[COD.MDE]],'LISTA DE EMBARQUE'!B:L,11,0),"")</f>
        <v>11</v>
      </c>
      <c r="W882" s="13">
        <f>IFERROR(VLOOKUP(Tabela1[[#This Row],[COD.MDE]],'LISTA DE EMBARQUE'!B:M,12,0),"")</f>
        <v>46300</v>
      </c>
      <c r="X882" s="14">
        <f>IFERROR(Tabela1[[#This Row],[QIANTIDADE EXPEDIDA]]*Tabela1[[#This Row],[PESO UNI]],"")</f>
        <v>312.39999999999998</v>
      </c>
      <c r="Y882" s="14">
        <f t="shared" si="184"/>
        <v>0</v>
      </c>
      <c r="Z882" s="20">
        <f>Tabela1[[#This Row],[PESO TOTAL]]-Tabela1[[#This Row],[Peso Expedido]]</f>
        <v>0</v>
      </c>
      <c r="AA882" s="17">
        <v>1</v>
      </c>
      <c r="AB882" s="33"/>
      <c r="AC882" s="33">
        <v>1</v>
      </c>
      <c r="AD882" s="33">
        <v>1</v>
      </c>
      <c r="AE882" s="33">
        <v>1</v>
      </c>
      <c r="AF882" s="33">
        <v>1</v>
      </c>
      <c r="AG882" s="33">
        <v>1</v>
      </c>
      <c r="AH882" s="33">
        <v>1</v>
      </c>
      <c r="AI882" s="33" t="s">
        <v>4509</v>
      </c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5054</v>
      </c>
      <c r="B883" s="21" t="s">
        <v>5055</v>
      </c>
      <c r="C883" s="1">
        <v>2</v>
      </c>
      <c r="D883" s="1" t="s">
        <v>5057</v>
      </c>
      <c r="E883" s="7">
        <v>4535</v>
      </c>
      <c r="F883" s="7">
        <v>54</v>
      </c>
      <c r="G883" s="1">
        <v>5.4</v>
      </c>
      <c r="H883" s="34">
        <f>Tabela1[[#This Row],[PESO UNI]]*Tabela1[[#This Row],[QTE]]</f>
        <v>10.8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5101</v>
      </c>
      <c r="O883" s="12"/>
      <c r="P883" s="13"/>
      <c r="Q883" s="14">
        <f>Tabela1[[#This Row],[QTDE/ Fabricação]]-Tabela1[[#This Row],[QTE]]</f>
        <v>-2</v>
      </c>
      <c r="R883" s="18">
        <f t="shared" si="181"/>
        <v>9.0180000000000007</v>
      </c>
      <c r="S883" s="18">
        <f t="shared" si="182"/>
        <v>4.32</v>
      </c>
      <c r="T883" s="19">
        <f t="shared" si="183"/>
        <v>-6.48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10.8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0.4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5054</v>
      </c>
      <c r="B884" s="21" t="s">
        <v>5055</v>
      </c>
      <c r="C884" s="1">
        <v>2</v>
      </c>
      <c r="D884" s="1" t="s">
        <v>5058</v>
      </c>
      <c r="E884" s="7">
        <v>4536</v>
      </c>
      <c r="F884" s="7">
        <v>54</v>
      </c>
      <c r="G884" s="1">
        <v>4.7</v>
      </c>
      <c r="H884" s="34">
        <f>Tabela1[[#This Row],[PESO UNI]]*Tabela1[[#This Row],[QTE]]</f>
        <v>9.4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5101</v>
      </c>
      <c r="O884" s="12"/>
      <c r="P884" s="13"/>
      <c r="Q884" s="14">
        <f>Tabela1[[#This Row],[QTDE/ Fabricação]]-Tabela1[[#This Row],[QTE]]</f>
        <v>-2</v>
      </c>
      <c r="R884" s="18">
        <f t="shared" si="181"/>
        <v>7.8490000000000002</v>
      </c>
      <c r="S884" s="18">
        <f t="shared" si="182"/>
        <v>3.7600000000000002</v>
      </c>
      <c r="T884" s="19">
        <f t="shared" si="183"/>
        <v>-5.6400000000000006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-2</v>
      </c>
      <c r="Z884" s="20">
        <f>Tabela1[[#This Row],[PESO TOTAL]]-Tabela1[[#This Row],[Peso Expedido]]</f>
        <v>9.4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0.4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5054</v>
      </c>
      <c r="B885" s="21" t="s">
        <v>5055</v>
      </c>
      <c r="C885" s="1">
        <v>1</v>
      </c>
      <c r="D885" s="1" t="s">
        <v>5059</v>
      </c>
      <c r="E885" s="7">
        <v>4537</v>
      </c>
      <c r="F885" s="7">
        <v>54</v>
      </c>
      <c r="G885" s="1">
        <v>211.4</v>
      </c>
      <c r="H885" s="34">
        <f>Tabela1[[#This Row],[PESO UNI]]*Tabela1[[#This Row],[QTE]]</f>
        <v>211.4</v>
      </c>
      <c r="I885" s="7">
        <v>0</v>
      </c>
      <c r="J885" s="8" t="s">
        <v>3045</v>
      </c>
      <c r="K885" s="8" t="s">
        <v>4320</v>
      </c>
      <c r="L885" s="9" t="s">
        <v>2984</v>
      </c>
      <c r="M885" s="10">
        <v>46251</v>
      </c>
      <c r="N885" s="8" t="s">
        <v>5101</v>
      </c>
      <c r="O885" s="12"/>
      <c r="P885" s="13"/>
      <c r="Q885" s="14">
        <f>Tabela1[[#This Row],[QTDE/ Fabricação]]-Tabela1[[#This Row],[QTE]]</f>
        <v>-1</v>
      </c>
      <c r="R885" s="18">
        <f t="shared" si="181"/>
        <v>176.51900000000001</v>
      </c>
      <c r="S885" s="18">
        <f t="shared" si="182"/>
        <v>84.56</v>
      </c>
      <c r="T885" s="19">
        <f t="shared" si="183"/>
        <v>-126.84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211.4</v>
      </c>
      <c r="AA885" s="17">
        <v>1</v>
      </c>
      <c r="AB885" s="33"/>
      <c r="AC885" s="33">
        <v>1</v>
      </c>
      <c r="AD885" s="33">
        <v>0.7</v>
      </c>
      <c r="AE885" s="33">
        <v>0.7</v>
      </c>
      <c r="AF885" s="33">
        <v>0.4</v>
      </c>
      <c r="AG885" s="33">
        <v>0.4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5060</v>
      </c>
      <c r="B886" s="21" t="s">
        <v>5061</v>
      </c>
      <c r="C886" s="1">
        <v>1</v>
      </c>
      <c r="D886" s="1" t="s">
        <v>5062</v>
      </c>
      <c r="E886" s="7">
        <v>4538</v>
      </c>
      <c r="F886" s="7">
        <v>19</v>
      </c>
      <c r="G886" s="1">
        <v>593.20000000000005</v>
      </c>
      <c r="H886" s="34">
        <f>Tabela1[[#This Row],[PESO UNI]]*Tabela1[[#This Row],[QTE]]</f>
        <v>593.20000000000005</v>
      </c>
      <c r="I886" s="7" t="s">
        <v>5699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593.20000000000005</v>
      </c>
      <c r="S886" s="18">
        <f t="shared" si="182"/>
        <v>593.20000000000005</v>
      </c>
      <c r="T886" s="19">
        <f t="shared" si="183"/>
        <v>0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593.20000000000005</v>
      </c>
      <c r="AA886" s="17">
        <v>1</v>
      </c>
      <c r="AB886" s="33"/>
      <c r="AC886" s="17">
        <v>1</v>
      </c>
      <c r="AD886" s="33">
        <v>1</v>
      </c>
      <c r="AE886" s="33">
        <v>1</v>
      </c>
      <c r="AF886" s="33">
        <v>1</v>
      </c>
      <c r="AG886" s="33">
        <v>1</v>
      </c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5063</v>
      </c>
      <c r="B887" s="21" t="s">
        <v>5064</v>
      </c>
      <c r="C887" s="1">
        <v>1</v>
      </c>
      <c r="D887" s="1" t="s">
        <v>5065</v>
      </c>
      <c r="E887" s="7">
        <v>4539</v>
      </c>
      <c r="F887" s="7">
        <v>19</v>
      </c>
      <c r="G887" s="1">
        <v>713.6</v>
      </c>
      <c r="H887" s="34">
        <f>Tabela1[[#This Row],[PESO UNI]]*Tabela1[[#This Row],[QTE]]</f>
        <v>713.6</v>
      </c>
      <c r="I887" s="7" t="s">
        <v>5699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713.6</v>
      </c>
      <c r="S887" s="18">
        <f t="shared" si="182"/>
        <v>713.6</v>
      </c>
      <c r="T887" s="19">
        <f t="shared" si="183"/>
        <v>0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713.6</v>
      </c>
      <c r="AA887" s="17">
        <v>1</v>
      </c>
      <c r="AB887" s="33"/>
      <c r="AC887" s="17">
        <v>1</v>
      </c>
      <c r="AD887" s="33">
        <v>1</v>
      </c>
      <c r="AE887" s="33">
        <v>1</v>
      </c>
      <c r="AF887" s="33">
        <v>1</v>
      </c>
      <c r="AG887" s="33">
        <v>1</v>
      </c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5066</v>
      </c>
      <c r="B888" s="21" t="s">
        <v>5067</v>
      </c>
      <c r="C888" s="1">
        <v>1</v>
      </c>
      <c r="D888" s="1" t="s">
        <v>5068</v>
      </c>
      <c r="E888" s="7">
        <v>4540</v>
      </c>
      <c r="F888" s="7">
        <v>19</v>
      </c>
      <c r="G888" s="1">
        <v>355.4</v>
      </c>
      <c r="H888" s="34">
        <f>Tabela1[[#This Row],[PESO UNI]]*Tabela1[[#This Row],[QTE]]</f>
        <v>355.4</v>
      </c>
      <c r="I888" s="7" t="s">
        <v>5699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355.4</v>
      </c>
      <c r="S888" s="18">
        <f t="shared" si="182"/>
        <v>355.4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355.4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5069</v>
      </c>
      <c r="B889" s="21" t="s">
        <v>5070</v>
      </c>
      <c r="C889" s="1">
        <v>1</v>
      </c>
      <c r="D889" s="1" t="s">
        <v>5071</v>
      </c>
      <c r="E889" s="7">
        <v>4541</v>
      </c>
      <c r="F889" s="7">
        <v>19</v>
      </c>
      <c r="G889" s="1">
        <v>604.79999999999995</v>
      </c>
      <c r="H889" s="34">
        <f>Tabela1[[#This Row],[PESO UNI]]*Tabela1[[#This Row],[QTE]]</f>
        <v>604.79999999999995</v>
      </c>
      <c r="I889" s="7" t="s">
        <v>5699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604.79999999999995</v>
      </c>
      <c r="S889" s="18">
        <f t="shared" si="182"/>
        <v>604.79999999999995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604.79999999999995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5072</v>
      </c>
      <c r="B890" s="21" t="s">
        <v>5073</v>
      </c>
      <c r="C890" s="1">
        <v>1</v>
      </c>
      <c r="D890" s="1" t="s">
        <v>5074</v>
      </c>
      <c r="E890" s="7">
        <v>4542</v>
      </c>
      <c r="F890" s="7">
        <v>19</v>
      </c>
      <c r="G890" s="1">
        <v>484.8</v>
      </c>
      <c r="H890" s="34">
        <f>Tabela1[[#This Row],[PESO UNI]]*Tabela1[[#This Row],[QTE]]</f>
        <v>484.8</v>
      </c>
      <c r="I890" s="7" t="s">
        <v>5699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484.8</v>
      </c>
      <c r="S890" s="18">
        <f t="shared" si="182"/>
        <v>484.8</v>
      </c>
      <c r="T890" s="19">
        <f t="shared" si="183"/>
        <v>0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484.8</v>
      </c>
      <c r="AA890" s="17">
        <v>1</v>
      </c>
      <c r="AB890" s="33"/>
      <c r="AC890" s="17">
        <v>1</v>
      </c>
      <c r="AD890" s="33">
        <v>1</v>
      </c>
      <c r="AE890" s="33">
        <v>1</v>
      </c>
      <c r="AF890" s="33">
        <v>1</v>
      </c>
      <c r="AG890" s="33">
        <v>1</v>
      </c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5075</v>
      </c>
      <c r="B891" s="21" t="s">
        <v>5076</v>
      </c>
      <c r="C891" s="1">
        <v>1</v>
      </c>
      <c r="D891" s="1" t="s">
        <v>5077</v>
      </c>
      <c r="E891" s="7">
        <v>4543</v>
      </c>
      <c r="F891" s="7">
        <v>19</v>
      </c>
      <c r="G891" s="1">
        <v>1096.4000000000001</v>
      </c>
      <c r="H891" s="34">
        <f>Tabela1[[#This Row],[PESO UNI]]*Tabela1[[#This Row],[QTE]]</f>
        <v>1096.4000000000001</v>
      </c>
      <c r="I891" s="7" t="s">
        <v>5699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1096.4000000000001</v>
      </c>
      <c r="S891" s="18">
        <f t="shared" si="182"/>
        <v>1096.4000000000001</v>
      </c>
      <c r="T891" s="19">
        <f t="shared" si="183"/>
        <v>0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1096.4000000000001</v>
      </c>
      <c r="AA891" s="17">
        <v>1</v>
      </c>
      <c r="AB891" s="33"/>
      <c r="AC891" s="17">
        <v>1</v>
      </c>
      <c r="AD891" s="33">
        <v>1</v>
      </c>
      <c r="AE891" s="33">
        <v>1</v>
      </c>
      <c r="AF891" s="33">
        <v>1</v>
      </c>
      <c r="AG891" s="33">
        <v>1</v>
      </c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5078</v>
      </c>
      <c r="B892" s="21" t="s">
        <v>5079</v>
      </c>
      <c r="C892" s="1">
        <v>1</v>
      </c>
      <c r="D892" s="1" t="s">
        <v>5080</v>
      </c>
      <c r="E892" s="7">
        <v>4544</v>
      </c>
      <c r="F892" s="7">
        <v>19</v>
      </c>
      <c r="G892" s="1">
        <v>289.5</v>
      </c>
      <c r="H892" s="34">
        <f>Tabela1[[#This Row],[PESO UNI]]*Tabela1[[#This Row],[QTE]]</f>
        <v>289.5</v>
      </c>
      <c r="I892" s="7" t="s">
        <v>5699</v>
      </c>
      <c r="J892" s="8" t="s">
        <v>4834</v>
      </c>
      <c r="K892" s="8" t="s">
        <v>4320</v>
      </c>
      <c r="L892" s="9" t="s">
        <v>3291</v>
      </c>
      <c r="M892" s="10">
        <v>46252</v>
      </c>
      <c r="N892" s="8" t="s">
        <v>38</v>
      </c>
      <c r="O892" s="12"/>
      <c r="P892" s="13"/>
      <c r="Q892" s="14">
        <f>Tabela1[[#This Row],[QTDE/ Fabricação]]-Tabela1[[#This Row],[QTE]]</f>
        <v>-1</v>
      </c>
      <c r="R892" s="18">
        <f t="shared" si="181"/>
        <v>289.5</v>
      </c>
      <c r="S892" s="18">
        <f t="shared" si="182"/>
        <v>289.5</v>
      </c>
      <c r="T892" s="19">
        <f t="shared" si="183"/>
        <v>0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289.5</v>
      </c>
      <c r="AA892" s="17">
        <v>1</v>
      </c>
      <c r="AB892" s="33"/>
      <c r="AC892" s="17">
        <v>1</v>
      </c>
      <c r="AD892" s="33">
        <v>1</v>
      </c>
      <c r="AE892" s="33">
        <v>1</v>
      </c>
      <c r="AF892" s="33">
        <v>1</v>
      </c>
      <c r="AG892" s="33">
        <v>1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5081</v>
      </c>
      <c r="B893" s="21" t="s">
        <v>5082</v>
      </c>
      <c r="C893" s="1">
        <v>1</v>
      </c>
      <c r="D893" s="1" t="s">
        <v>5083</v>
      </c>
      <c r="E893" s="7">
        <v>4545</v>
      </c>
      <c r="F893" s="7">
        <v>57</v>
      </c>
      <c r="G893" s="1">
        <v>763.4</v>
      </c>
      <c r="H893" s="34">
        <f>Tabela1[[#This Row],[PESO UNI]]*Tabela1[[#This Row],[QTE]]</f>
        <v>763.4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5101</v>
      </c>
      <c r="O893" s="12"/>
      <c r="P893" s="13"/>
      <c r="Q893" s="14">
        <f>Tabela1[[#This Row],[QTDE/ Fabricação]]-Tabela1[[#This Row],[QTE]]</f>
        <v>-1</v>
      </c>
      <c r="R893" s="18">
        <f t="shared" si="181"/>
        <v>763.4</v>
      </c>
      <c r="S893" s="18">
        <f t="shared" si="182"/>
        <v>763.4</v>
      </c>
      <c r="T893" s="19">
        <f t="shared" si="183"/>
        <v>0</v>
      </c>
      <c r="U893" s="16">
        <f>IFERROR(SUMIF('LISTA DE EMBARQUE'!B:B,MICRO!E:E,'LISTA DE EMBARQUE'!G:G),"")</f>
        <v>1</v>
      </c>
      <c r="V893" s="12">
        <f>IFERROR(VLOOKUP(Tabela1[[#This Row],[COD.MDE]],'LISTA DE EMBARQUE'!B:L,11,0),"")</f>
        <v>11</v>
      </c>
      <c r="W893" s="13">
        <f>IFERROR(VLOOKUP(Tabela1[[#This Row],[COD.MDE]],'LISTA DE EMBARQUE'!B:M,12,0),"")</f>
        <v>46300</v>
      </c>
      <c r="X893" s="14">
        <f>IFERROR(Tabela1[[#This Row],[QIANTIDADE EXPEDIDA]]*Tabela1[[#This Row],[PESO UNI]],"")</f>
        <v>763.4</v>
      </c>
      <c r="Y893" s="14">
        <f t="shared" si="184"/>
        <v>0</v>
      </c>
      <c r="Z893" s="20">
        <f>Tabela1[[#This Row],[PESO TOTAL]]-Tabela1[[#This Row],[Peso Expedido]]</f>
        <v>0</v>
      </c>
      <c r="AA893" s="17">
        <v>1</v>
      </c>
      <c r="AB893" s="33"/>
      <c r="AC893" s="33">
        <v>1</v>
      </c>
      <c r="AD893" s="33">
        <v>1</v>
      </c>
      <c r="AE893" s="33">
        <v>1</v>
      </c>
      <c r="AF893" s="33">
        <v>1</v>
      </c>
      <c r="AG893" s="33">
        <v>1</v>
      </c>
      <c r="AH893" s="33">
        <v>1</v>
      </c>
      <c r="AI893" s="33" t="s">
        <v>4509</v>
      </c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5084</v>
      </c>
      <c r="B894" s="21" t="s">
        <v>5085</v>
      </c>
      <c r="C894" s="1">
        <v>1</v>
      </c>
      <c r="D894" s="1" t="s">
        <v>5086</v>
      </c>
      <c r="E894" s="7">
        <v>4546</v>
      </c>
      <c r="F894" s="7">
        <v>57</v>
      </c>
      <c r="G894" s="1">
        <v>508.5</v>
      </c>
      <c r="H894" s="34">
        <f>Tabela1[[#This Row],[PESO UNI]]*Tabela1[[#This Row],[QTE]]</f>
        <v>508.5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5101</v>
      </c>
      <c r="O894" s="12"/>
      <c r="P894" s="13"/>
      <c r="Q894" s="14">
        <f>Tabela1[[#This Row],[QTDE/ Fabricação]]-Tabela1[[#This Row],[QTE]]</f>
        <v>-1</v>
      </c>
      <c r="R894" s="18">
        <f t="shared" si="181"/>
        <v>508.5</v>
      </c>
      <c r="S894" s="18">
        <f t="shared" si="182"/>
        <v>508.5</v>
      </c>
      <c r="T894" s="19">
        <f t="shared" si="183"/>
        <v>0</v>
      </c>
      <c r="U894" s="16">
        <f>IFERROR(SUMIF('LISTA DE EMBARQUE'!B:B,MICRO!E:E,'LISTA DE EMBARQUE'!G:G),"")</f>
        <v>1</v>
      </c>
      <c r="V894" s="12">
        <f>IFERROR(VLOOKUP(Tabela1[[#This Row],[COD.MDE]],'LISTA DE EMBARQUE'!B:L,11,0),"")</f>
        <v>11</v>
      </c>
      <c r="W894" s="13">
        <f>IFERROR(VLOOKUP(Tabela1[[#This Row],[COD.MDE]],'LISTA DE EMBARQUE'!B:M,12,0),"")</f>
        <v>46300</v>
      </c>
      <c r="X894" s="14">
        <f>IFERROR(Tabela1[[#This Row],[QIANTIDADE EXPEDIDA]]*Tabela1[[#This Row],[PESO UNI]],"")</f>
        <v>508.5</v>
      </c>
      <c r="Y894" s="14">
        <f t="shared" si="184"/>
        <v>0</v>
      </c>
      <c r="Z894" s="20">
        <f>Tabela1[[#This Row],[PESO TOTAL]]-Tabela1[[#This Row],[Peso Expedido]]</f>
        <v>0</v>
      </c>
      <c r="AA894" s="17">
        <v>1</v>
      </c>
      <c r="AB894" s="33"/>
      <c r="AC894" s="33">
        <v>1</v>
      </c>
      <c r="AD894" s="33">
        <v>1</v>
      </c>
      <c r="AE894" s="33">
        <v>1</v>
      </c>
      <c r="AF894" s="33">
        <v>1</v>
      </c>
      <c r="AG894" s="33">
        <v>1</v>
      </c>
      <c r="AH894" s="33">
        <v>1</v>
      </c>
      <c r="AI894" s="33" t="s">
        <v>4509</v>
      </c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5087</v>
      </c>
      <c r="B895" s="21" t="s">
        <v>5088</v>
      </c>
      <c r="C895" s="1">
        <v>1</v>
      </c>
      <c r="D895" s="1" t="s">
        <v>5089</v>
      </c>
      <c r="E895" s="7">
        <v>4547</v>
      </c>
      <c r="F895" s="7">
        <v>57</v>
      </c>
      <c r="G895" s="1">
        <v>441.2</v>
      </c>
      <c r="H895" s="34">
        <f>Tabela1[[#This Row],[PESO UNI]]*Tabela1[[#This Row],[QTE]]</f>
        <v>441.2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5101</v>
      </c>
      <c r="O895" s="12"/>
      <c r="P895" s="13"/>
      <c r="Q895" s="14">
        <f>Tabela1[[#This Row],[QTDE/ Fabricação]]-Tabela1[[#This Row],[QTE]]</f>
        <v>-1</v>
      </c>
      <c r="R895" s="18">
        <f t="shared" si="181"/>
        <v>441.2</v>
      </c>
      <c r="S895" s="18">
        <f t="shared" si="182"/>
        <v>441.2</v>
      </c>
      <c r="T895" s="19">
        <f t="shared" si="183"/>
        <v>0</v>
      </c>
      <c r="U895" s="16">
        <f>IFERROR(SUMIF('LISTA DE EMBARQUE'!B:B,MICRO!E:E,'LISTA DE EMBARQUE'!G:G),"")</f>
        <v>1</v>
      </c>
      <c r="V895" s="12">
        <f>IFERROR(VLOOKUP(Tabela1[[#This Row],[COD.MDE]],'LISTA DE EMBARQUE'!B:L,11,0),"")</f>
        <v>11</v>
      </c>
      <c r="W895" s="13">
        <f>IFERROR(VLOOKUP(Tabela1[[#This Row],[COD.MDE]],'LISTA DE EMBARQUE'!B:M,12,0),"")</f>
        <v>46300</v>
      </c>
      <c r="X895" s="14">
        <f>IFERROR(Tabela1[[#This Row],[QIANTIDADE EXPEDIDA]]*Tabela1[[#This Row],[PESO UNI]],"")</f>
        <v>441.2</v>
      </c>
      <c r="Y895" s="14">
        <f t="shared" si="184"/>
        <v>0</v>
      </c>
      <c r="Z895" s="20">
        <f>Tabela1[[#This Row],[PESO TOTAL]]-Tabela1[[#This Row],[Peso Expedido]]</f>
        <v>0</v>
      </c>
      <c r="AA895" s="17">
        <v>1</v>
      </c>
      <c r="AB895" s="33"/>
      <c r="AC895" s="33">
        <v>1</v>
      </c>
      <c r="AD895" s="33">
        <v>1</v>
      </c>
      <c r="AE895" s="33">
        <v>1</v>
      </c>
      <c r="AF895" s="33">
        <v>1</v>
      </c>
      <c r="AG895" s="33">
        <v>1</v>
      </c>
      <c r="AH895" s="33">
        <v>1</v>
      </c>
      <c r="AI895" s="33" t="s">
        <v>4509</v>
      </c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5090</v>
      </c>
      <c r="B896" s="21" t="s">
        <v>5091</v>
      </c>
      <c r="C896" s="1">
        <v>1</v>
      </c>
      <c r="D896" s="1" t="s">
        <v>5092</v>
      </c>
      <c r="E896" s="7">
        <v>4548</v>
      </c>
      <c r="F896" s="7">
        <v>57</v>
      </c>
      <c r="G896" s="1">
        <v>725.7</v>
      </c>
      <c r="H896" s="34">
        <f>Tabela1[[#This Row],[PESO UNI]]*Tabela1[[#This Row],[QTE]]</f>
        <v>725.7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5101</v>
      </c>
      <c r="O896" s="12"/>
      <c r="P896" s="13"/>
      <c r="Q896" s="14">
        <f>Tabela1[[#This Row],[QTDE/ Fabricação]]-Tabela1[[#This Row],[QTE]]</f>
        <v>-1</v>
      </c>
      <c r="R896" s="18">
        <f t="shared" si="181"/>
        <v>725.7</v>
      </c>
      <c r="S896" s="18">
        <f t="shared" si="182"/>
        <v>725.7</v>
      </c>
      <c r="T896" s="19">
        <f t="shared" si="183"/>
        <v>0</v>
      </c>
      <c r="U896" s="16">
        <f>IFERROR(SUMIF('LISTA DE EMBARQUE'!B:B,MICRO!E:E,'LISTA DE EMBARQUE'!G:G),"")</f>
        <v>1</v>
      </c>
      <c r="V896" s="12">
        <f>IFERROR(VLOOKUP(Tabela1[[#This Row],[COD.MDE]],'LISTA DE EMBARQUE'!B:L,11,0),"")</f>
        <v>11</v>
      </c>
      <c r="W896" s="13">
        <f>IFERROR(VLOOKUP(Tabela1[[#This Row],[COD.MDE]],'LISTA DE EMBARQUE'!B:M,12,0),"")</f>
        <v>46300</v>
      </c>
      <c r="X896" s="14">
        <f>IFERROR(Tabela1[[#This Row],[QIANTIDADE EXPEDIDA]]*Tabela1[[#This Row],[PESO UNI]],"")</f>
        <v>725.7</v>
      </c>
      <c r="Y896" s="14">
        <f t="shared" si="184"/>
        <v>0</v>
      </c>
      <c r="Z896" s="20">
        <f>Tabela1[[#This Row],[PESO TOTAL]]-Tabela1[[#This Row],[Peso Expedido]]</f>
        <v>0</v>
      </c>
      <c r="AA896" s="17">
        <v>1</v>
      </c>
      <c r="AB896" s="33"/>
      <c r="AC896" s="33">
        <v>1</v>
      </c>
      <c r="AD896" s="33">
        <v>1</v>
      </c>
      <c r="AE896" s="33">
        <v>1</v>
      </c>
      <c r="AF896" s="33">
        <v>1</v>
      </c>
      <c r="AG896" s="33">
        <v>1</v>
      </c>
      <c r="AH896" s="33">
        <v>1</v>
      </c>
      <c r="AI896" s="33" t="s">
        <v>4509</v>
      </c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5093</v>
      </c>
      <c r="B897" s="21" t="s">
        <v>5094</v>
      </c>
      <c r="C897" s="1">
        <v>1</v>
      </c>
      <c r="D897" s="1" t="s">
        <v>5095</v>
      </c>
      <c r="E897" s="7">
        <v>4549</v>
      </c>
      <c r="F897" s="7">
        <v>57</v>
      </c>
      <c r="G897" s="1">
        <v>350.2</v>
      </c>
      <c r="H897" s="34">
        <f>Tabela1[[#This Row],[PESO UNI]]*Tabela1[[#This Row],[QTE]]</f>
        <v>350.2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5101</v>
      </c>
      <c r="O897" s="12"/>
      <c r="P897" s="13"/>
      <c r="Q897" s="14">
        <f>Tabela1[[#This Row],[QTDE/ Fabricação]]-Tabela1[[#This Row],[QTE]]</f>
        <v>-1</v>
      </c>
      <c r="R897" s="18">
        <f t="shared" si="181"/>
        <v>350.2</v>
      </c>
      <c r="S897" s="18">
        <f t="shared" si="182"/>
        <v>350.2</v>
      </c>
      <c r="T897" s="19">
        <f t="shared" si="183"/>
        <v>0</v>
      </c>
      <c r="U897" s="16">
        <f>IFERROR(SUMIF('LISTA DE EMBARQUE'!B:B,MICRO!E:E,'LISTA DE EMBARQUE'!G:G),"")</f>
        <v>1</v>
      </c>
      <c r="V897" s="12">
        <f>IFERROR(VLOOKUP(Tabela1[[#This Row],[COD.MDE]],'LISTA DE EMBARQUE'!B:L,11,0),"")</f>
        <v>11</v>
      </c>
      <c r="W897" s="13">
        <f>IFERROR(VLOOKUP(Tabela1[[#This Row],[COD.MDE]],'LISTA DE EMBARQUE'!B:M,12,0),"")</f>
        <v>46300</v>
      </c>
      <c r="X897" s="14">
        <f>IFERROR(Tabela1[[#This Row],[QIANTIDADE EXPEDIDA]]*Tabela1[[#This Row],[PESO UNI]],"")</f>
        <v>350.2</v>
      </c>
      <c r="Y897" s="14">
        <f t="shared" si="184"/>
        <v>0</v>
      </c>
      <c r="Z897" s="20">
        <f>Tabela1[[#This Row],[PESO TOTAL]]-Tabela1[[#This Row],[Peso Expedido]]</f>
        <v>0</v>
      </c>
      <c r="AA897" s="17">
        <v>1</v>
      </c>
      <c r="AB897" s="33"/>
      <c r="AC897" s="33">
        <v>1</v>
      </c>
      <c r="AD897" s="33">
        <v>1</v>
      </c>
      <c r="AE897" s="33">
        <v>1</v>
      </c>
      <c r="AF897" s="33">
        <v>1</v>
      </c>
      <c r="AG897" s="33">
        <v>1</v>
      </c>
      <c r="AH897" s="33">
        <v>1</v>
      </c>
      <c r="AI897" s="33" t="s">
        <v>4509</v>
      </c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5093</v>
      </c>
      <c r="B898" s="21" t="s">
        <v>5094</v>
      </c>
      <c r="C898" s="1">
        <v>3</v>
      </c>
      <c r="D898" s="1" t="s">
        <v>5096</v>
      </c>
      <c r="E898" s="7">
        <v>4550</v>
      </c>
      <c r="F898" s="7">
        <v>57</v>
      </c>
      <c r="G898" s="1">
        <v>3.1</v>
      </c>
      <c r="H898" s="34">
        <f>Tabela1[[#This Row],[PESO UNI]]*Tabela1[[#This Row],[QTE]]</f>
        <v>9.3000000000000007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5101</v>
      </c>
      <c r="O898" s="12"/>
      <c r="P898" s="13"/>
      <c r="Q898" s="14">
        <f>Tabela1[[#This Row],[QTDE/ Fabricação]]-Tabela1[[#This Row],[QTE]]</f>
        <v>-3</v>
      </c>
      <c r="R898" s="18">
        <f t="shared" si="181"/>
        <v>9.3000000000000007</v>
      </c>
      <c r="S898" s="18">
        <f t="shared" si="182"/>
        <v>9.3000000000000007</v>
      </c>
      <c r="T898" s="19">
        <f t="shared" si="183"/>
        <v>0</v>
      </c>
      <c r="U898" s="16">
        <f>IFERROR(SUMIF('LISTA DE EMBARQUE'!B:B,MICRO!E:E,'LISTA DE EMBARQUE'!G:G),"")</f>
        <v>3</v>
      </c>
      <c r="V898" s="12">
        <f>IFERROR(VLOOKUP(Tabela1[[#This Row],[COD.MDE]],'LISTA DE EMBARQUE'!B:L,11,0),"")</f>
        <v>11</v>
      </c>
      <c r="W898" s="13">
        <f>IFERROR(VLOOKUP(Tabela1[[#This Row],[COD.MDE]],'LISTA DE EMBARQUE'!B:M,12,0),"")</f>
        <v>46300</v>
      </c>
      <c r="X898" s="14">
        <f>IFERROR(Tabela1[[#This Row],[QIANTIDADE EXPEDIDA]]*Tabela1[[#This Row],[PESO UNI]],"")</f>
        <v>9.3000000000000007</v>
      </c>
      <c r="Y898" s="14">
        <f t="shared" si="184"/>
        <v>0</v>
      </c>
      <c r="Z898" s="20">
        <f>Tabela1[[#This Row],[PESO TOTAL]]-Tabela1[[#This Row],[Peso Expedido]]</f>
        <v>0</v>
      </c>
      <c r="AA898" s="17">
        <v>1</v>
      </c>
      <c r="AB898" s="33"/>
      <c r="AC898" s="33">
        <v>1</v>
      </c>
      <c r="AD898" s="33">
        <v>1</v>
      </c>
      <c r="AE898" s="33">
        <v>1</v>
      </c>
      <c r="AF898" s="33">
        <v>1</v>
      </c>
      <c r="AG898" s="33">
        <v>1</v>
      </c>
      <c r="AH898" s="33">
        <v>1</v>
      </c>
      <c r="AI898" s="33" t="s">
        <v>4509</v>
      </c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5097</v>
      </c>
      <c r="B899" s="21" t="s">
        <v>5098</v>
      </c>
      <c r="C899" s="1">
        <v>1</v>
      </c>
      <c r="D899" s="1" t="s">
        <v>5099</v>
      </c>
      <c r="E899" s="7">
        <v>4551</v>
      </c>
      <c r="F899" s="7">
        <v>57</v>
      </c>
      <c r="G899" s="1">
        <v>33</v>
      </c>
      <c r="H899" s="34">
        <f>Tabela1[[#This Row],[PESO UNI]]*Tabela1[[#This Row],[QTE]]</f>
        <v>33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5101</v>
      </c>
      <c r="O899" s="12"/>
      <c r="P899" s="13"/>
      <c r="Q899" s="14">
        <f>Tabela1[[#This Row],[QTDE/ Fabricação]]-Tabela1[[#This Row],[QTE]]</f>
        <v>-1</v>
      </c>
      <c r="R899" s="18">
        <f t="shared" si="181"/>
        <v>33</v>
      </c>
      <c r="S899" s="18">
        <f t="shared" si="182"/>
        <v>33</v>
      </c>
      <c r="T899" s="19">
        <f t="shared" si="183"/>
        <v>0</v>
      </c>
      <c r="U899" s="16">
        <f>IFERROR(SUMIF('LISTA DE EMBARQUE'!B:B,MICRO!E:E,'LISTA DE EMBARQUE'!G:G),"")</f>
        <v>1</v>
      </c>
      <c r="V899" s="12">
        <f>IFERROR(VLOOKUP(Tabela1[[#This Row],[COD.MDE]],'LISTA DE EMBARQUE'!B:L,11,0),"")</f>
        <v>11</v>
      </c>
      <c r="W899" s="13">
        <f>IFERROR(VLOOKUP(Tabela1[[#This Row],[COD.MDE]],'LISTA DE EMBARQUE'!B:M,12,0),"")</f>
        <v>46300</v>
      </c>
      <c r="X899" s="14">
        <f>IFERROR(Tabela1[[#This Row],[QIANTIDADE EXPEDIDA]]*Tabela1[[#This Row],[PESO UNI]],"")</f>
        <v>33</v>
      </c>
      <c r="Y899" s="14">
        <f t="shared" si="184"/>
        <v>0</v>
      </c>
      <c r="Z899" s="20">
        <f>Tabela1[[#This Row],[PESO TOTAL]]-Tabela1[[#This Row],[Peso Expedido]]</f>
        <v>0</v>
      </c>
      <c r="AA899" s="17">
        <v>1</v>
      </c>
      <c r="AB899" s="33"/>
      <c r="AC899" s="33">
        <v>1</v>
      </c>
      <c r="AD899" s="33">
        <v>1</v>
      </c>
      <c r="AE899" s="33">
        <v>1</v>
      </c>
      <c r="AF899" s="33">
        <v>1</v>
      </c>
      <c r="AG899" s="33">
        <v>1</v>
      </c>
      <c r="AH899" s="33">
        <v>1</v>
      </c>
      <c r="AI899" s="33" t="s">
        <v>4509</v>
      </c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5575</v>
      </c>
      <c r="B900" s="21" t="s">
        <v>5100</v>
      </c>
      <c r="C900" s="1">
        <v>67</v>
      </c>
      <c r="D900" s="1" t="s">
        <v>5576</v>
      </c>
      <c r="E900" s="7">
        <v>4552</v>
      </c>
      <c r="F900" s="7">
        <v>57</v>
      </c>
      <c r="G900" s="1">
        <v>8.1</v>
      </c>
      <c r="H900" s="34">
        <f>Tabela1[[#This Row],[PESO UNI]]*Tabela1[[#This Row],[QTE]]</f>
        <v>542.69999999999993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-67</v>
      </c>
      <c r="R900" s="18">
        <f t="shared" ref="R900:R928" si="185">IFERROR(H900*((AA900*0.25)+(AC900*0.25)+(AD900*0.225)+(AE900*0.225)+(AF900*0.05)),"")</f>
        <v>135.67499999999998</v>
      </c>
      <c r="S900" s="18">
        <f t="shared" ref="S900:S928" si="186">IFERROR(H900*AG900,"")</f>
        <v>0</v>
      </c>
      <c r="T900" s="19">
        <f t="shared" ref="T900:T928" si="187">IFERROR(S900-H900,"")</f>
        <v>-542.69999999999993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ref="Y900:Y928" si="188">U900-C900</f>
        <v>-67</v>
      </c>
      <c r="Z900" s="20">
        <f>Tabela1[[#This Row],[PESO TOTAL]]-Tabela1[[#This Row],[Peso Expedido]]</f>
        <v>542.69999999999993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5575</v>
      </c>
      <c r="B901" s="21" t="s">
        <v>5100</v>
      </c>
      <c r="C901" s="1">
        <v>3</v>
      </c>
      <c r="D901" s="1" t="s">
        <v>5577</v>
      </c>
      <c r="E901" s="7">
        <v>4553</v>
      </c>
      <c r="F901" s="7">
        <v>57</v>
      </c>
      <c r="G901" s="1">
        <v>9.4</v>
      </c>
      <c r="H901" s="34">
        <f>Tabela1[[#This Row],[PESO UNI]]*Tabela1[[#This Row],[QTE]]</f>
        <v>28.200000000000003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-3</v>
      </c>
      <c r="R901" s="18">
        <f t="shared" si="185"/>
        <v>7.0500000000000007</v>
      </c>
      <c r="S901" s="18">
        <f t="shared" si="186"/>
        <v>0</v>
      </c>
      <c r="T901" s="19">
        <f t="shared" si="187"/>
        <v>-28.200000000000003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-3</v>
      </c>
      <c r="Z901" s="20">
        <f>Tabela1[[#This Row],[PESO TOTAL]]-Tabela1[[#This Row],[Peso Expedido]]</f>
        <v>28.200000000000003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5575</v>
      </c>
      <c r="B902" s="21" t="s">
        <v>5100</v>
      </c>
      <c r="C902" s="1">
        <v>1</v>
      </c>
      <c r="D902" s="1" t="s">
        <v>5578</v>
      </c>
      <c r="E902" s="7">
        <v>4554</v>
      </c>
      <c r="F902" s="7">
        <v>57</v>
      </c>
      <c r="G902" s="1">
        <v>5.4</v>
      </c>
      <c r="H902" s="34">
        <f>Tabela1[[#This Row],[PESO UNI]]*Tabela1[[#This Row],[QTE]]</f>
        <v>5.4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-1</v>
      </c>
      <c r="R902" s="18">
        <f t="shared" si="185"/>
        <v>1.35</v>
      </c>
      <c r="S902" s="18">
        <f t="shared" si="186"/>
        <v>0</v>
      </c>
      <c r="T902" s="19">
        <f t="shared" si="187"/>
        <v>-5.4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-1</v>
      </c>
      <c r="Z902" s="20">
        <f>Tabela1[[#This Row],[PESO TOTAL]]-Tabela1[[#This Row],[Peso Expedido]]</f>
        <v>5.4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5575</v>
      </c>
      <c r="B903" s="21" t="s">
        <v>5100</v>
      </c>
      <c r="C903" s="1">
        <v>6</v>
      </c>
      <c r="D903" s="1" t="s">
        <v>5579</v>
      </c>
      <c r="E903" s="7">
        <v>4800</v>
      </c>
      <c r="F903" s="7">
        <v>57</v>
      </c>
      <c r="G903" s="1">
        <v>3.9</v>
      </c>
      <c r="H903" s="34">
        <f>Tabela1[[#This Row],[PESO UNI]]*Tabela1[[#This Row],[QTE]]</f>
        <v>23.4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-6</v>
      </c>
      <c r="R903" s="18">
        <f t="shared" si="185"/>
        <v>5.85</v>
      </c>
      <c r="S903" s="18">
        <f t="shared" si="186"/>
        <v>0</v>
      </c>
      <c r="T903" s="19">
        <f t="shared" si="187"/>
        <v>-23.4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23.4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5575</v>
      </c>
      <c r="B904" s="21" t="s">
        <v>5100</v>
      </c>
      <c r="C904" s="1">
        <v>4</v>
      </c>
      <c r="D904" s="1" t="s">
        <v>5580</v>
      </c>
      <c r="E904" s="7">
        <v>4801</v>
      </c>
      <c r="F904" s="7">
        <v>57</v>
      </c>
      <c r="G904" s="1">
        <v>2.8</v>
      </c>
      <c r="H904" s="34">
        <f>Tabela1[[#This Row],[PESO UNI]]*Tabela1[[#This Row],[QTE]]</f>
        <v>11.2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-4</v>
      </c>
      <c r="R904" s="18">
        <f t="shared" si="185"/>
        <v>2.8</v>
      </c>
      <c r="S904" s="18">
        <f t="shared" si="186"/>
        <v>0</v>
      </c>
      <c r="T904" s="19">
        <f t="shared" si="187"/>
        <v>-11.2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-4</v>
      </c>
      <c r="Z904" s="20">
        <f>Tabela1[[#This Row],[PESO TOTAL]]-Tabela1[[#This Row],[Peso Expedido]]</f>
        <v>11.2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5575</v>
      </c>
      <c r="B905" s="21" t="s">
        <v>5100</v>
      </c>
      <c r="C905" s="1">
        <v>2</v>
      </c>
      <c r="D905" s="1" t="s">
        <v>5581</v>
      </c>
      <c r="E905" s="7">
        <v>4802</v>
      </c>
      <c r="F905" s="7">
        <v>57</v>
      </c>
      <c r="G905" s="1">
        <v>4.7</v>
      </c>
      <c r="H905" s="34">
        <f>Tabela1[[#This Row],[PESO UNI]]*Tabela1[[#This Row],[QTE]]</f>
        <v>9.4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-2</v>
      </c>
      <c r="R905" s="18">
        <f t="shared" si="185"/>
        <v>2.35</v>
      </c>
      <c r="S905" s="18">
        <f t="shared" si="186"/>
        <v>0</v>
      </c>
      <c r="T905" s="19">
        <f t="shared" si="187"/>
        <v>-9.4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-2</v>
      </c>
      <c r="Z905" s="20">
        <f>Tabela1[[#This Row],[PESO TOTAL]]-Tabela1[[#This Row],[Peso Expedido]]</f>
        <v>9.4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5575</v>
      </c>
      <c r="B906" s="21" t="s">
        <v>5100</v>
      </c>
      <c r="C906" s="1">
        <v>1</v>
      </c>
      <c r="D906" s="1" t="s">
        <v>5582</v>
      </c>
      <c r="E906" s="7">
        <v>4803</v>
      </c>
      <c r="F906" s="7">
        <v>57</v>
      </c>
      <c r="G906" s="1">
        <v>11.4</v>
      </c>
      <c r="H906" s="34">
        <f>Tabela1[[#This Row],[PESO UNI]]*Tabela1[[#This Row],[QTE]]</f>
        <v>11.4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2.85</v>
      </c>
      <c r="S906" s="18">
        <f t="shared" si="186"/>
        <v>0</v>
      </c>
      <c r="T906" s="19">
        <f t="shared" si="187"/>
        <v>-11.4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11.4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5575</v>
      </c>
      <c r="B907" s="21" t="s">
        <v>5100</v>
      </c>
      <c r="C907" s="1">
        <v>1</v>
      </c>
      <c r="D907" s="1" t="s">
        <v>5583</v>
      </c>
      <c r="E907" s="7">
        <v>4804</v>
      </c>
      <c r="F907" s="7">
        <v>57</v>
      </c>
      <c r="G907" s="1">
        <v>4.3</v>
      </c>
      <c r="H907" s="34">
        <f>Tabela1[[#This Row],[PESO UNI]]*Tabela1[[#This Row],[QTE]]</f>
        <v>4.3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1.075</v>
      </c>
      <c r="S907" s="18">
        <f t="shared" si="186"/>
        <v>0</v>
      </c>
      <c r="T907" s="19">
        <f t="shared" si="187"/>
        <v>-4.3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4.3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5575</v>
      </c>
      <c r="B908" s="21" t="s">
        <v>5100</v>
      </c>
      <c r="C908" s="1">
        <v>1</v>
      </c>
      <c r="D908" s="1" t="s">
        <v>5584</v>
      </c>
      <c r="E908" s="7">
        <v>4805</v>
      </c>
      <c r="F908" s="7">
        <v>57</v>
      </c>
      <c r="G908" s="1">
        <v>5.2</v>
      </c>
      <c r="H908" s="34">
        <f>Tabela1[[#This Row],[PESO UNI]]*Tabela1[[#This Row],[QTE]]</f>
        <v>5.2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1.3</v>
      </c>
      <c r="S908" s="18">
        <f t="shared" si="186"/>
        <v>0</v>
      </c>
      <c r="T908" s="19">
        <f t="shared" si="187"/>
        <v>-5.2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5.2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5575</v>
      </c>
      <c r="B909" s="21" t="s">
        <v>5100</v>
      </c>
      <c r="C909" s="1">
        <v>1</v>
      </c>
      <c r="D909" s="1" t="s">
        <v>5585</v>
      </c>
      <c r="E909" s="7">
        <v>4806</v>
      </c>
      <c r="F909" s="7">
        <v>57</v>
      </c>
      <c r="G909" s="1">
        <v>6.2</v>
      </c>
      <c r="H909" s="34">
        <f>Tabela1[[#This Row],[PESO UNI]]*Tabela1[[#This Row],[QTE]]</f>
        <v>6.2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1.55</v>
      </c>
      <c r="S909" s="18">
        <f t="shared" si="186"/>
        <v>0</v>
      </c>
      <c r="T909" s="19">
        <f t="shared" si="187"/>
        <v>-6.2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6.2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5575</v>
      </c>
      <c r="B910" s="21" t="s">
        <v>5100</v>
      </c>
      <c r="C910" s="1">
        <v>1</v>
      </c>
      <c r="D910" s="1" t="s">
        <v>5586</v>
      </c>
      <c r="E910" s="7">
        <v>4807</v>
      </c>
      <c r="F910" s="7">
        <v>57</v>
      </c>
      <c r="G910" s="1">
        <v>7.1</v>
      </c>
      <c r="H910" s="34">
        <f>Tabela1[[#This Row],[PESO UNI]]*Tabela1[[#This Row],[QTE]]</f>
        <v>7.1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1.7749999999999999</v>
      </c>
      <c r="S910" s="18">
        <f t="shared" si="186"/>
        <v>0</v>
      </c>
      <c r="T910" s="19">
        <f t="shared" si="187"/>
        <v>-7.1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7.1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5575</v>
      </c>
      <c r="B911" s="21" t="s">
        <v>5100</v>
      </c>
      <c r="C911" s="1">
        <v>1</v>
      </c>
      <c r="D911" s="1" t="s">
        <v>5587</v>
      </c>
      <c r="E911" s="7">
        <v>4808</v>
      </c>
      <c r="F911" s="7">
        <v>57</v>
      </c>
      <c r="G911" s="1">
        <v>13.5</v>
      </c>
      <c r="H911" s="34">
        <f>Tabela1[[#This Row],[PESO UNI]]*Tabela1[[#This Row],[QTE]]</f>
        <v>13.5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3.375</v>
      </c>
      <c r="S911" s="18">
        <f t="shared" si="186"/>
        <v>0</v>
      </c>
      <c r="T911" s="19">
        <f t="shared" si="187"/>
        <v>-13.5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13.5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5575</v>
      </c>
      <c r="B912" s="21" t="s">
        <v>5100</v>
      </c>
      <c r="C912" s="1">
        <v>1</v>
      </c>
      <c r="D912" s="1" t="s">
        <v>5588</v>
      </c>
      <c r="E912" s="7">
        <v>4809</v>
      </c>
      <c r="F912" s="7">
        <v>57</v>
      </c>
      <c r="G912" s="1">
        <v>6.5</v>
      </c>
      <c r="H912" s="34">
        <f>Tabela1[[#This Row],[PESO UNI]]*Tabela1[[#This Row],[QTE]]</f>
        <v>6.5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1.625</v>
      </c>
      <c r="S912" s="18">
        <f t="shared" si="186"/>
        <v>0</v>
      </c>
      <c r="T912" s="19">
        <f t="shared" si="187"/>
        <v>-6.5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6.5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5575</v>
      </c>
      <c r="B913" s="21" t="s">
        <v>5100</v>
      </c>
      <c r="C913" s="1">
        <v>1</v>
      </c>
      <c r="D913" s="1" t="s">
        <v>5589</v>
      </c>
      <c r="E913" s="7">
        <v>4810</v>
      </c>
      <c r="F913" s="7">
        <v>57</v>
      </c>
      <c r="G913" s="1">
        <v>7.3</v>
      </c>
      <c r="H913" s="34">
        <f>Tabela1[[#This Row],[PESO UNI]]*Tabela1[[#This Row],[QTE]]</f>
        <v>7.3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1.825</v>
      </c>
      <c r="S913" s="18">
        <f t="shared" si="186"/>
        <v>0</v>
      </c>
      <c r="T913" s="19">
        <f t="shared" si="187"/>
        <v>-7.3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7.3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5575</v>
      </c>
      <c r="B914" s="21" t="s">
        <v>5100</v>
      </c>
      <c r="C914" s="1">
        <v>1</v>
      </c>
      <c r="D914" s="1" t="s">
        <v>5590</v>
      </c>
      <c r="E914" s="7">
        <v>4811</v>
      </c>
      <c r="F914" s="7">
        <v>57</v>
      </c>
      <c r="G914" s="1">
        <v>5.3</v>
      </c>
      <c r="H914" s="34">
        <f>Tabela1[[#This Row],[PESO UNI]]*Tabela1[[#This Row],[QTE]]</f>
        <v>5.3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-1</v>
      </c>
      <c r="R914" s="18">
        <f t="shared" si="185"/>
        <v>1.325</v>
      </c>
      <c r="S914" s="18">
        <f t="shared" si="186"/>
        <v>0</v>
      </c>
      <c r="T914" s="19">
        <f t="shared" si="187"/>
        <v>-5.3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-1</v>
      </c>
      <c r="Z914" s="20">
        <f>Tabela1[[#This Row],[PESO TOTAL]]-Tabela1[[#This Row],[Peso Expedido]]</f>
        <v>5.3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5575</v>
      </c>
      <c r="B915" s="21" t="s">
        <v>5100</v>
      </c>
      <c r="C915" s="1">
        <v>2</v>
      </c>
      <c r="D915" s="1" t="s">
        <v>5591</v>
      </c>
      <c r="E915" s="7">
        <v>4812</v>
      </c>
      <c r="F915" s="7">
        <v>57</v>
      </c>
      <c r="G915" s="1">
        <v>12.2</v>
      </c>
      <c r="H915" s="34">
        <f>Tabela1[[#This Row],[PESO UNI]]*Tabela1[[#This Row],[QTE]]</f>
        <v>24.4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6.1</v>
      </c>
      <c r="S915" s="18">
        <f t="shared" si="186"/>
        <v>0</v>
      </c>
      <c r="T915" s="19">
        <f t="shared" si="187"/>
        <v>-24.4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24.4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5575</v>
      </c>
      <c r="B916" s="21" t="s">
        <v>5100</v>
      </c>
      <c r="C916" s="1">
        <v>2</v>
      </c>
      <c r="D916" s="1" t="s">
        <v>5592</v>
      </c>
      <c r="E916" s="7">
        <v>4813</v>
      </c>
      <c r="F916" s="7">
        <v>57</v>
      </c>
      <c r="G916" s="1">
        <v>11.4</v>
      </c>
      <c r="H916" s="34">
        <f>Tabela1[[#This Row],[PESO UNI]]*Tabela1[[#This Row],[QTE]]</f>
        <v>22.8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5.7</v>
      </c>
      <c r="S916" s="18">
        <f t="shared" si="186"/>
        <v>0</v>
      </c>
      <c r="T916" s="19">
        <f t="shared" si="187"/>
        <v>-22.8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22.8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5575</v>
      </c>
      <c r="B917" s="21" t="s">
        <v>5100</v>
      </c>
      <c r="C917" s="1">
        <v>2</v>
      </c>
      <c r="D917" s="1" t="s">
        <v>5593</v>
      </c>
      <c r="E917" s="7">
        <v>4814</v>
      </c>
      <c r="F917" s="7">
        <v>57</v>
      </c>
      <c r="G917" s="1">
        <v>10.5</v>
      </c>
      <c r="H917" s="34">
        <f>Tabela1[[#This Row],[PESO UNI]]*Tabela1[[#This Row],[QTE]]</f>
        <v>21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5.25</v>
      </c>
      <c r="S917" s="18">
        <f t="shared" si="186"/>
        <v>0</v>
      </c>
      <c r="T917" s="19">
        <f t="shared" si="187"/>
        <v>-21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5575</v>
      </c>
      <c r="B918" s="21" t="s">
        <v>5100</v>
      </c>
      <c r="C918" s="1">
        <v>2</v>
      </c>
      <c r="D918" s="1" t="s">
        <v>5594</v>
      </c>
      <c r="E918" s="7">
        <v>4815</v>
      </c>
      <c r="F918" s="7">
        <v>57</v>
      </c>
      <c r="G918" s="1">
        <v>12.9</v>
      </c>
      <c r="H918" s="34">
        <f>Tabela1[[#This Row],[PESO UNI]]*Tabela1[[#This Row],[QTE]]</f>
        <v>25.8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6.45</v>
      </c>
      <c r="S918" s="18">
        <f t="shared" si="186"/>
        <v>0</v>
      </c>
      <c r="T918" s="19">
        <f t="shared" si="187"/>
        <v>-25.8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25.8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5575</v>
      </c>
      <c r="B919" s="21" t="s">
        <v>5100</v>
      </c>
      <c r="C919" s="1">
        <v>2</v>
      </c>
      <c r="D919" s="1" t="s">
        <v>5595</v>
      </c>
      <c r="E919" s="7">
        <v>4816</v>
      </c>
      <c r="F919" s="7">
        <v>57</v>
      </c>
      <c r="G919" s="1">
        <v>11.4</v>
      </c>
      <c r="H919" s="34">
        <f>Tabela1[[#This Row],[PESO UNI]]*Tabela1[[#This Row],[QTE]]</f>
        <v>22.8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5.7</v>
      </c>
      <c r="S919" s="18">
        <f t="shared" si="186"/>
        <v>0</v>
      </c>
      <c r="T919" s="19">
        <f t="shared" si="187"/>
        <v>-22.8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22.8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5575</v>
      </c>
      <c r="B920" s="21" t="s">
        <v>5100</v>
      </c>
      <c r="C920" s="1">
        <v>2</v>
      </c>
      <c r="D920" s="1" t="s">
        <v>5596</v>
      </c>
      <c r="E920" s="7">
        <v>4817</v>
      </c>
      <c r="F920" s="7">
        <v>57</v>
      </c>
      <c r="G920" s="1">
        <v>4.7</v>
      </c>
      <c r="H920" s="34">
        <f>Tabela1[[#This Row],[PESO UNI]]*Tabela1[[#This Row],[QTE]]</f>
        <v>9.4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2.35</v>
      </c>
      <c r="S920" s="18">
        <f t="shared" si="186"/>
        <v>0</v>
      </c>
      <c r="T920" s="19">
        <f t="shared" si="187"/>
        <v>-9.4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9.4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5575</v>
      </c>
      <c r="B921" s="21" t="s">
        <v>5100</v>
      </c>
      <c r="C921" s="1">
        <v>2</v>
      </c>
      <c r="D921" s="1" t="s">
        <v>5597</v>
      </c>
      <c r="E921" s="7">
        <v>4818</v>
      </c>
      <c r="F921" s="7">
        <v>57</v>
      </c>
      <c r="G921" s="1">
        <v>14.8</v>
      </c>
      <c r="H921" s="34">
        <f>Tabela1[[#This Row],[PESO UNI]]*Tabela1[[#This Row],[QTE]]</f>
        <v>29.6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7.4</v>
      </c>
      <c r="S921" s="18">
        <f t="shared" si="186"/>
        <v>0</v>
      </c>
      <c r="T921" s="19">
        <f t="shared" si="187"/>
        <v>-29.6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29.6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5575</v>
      </c>
      <c r="B922" s="21" t="s">
        <v>5100</v>
      </c>
      <c r="C922" s="1">
        <v>2</v>
      </c>
      <c r="D922" s="1" t="s">
        <v>5598</v>
      </c>
      <c r="E922" s="7">
        <v>4819</v>
      </c>
      <c r="F922" s="7">
        <v>57</v>
      </c>
      <c r="G922" s="1">
        <v>10.9</v>
      </c>
      <c r="H922" s="34">
        <f>Tabela1[[#This Row],[PESO UNI]]*Tabela1[[#This Row],[QTE]]</f>
        <v>21.8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5.45</v>
      </c>
      <c r="S922" s="18">
        <f t="shared" si="186"/>
        <v>0</v>
      </c>
      <c r="T922" s="19">
        <f t="shared" si="187"/>
        <v>-21.8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21.8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5575</v>
      </c>
      <c r="B923" s="21" t="s">
        <v>5100</v>
      </c>
      <c r="C923" s="1">
        <v>2</v>
      </c>
      <c r="D923" s="1" t="s">
        <v>5599</v>
      </c>
      <c r="E923" s="7">
        <v>4820</v>
      </c>
      <c r="F923" s="7">
        <v>57</v>
      </c>
      <c r="G923" s="1">
        <v>12</v>
      </c>
      <c r="H923" s="34">
        <f>Tabela1[[#This Row],[PESO UNI]]*Tabela1[[#This Row],[QTE]]</f>
        <v>24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</v>
      </c>
      <c r="S923" s="18">
        <f t="shared" si="186"/>
        <v>0</v>
      </c>
      <c r="T923" s="19">
        <f t="shared" si="187"/>
        <v>-24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5575</v>
      </c>
      <c r="B924" s="21" t="s">
        <v>5100</v>
      </c>
      <c r="C924" s="1">
        <v>2</v>
      </c>
      <c r="D924" s="1" t="s">
        <v>5600</v>
      </c>
      <c r="E924" s="7">
        <v>4821</v>
      </c>
      <c r="F924" s="7">
        <v>57</v>
      </c>
      <c r="G924" s="1">
        <v>12.2</v>
      </c>
      <c r="H924" s="34">
        <f>Tabela1[[#This Row],[PESO UNI]]*Tabela1[[#This Row],[QTE]]</f>
        <v>24.4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6.1</v>
      </c>
      <c r="S924" s="18">
        <f t="shared" si="186"/>
        <v>0</v>
      </c>
      <c r="T924" s="19">
        <f t="shared" si="187"/>
        <v>-24.4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24.4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5575</v>
      </c>
      <c r="B925" s="21" t="s">
        <v>5100</v>
      </c>
      <c r="C925" s="1">
        <v>2</v>
      </c>
      <c r="D925" s="1" t="s">
        <v>5601</v>
      </c>
      <c r="E925" s="7">
        <v>4822</v>
      </c>
      <c r="F925" s="7">
        <v>57</v>
      </c>
      <c r="G925" s="1">
        <v>16.649999999999999</v>
      </c>
      <c r="H925" s="34">
        <f>Tabela1[[#This Row],[PESO UNI]]*Tabela1[[#This Row],[QTE]]</f>
        <v>33.299999999999997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8.3249999999999993</v>
      </c>
      <c r="S925" s="18">
        <f t="shared" si="186"/>
        <v>0</v>
      </c>
      <c r="T925" s="19">
        <f t="shared" si="187"/>
        <v>-33.299999999999997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33.299999999999997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5575</v>
      </c>
      <c r="B926" s="21" t="s">
        <v>5100</v>
      </c>
      <c r="C926" s="1">
        <v>2</v>
      </c>
      <c r="D926" s="1" t="s">
        <v>5602</v>
      </c>
      <c r="E926" s="7">
        <v>4823</v>
      </c>
      <c r="F926" s="7">
        <v>57</v>
      </c>
      <c r="G926" s="1">
        <v>7.5</v>
      </c>
      <c r="H926" s="34">
        <f>Tabela1[[#This Row],[PESO UNI]]*Tabela1[[#This Row],[QTE]]</f>
        <v>15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-2</v>
      </c>
      <c r="R926" s="18">
        <f t="shared" si="185"/>
        <v>3.75</v>
      </c>
      <c r="S926" s="18">
        <f t="shared" si="186"/>
        <v>0</v>
      </c>
      <c r="T926" s="19">
        <f t="shared" si="187"/>
        <v>-15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-2</v>
      </c>
      <c r="Z926" s="20">
        <f>Tabela1[[#This Row],[PESO TOTAL]]-Tabela1[[#This Row],[Peso Expedido]]</f>
        <v>15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5575</v>
      </c>
      <c r="B927" s="21" t="s">
        <v>5100</v>
      </c>
      <c r="C927" s="1">
        <v>1</v>
      </c>
      <c r="D927" s="1" t="s">
        <v>5603</v>
      </c>
      <c r="E927" s="7">
        <v>4824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5575</v>
      </c>
      <c r="B928" s="21" t="s">
        <v>5100</v>
      </c>
      <c r="C928" s="1">
        <v>1</v>
      </c>
      <c r="D928" s="1" t="s">
        <v>5604</v>
      </c>
      <c r="E928" s="7">
        <v>4825</v>
      </c>
      <c r="F928" s="7">
        <v>57</v>
      </c>
      <c r="G928" s="1">
        <v>5.5</v>
      </c>
      <c r="H928" s="34">
        <f>Tabela1[[#This Row],[PESO UNI]]*Tabela1[[#This Row],[QTE]]</f>
        <v>5.5</v>
      </c>
      <c r="I928" s="7">
        <v>0</v>
      </c>
      <c r="J928" s="8" t="s">
        <v>3045</v>
      </c>
      <c r="K928" s="8" t="s">
        <v>44</v>
      </c>
      <c r="L928" s="9" t="s">
        <v>2984</v>
      </c>
      <c r="M928" s="10">
        <v>46251</v>
      </c>
      <c r="N928" s="8" t="s">
        <v>38</v>
      </c>
      <c r="O928" s="12"/>
      <c r="P928" s="13"/>
      <c r="Q928" s="14">
        <f>Tabela1[[#This Row],[QTDE/ Fabricação]]-Tabela1[[#This Row],[QTE]]</f>
        <v>-1</v>
      </c>
      <c r="R928" s="18">
        <f t="shared" si="185"/>
        <v>1.375</v>
      </c>
      <c r="S928" s="18">
        <f t="shared" si="186"/>
        <v>0</v>
      </c>
      <c r="T928" s="19">
        <f t="shared" si="187"/>
        <v>-5.5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5.5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238" t="s">
        <v>5102</v>
      </c>
      <c r="B929" s="239" t="s">
        <v>5103</v>
      </c>
      <c r="C929" s="238">
        <v>1</v>
      </c>
      <c r="D929" s="238" t="s">
        <v>5104</v>
      </c>
      <c r="E929" s="237">
        <v>4555</v>
      </c>
      <c r="F929" s="237">
        <v>58</v>
      </c>
      <c r="G929" s="238">
        <v>84.46</v>
      </c>
      <c r="H929" s="240">
        <f>Tabela1[[#This Row],[PESO UNI]]*Tabela1[[#This Row],[QTE]]</f>
        <v>84.46</v>
      </c>
      <c r="I929" s="237">
        <v>0</v>
      </c>
      <c r="J929" s="241" t="s">
        <v>3045</v>
      </c>
      <c r="K929" s="241" t="s">
        <v>4320</v>
      </c>
      <c r="L929" s="242" t="s">
        <v>2984</v>
      </c>
      <c r="M929" s="243">
        <v>46251</v>
      </c>
      <c r="N929" s="241" t="s">
        <v>5101</v>
      </c>
      <c r="O929" s="244"/>
      <c r="P929" s="245"/>
      <c r="Q929" s="14">
        <f>Tabela1[[#This Row],[QTDE/ Fabricação]]-Tabela1[[#This Row],[QTE]]</f>
        <v>-1</v>
      </c>
      <c r="R929" s="247">
        <f t="shared" si="181"/>
        <v>84.46</v>
      </c>
      <c r="S929" s="247">
        <f t="shared" si="182"/>
        <v>84.46</v>
      </c>
      <c r="T929" s="248">
        <f t="shared" si="183"/>
        <v>0</v>
      </c>
      <c r="U929" s="249">
        <f>IFERROR(SUMIF('LISTA DE EMBARQUE'!B:B,MICRO!E:E,'LISTA DE EMBARQUE'!G:G),"")</f>
        <v>1</v>
      </c>
      <c r="V929" s="244">
        <f>IFERROR(VLOOKUP(Tabela1[[#This Row],[COD.MDE]],'LISTA DE EMBARQUE'!B:L,11,0),"")</f>
        <v>9</v>
      </c>
      <c r="W929" s="245">
        <f>IFERROR(VLOOKUP(Tabela1[[#This Row],[COD.MDE]],'LISTA DE EMBARQUE'!B:M,12,0),"")</f>
        <v>46284</v>
      </c>
      <c r="X929" s="246">
        <f>IFERROR(Tabela1[[#This Row],[QIANTIDADE EXPEDIDA]]*Tabela1[[#This Row],[PESO UNI]],"")</f>
        <v>84.46</v>
      </c>
      <c r="Y929" s="246">
        <f t="shared" si="184"/>
        <v>0</v>
      </c>
      <c r="Z929" s="250">
        <f>Tabela1[[#This Row],[PESO TOTAL]]-Tabela1[[#This Row],[Peso Expedido]]</f>
        <v>0</v>
      </c>
      <c r="AA929" s="251">
        <v>1</v>
      </c>
      <c r="AB929" s="252"/>
      <c r="AC929" s="252">
        <v>1</v>
      </c>
      <c r="AD929" s="252">
        <v>1</v>
      </c>
      <c r="AE929" s="252">
        <v>1</v>
      </c>
      <c r="AF929" s="252">
        <v>1</v>
      </c>
      <c r="AG929" s="252">
        <v>1</v>
      </c>
      <c r="AH929" s="252">
        <v>1</v>
      </c>
      <c r="AI929" s="252" t="s">
        <v>4509</v>
      </c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238" t="s">
        <v>5102</v>
      </c>
      <c r="B930" s="239" t="s">
        <v>5103</v>
      </c>
      <c r="C930" s="238">
        <v>2</v>
      </c>
      <c r="D930" s="238" t="s">
        <v>5105</v>
      </c>
      <c r="E930" s="237">
        <v>4556</v>
      </c>
      <c r="F930" s="237">
        <v>58</v>
      </c>
      <c r="G930" s="238">
        <v>69.61</v>
      </c>
      <c r="H930" s="240">
        <f>Tabela1[[#This Row],[PESO UNI]]*Tabela1[[#This Row],[QTE]]</f>
        <v>139.22</v>
      </c>
      <c r="I930" s="237">
        <v>0</v>
      </c>
      <c r="J930" s="241" t="s">
        <v>3045</v>
      </c>
      <c r="K930" s="241" t="s">
        <v>4320</v>
      </c>
      <c r="L930" s="242" t="s">
        <v>2984</v>
      </c>
      <c r="M930" s="243">
        <v>46251</v>
      </c>
      <c r="N930" s="241" t="s">
        <v>5101</v>
      </c>
      <c r="O930" s="244"/>
      <c r="P930" s="245"/>
      <c r="Q930" s="14">
        <f>Tabela1[[#This Row],[QTDE/ Fabricação]]-Tabela1[[#This Row],[QTE]]</f>
        <v>-2</v>
      </c>
      <c r="R930" s="247">
        <f t="shared" ref="R930:R961" si="189">IFERROR(H930*((AA930*0.25)+(AC930*0.25)+(AD930*0.225)+(AE930*0.225)+(AF930*0.05)),"")</f>
        <v>139.22</v>
      </c>
      <c r="S930" s="247">
        <f t="shared" ref="S930:S961" si="190">IFERROR(H930*AG930,"")</f>
        <v>139.22</v>
      </c>
      <c r="T930" s="248">
        <f t="shared" ref="T930:T961" si="191">IFERROR(S930-H930,"")</f>
        <v>0</v>
      </c>
      <c r="U930" s="249">
        <f>IFERROR(SUMIF('LISTA DE EMBARQUE'!B:B,MICRO!E:E,'LISTA DE EMBARQUE'!G:G),"")</f>
        <v>2</v>
      </c>
      <c r="V930" s="244">
        <f>IFERROR(VLOOKUP(Tabela1[[#This Row],[COD.MDE]],'LISTA DE EMBARQUE'!B:L,11,0),"")</f>
        <v>9</v>
      </c>
      <c r="W930" s="245">
        <f>IFERROR(VLOOKUP(Tabela1[[#This Row],[COD.MDE]],'LISTA DE EMBARQUE'!B:M,12,0),"")</f>
        <v>46284</v>
      </c>
      <c r="X930" s="246">
        <f>IFERROR(Tabela1[[#This Row],[QIANTIDADE EXPEDIDA]]*Tabela1[[#This Row],[PESO UNI]],"")</f>
        <v>139.22</v>
      </c>
      <c r="Y930" s="246">
        <f t="shared" ref="Y930:Y961" si="192">U930-C930</f>
        <v>0</v>
      </c>
      <c r="Z930" s="250">
        <f>Tabela1[[#This Row],[PESO TOTAL]]-Tabela1[[#This Row],[Peso Expedido]]</f>
        <v>0</v>
      </c>
      <c r="AA930" s="251">
        <v>1</v>
      </c>
      <c r="AB930" s="252"/>
      <c r="AC930" s="252">
        <v>1</v>
      </c>
      <c r="AD930" s="252">
        <v>1</v>
      </c>
      <c r="AE930" s="252">
        <v>1</v>
      </c>
      <c r="AF930" s="252">
        <v>1</v>
      </c>
      <c r="AG930" s="252">
        <v>1</v>
      </c>
      <c r="AH930" s="252">
        <v>1</v>
      </c>
      <c r="AI930" s="252" t="s">
        <v>4509</v>
      </c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5102</v>
      </c>
      <c r="B931" s="21" t="s">
        <v>5103</v>
      </c>
      <c r="C931" s="1">
        <v>2</v>
      </c>
      <c r="D931" s="1" t="s">
        <v>5106</v>
      </c>
      <c r="E931" s="7">
        <v>4557</v>
      </c>
      <c r="F931" s="7">
        <v>58</v>
      </c>
      <c r="G931" s="1">
        <v>30.38</v>
      </c>
      <c r="H931" s="34">
        <f>Tabela1[[#This Row],[PESO UNI]]*Tabela1[[#This Row],[QTE]]</f>
        <v>60.76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5101</v>
      </c>
      <c r="O931" s="12"/>
      <c r="P931" s="13"/>
      <c r="Q931" s="14">
        <f>Tabela1[[#This Row],[QTDE/ Fabricação]]-Tabela1[[#This Row],[QTE]]</f>
        <v>-2</v>
      </c>
      <c r="R931" s="18">
        <f t="shared" si="189"/>
        <v>50.734599999999993</v>
      </c>
      <c r="S931" s="18">
        <f t="shared" si="190"/>
        <v>24.304000000000002</v>
      </c>
      <c r="T931" s="19">
        <f t="shared" si="191"/>
        <v>-36.455999999999996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-2</v>
      </c>
      <c r="Z931" s="20">
        <f>Tabela1[[#This Row],[PESO TOTAL]]-Tabela1[[#This Row],[Peso Expedido]]</f>
        <v>60.76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0.4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238" t="s">
        <v>5102</v>
      </c>
      <c r="B932" s="239" t="s">
        <v>5103</v>
      </c>
      <c r="C932" s="238">
        <v>6</v>
      </c>
      <c r="D932" s="238" t="s">
        <v>5107</v>
      </c>
      <c r="E932" s="237">
        <v>4558</v>
      </c>
      <c r="F932" s="237">
        <v>58</v>
      </c>
      <c r="G932" s="238">
        <v>6.07</v>
      </c>
      <c r="H932" s="240">
        <f>Tabela1[[#This Row],[PESO UNI]]*Tabela1[[#This Row],[QTE]]</f>
        <v>36.42</v>
      </c>
      <c r="I932" s="237">
        <v>0</v>
      </c>
      <c r="J932" s="241" t="s">
        <v>3045</v>
      </c>
      <c r="K932" s="241" t="s">
        <v>4320</v>
      </c>
      <c r="L932" s="242" t="s">
        <v>2984</v>
      </c>
      <c r="M932" s="243">
        <v>46251</v>
      </c>
      <c r="N932" s="241" t="s">
        <v>5101</v>
      </c>
      <c r="O932" s="244"/>
      <c r="P932" s="245"/>
      <c r="Q932" s="14">
        <f>Tabela1[[#This Row],[QTDE/ Fabricação]]-Tabela1[[#This Row],[QTE]]</f>
        <v>-6</v>
      </c>
      <c r="R932" s="247">
        <f t="shared" si="189"/>
        <v>36.42</v>
      </c>
      <c r="S932" s="247">
        <f t="shared" si="190"/>
        <v>36.42</v>
      </c>
      <c r="T932" s="248">
        <f t="shared" si="191"/>
        <v>0</v>
      </c>
      <c r="U932" s="249">
        <f>IFERROR(SUMIF('LISTA DE EMBARQUE'!B:B,MICRO!E:E,'LISTA DE EMBARQUE'!G:G),"")</f>
        <v>6</v>
      </c>
      <c r="V932" s="244">
        <f>IFERROR(VLOOKUP(Tabela1[[#This Row],[COD.MDE]],'LISTA DE EMBARQUE'!B:L,11,0),"")</f>
        <v>9</v>
      </c>
      <c r="W932" s="245">
        <f>IFERROR(VLOOKUP(Tabela1[[#This Row],[COD.MDE]],'LISTA DE EMBARQUE'!B:M,12,0),"")</f>
        <v>46284</v>
      </c>
      <c r="X932" s="246">
        <f>IFERROR(Tabela1[[#This Row],[QIANTIDADE EXPEDIDA]]*Tabela1[[#This Row],[PESO UNI]],"")</f>
        <v>36.42</v>
      </c>
      <c r="Y932" s="246">
        <f t="shared" si="192"/>
        <v>0</v>
      </c>
      <c r="Z932" s="250">
        <f>Tabela1[[#This Row],[PESO TOTAL]]-Tabela1[[#This Row],[Peso Expedido]]</f>
        <v>0</v>
      </c>
      <c r="AA932" s="251">
        <v>1</v>
      </c>
      <c r="AB932" s="252"/>
      <c r="AC932" s="252">
        <v>1</v>
      </c>
      <c r="AD932" s="252">
        <v>1</v>
      </c>
      <c r="AE932" s="252">
        <v>1</v>
      </c>
      <c r="AF932" s="252">
        <v>1</v>
      </c>
      <c r="AG932" s="252">
        <v>1</v>
      </c>
      <c r="AH932" s="252">
        <v>1</v>
      </c>
      <c r="AI932" s="252" t="s">
        <v>4509</v>
      </c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5102</v>
      </c>
      <c r="B933" s="21" t="s">
        <v>5103</v>
      </c>
      <c r="C933" s="1">
        <v>1</v>
      </c>
      <c r="D933" s="1" t="s">
        <v>5108</v>
      </c>
      <c r="E933" s="7">
        <v>4559</v>
      </c>
      <c r="F933" s="7">
        <v>58</v>
      </c>
      <c r="G933" s="1">
        <v>22.07</v>
      </c>
      <c r="H933" s="34">
        <f>Tabela1[[#This Row],[PESO UNI]]*Tabela1[[#This Row],[QTE]]</f>
        <v>22.07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5101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18.428449999999998</v>
      </c>
      <c r="S933" s="18">
        <f t="shared" si="190"/>
        <v>8.8280000000000012</v>
      </c>
      <c r="T933" s="19">
        <f t="shared" si="191"/>
        <v>-13.241999999999999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22.07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0.4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5102</v>
      </c>
      <c r="B934" s="21" t="s">
        <v>5103</v>
      </c>
      <c r="C934" s="1">
        <v>1</v>
      </c>
      <c r="D934" s="1" t="s">
        <v>5109</v>
      </c>
      <c r="E934" s="7">
        <v>4560</v>
      </c>
      <c r="F934" s="7">
        <v>58</v>
      </c>
      <c r="G934" s="1">
        <v>33.590000000000003</v>
      </c>
      <c r="H934" s="34">
        <f>Tabela1[[#This Row],[PESO UNI]]*Tabela1[[#This Row],[QTE]]</f>
        <v>33.590000000000003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5101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28.047650000000001</v>
      </c>
      <c r="S934" s="18">
        <f t="shared" si="190"/>
        <v>13.436000000000002</v>
      </c>
      <c r="T934" s="19">
        <f t="shared" si="191"/>
        <v>-20.154000000000003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33.590000000000003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0.4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238" t="s">
        <v>5102</v>
      </c>
      <c r="B935" s="239" t="s">
        <v>5103</v>
      </c>
      <c r="C935" s="238">
        <v>1</v>
      </c>
      <c r="D935" s="238" t="s">
        <v>5110</v>
      </c>
      <c r="E935" s="237">
        <v>4561</v>
      </c>
      <c r="F935" s="237">
        <v>58</v>
      </c>
      <c r="G935" s="238">
        <v>20.48</v>
      </c>
      <c r="H935" s="240">
        <f>Tabela1[[#This Row],[PESO UNI]]*Tabela1[[#This Row],[QTE]]</f>
        <v>20.48</v>
      </c>
      <c r="I935" s="237">
        <v>0</v>
      </c>
      <c r="J935" s="241" t="s">
        <v>3045</v>
      </c>
      <c r="K935" s="241" t="s">
        <v>4320</v>
      </c>
      <c r="L935" s="242" t="s">
        <v>2984</v>
      </c>
      <c r="M935" s="243">
        <v>46251</v>
      </c>
      <c r="N935" s="241" t="s">
        <v>5101</v>
      </c>
      <c r="O935" s="244"/>
      <c r="P935" s="245"/>
      <c r="Q935" s="14">
        <f>Tabela1[[#This Row],[QTDE/ Fabricação]]-Tabela1[[#This Row],[QTE]]</f>
        <v>-1</v>
      </c>
      <c r="R935" s="247">
        <f t="shared" si="189"/>
        <v>20.48</v>
      </c>
      <c r="S935" s="247">
        <f t="shared" si="190"/>
        <v>20.48</v>
      </c>
      <c r="T935" s="248">
        <f t="shared" si="191"/>
        <v>0</v>
      </c>
      <c r="U935" s="249">
        <f>IFERROR(SUMIF('LISTA DE EMBARQUE'!B:B,MICRO!E:E,'LISTA DE EMBARQUE'!G:G),"")</f>
        <v>1</v>
      </c>
      <c r="V935" s="244">
        <f>IFERROR(VLOOKUP(Tabela1[[#This Row],[COD.MDE]],'LISTA DE EMBARQUE'!B:L,11,0),"")</f>
        <v>9</v>
      </c>
      <c r="W935" s="245">
        <f>IFERROR(VLOOKUP(Tabela1[[#This Row],[COD.MDE]],'LISTA DE EMBARQUE'!B:M,12,0),"")</f>
        <v>46284</v>
      </c>
      <c r="X935" s="246">
        <f>IFERROR(Tabela1[[#This Row],[QIANTIDADE EXPEDIDA]]*Tabela1[[#This Row],[PESO UNI]],"")</f>
        <v>20.48</v>
      </c>
      <c r="Y935" s="246">
        <f t="shared" si="192"/>
        <v>0</v>
      </c>
      <c r="Z935" s="250">
        <f>Tabela1[[#This Row],[PESO TOTAL]]-Tabela1[[#This Row],[Peso Expedido]]</f>
        <v>0</v>
      </c>
      <c r="AA935" s="251">
        <v>1</v>
      </c>
      <c r="AB935" s="252"/>
      <c r="AC935" s="252">
        <v>1</v>
      </c>
      <c r="AD935" s="252">
        <v>1</v>
      </c>
      <c r="AE935" s="252">
        <v>1</v>
      </c>
      <c r="AF935" s="252">
        <v>1</v>
      </c>
      <c r="AG935" s="252">
        <v>1</v>
      </c>
      <c r="AH935" s="252">
        <v>1</v>
      </c>
      <c r="AI935" s="252" t="s">
        <v>4509</v>
      </c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238" t="s">
        <v>5102</v>
      </c>
      <c r="B936" s="239" t="s">
        <v>5103</v>
      </c>
      <c r="C936" s="238">
        <v>2</v>
      </c>
      <c r="D936" s="238" t="s">
        <v>5111</v>
      </c>
      <c r="E936" s="237">
        <v>4562</v>
      </c>
      <c r="F936" s="237">
        <v>58</v>
      </c>
      <c r="G936" s="238">
        <v>18.54</v>
      </c>
      <c r="H936" s="240">
        <f>Tabela1[[#This Row],[PESO UNI]]*Tabela1[[#This Row],[QTE]]</f>
        <v>37.08</v>
      </c>
      <c r="I936" s="237">
        <v>0</v>
      </c>
      <c r="J936" s="241" t="s">
        <v>3045</v>
      </c>
      <c r="K936" s="241" t="s">
        <v>4320</v>
      </c>
      <c r="L936" s="242" t="s">
        <v>2984</v>
      </c>
      <c r="M936" s="243">
        <v>46251</v>
      </c>
      <c r="N936" s="241" t="s">
        <v>5101</v>
      </c>
      <c r="O936" s="244"/>
      <c r="P936" s="245"/>
      <c r="Q936" s="14">
        <f>Tabela1[[#This Row],[QTDE/ Fabricação]]-Tabela1[[#This Row],[QTE]]</f>
        <v>-2</v>
      </c>
      <c r="R936" s="247">
        <f t="shared" si="189"/>
        <v>37.08</v>
      </c>
      <c r="S936" s="247">
        <f t="shared" si="190"/>
        <v>37.08</v>
      </c>
      <c r="T936" s="248">
        <f t="shared" si="191"/>
        <v>0</v>
      </c>
      <c r="U936" s="249">
        <f>IFERROR(SUMIF('LISTA DE EMBARQUE'!B:B,MICRO!E:E,'LISTA DE EMBARQUE'!G:G),"")</f>
        <v>2</v>
      </c>
      <c r="V936" s="244">
        <f>IFERROR(VLOOKUP(Tabela1[[#This Row],[COD.MDE]],'LISTA DE EMBARQUE'!B:L,11,0),"")</f>
        <v>9</v>
      </c>
      <c r="W936" s="245">
        <f>IFERROR(VLOOKUP(Tabela1[[#This Row],[COD.MDE]],'LISTA DE EMBARQUE'!B:M,12,0),"")</f>
        <v>46284</v>
      </c>
      <c r="X936" s="246">
        <f>IFERROR(Tabela1[[#This Row],[QIANTIDADE EXPEDIDA]]*Tabela1[[#This Row],[PESO UNI]],"")</f>
        <v>37.08</v>
      </c>
      <c r="Y936" s="246">
        <f t="shared" si="192"/>
        <v>0</v>
      </c>
      <c r="Z936" s="250">
        <f>Tabela1[[#This Row],[PESO TOTAL]]-Tabela1[[#This Row],[Peso Expedido]]</f>
        <v>0</v>
      </c>
      <c r="AA936" s="251">
        <v>1</v>
      </c>
      <c r="AB936" s="252"/>
      <c r="AC936" s="252">
        <v>1</v>
      </c>
      <c r="AD936" s="252">
        <v>1</v>
      </c>
      <c r="AE936" s="252">
        <v>1</v>
      </c>
      <c r="AF936" s="252">
        <v>1</v>
      </c>
      <c r="AG936" s="252">
        <v>1</v>
      </c>
      <c r="AH936" s="252">
        <v>1</v>
      </c>
      <c r="AI936" s="252" t="s">
        <v>4509</v>
      </c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238" t="s">
        <v>5112</v>
      </c>
      <c r="B937" s="239" t="s">
        <v>5113</v>
      </c>
      <c r="C937" s="238">
        <v>1</v>
      </c>
      <c r="D937" s="238" t="s">
        <v>5114</v>
      </c>
      <c r="E937" s="237">
        <v>4563</v>
      </c>
      <c r="F937" s="237">
        <v>58</v>
      </c>
      <c r="G937" s="238">
        <v>82.5</v>
      </c>
      <c r="H937" s="240">
        <f>Tabela1[[#This Row],[PESO UNI]]*Tabela1[[#This Row],[QTE]]</f>
        <v>82.5</v>
      </c>
      <c r="I937" s="237">
        <v>0</v>
      </c>
      <c r="J937" s="241" t="s">
        <v>3045</v>
      </c>
      <c r="K937" s="241" t="s">
        <v>4320</v>
      </c>
      <c r="L937" s="242" t="s">
        <v>2984</v>
      </c>
      <c r="M937" s="243">
        <v>46251</v>
      </c>
      <c r="N937" s="241" t="s">
        <v>5101</v>
      </c>
      <c r="O937" s="244"/>
      <c r="P937" s="245"/>
      <c r="Q937" s="14">
        <f>Tabela1[[#This Row],[QTDE/ Fabricação]]-Tabela1[[#This Row],[QTE]]</f>
        <v>-1</v>
      </c>
      <c r="R937" s="247">
        <f t="shared" si="189"/>
        <v>82.5</v>
      </c>
      <c r="S937" s="247">
        <f t="shared" si="190"/>
        <v>82.5</v>
      </c>
      <c r="T937" s="248">
        <f t="shared" si="191"/>
        <v>0</v>
      </c>
      <c r="U937" s="249">
        <f>IFERROR(SUMIF('LISTA DE EMBARQUE'!B:B,MICRO!E:E,'LISTA DE EMBARQUE'!G:G),"")</f>
        <v>1</v>
      </c>
      <c r="V937" s="244">
        <f>IFERROR(VLOOKUP(Tabela1[[#This Row],[COD.MDE]],'LISTA DE EMBARQUE'!B:L,11,0),"")</f>
        <v>9</v>
      </c>
      <c r="W937" s="245">
        <f>IFERROR(VLOOKUP(Tabela1[[#This Row],[COD.MDE]],'LISTA DE EMBARQUE'!B:M,12,0),"")</f>
        <v>46284</v>
      </c>
      <c r="X937" s="246">
        <f>IFERROR(Tabela1[[#This Row],[QIANTIDADE EXPEDIDA]]*Tabela1[[#This Row],[PESO UNI]],"")</f>
        <v>82.5</v>
      </c>
      <c r="Y937" s="246">
        <f t="shared" si="192"/>
        <v>0</v>
      </c>
      <c r="Z937" s="250">
        <f>Tabela1[[#This Row],[PESO TOTAL]]-Tabela1[[#This Row],[Peso Expedido]]</f>
        <v>0</v>
      </c>
      <c r="AA937" s="251">
        <v>1</v>
      </c>
      <c r="AB937" s="252"/>
      <c r="AC937" s="252">
        <v>1</v>
      </c>
      <c r="AD937" s="252">
        <v>1</v>
      </c>
      <c r="AE937" s="252">
        <v>1</v>
      </c>
      <c r="AF937" s="252">
        <v>1</v>
      </c>
      <c r="AG937" s="252">
        <v>1</v>
      </c>
      <c r="AH937" s="252">
        <v>1</v>
      </c>
      <c r="AI937" s="252" t="s">
        <v>4509</v>
      </c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238" t="s">
        <v>5112</v>
      </c>
      <c r="B938" s="239" t="s">
        <v>5113</v>
      </c>
      <c r="C938" s="238">
        <v>1</v>
      </c>
      <c r="D938" s="238" t="s">
        <v>5115</v>
      </c>
      <c r="E938" s="237">
        <v>4564</v>
      </c>
      <c r="F938" s="237">
        <v>58</v>
      </c>
      <c r="G938" s="238">
        <v>81.86</v>
      </c>
      <c r="H938" s="240">
        <f>Tabela1[[#This Row],[PESO UNI]]*Tabela1[[#This Row],[QTE]]</f>
        <v>81.86</v>
      </c>
      <c r="I938" s="237">
        <v>0</v>
      </c>
      <c r="J938" s="241" t="s">
        <v>3045</v>
      </c>
      <c r="K938" s="241" t="s">
        <v>4320</v>
      </c>
      <c r="L938" s="242" t="s">
        <v>2984</v>
      </c>
      <c r="M938" s="243">
        <v>46251</v>
      </c>
      <c r="N938" s="241" t="s">
        <v>5101</v>
      </c>
      <c r="O938" s="244"/>
      <c r="P938" s="245"/>
      <c r="Q938" s="14">
        <f>Tabela1[[#This Row],[QTDE/ Fabricação]]-Tabela1[[#This Row],[QTE]]</f>
        <v>-1</v>
      </c>
      <c r="R938" s="247">
        <f t="shared" si="189"/>
        <v>81.86</v>
      </c>
      <c r="S938" s="247">
        <f t="shared" si="190"/>
        <v>81.86</v>
      </c>
      <c r="T938" s="248">
        <f t="shared" si="191"/>
        <v>0</v>
      </c>
      <c r="U938" s="249">
        <f>IFERROR(SUMIF('LISTA DE EMBARQUE'!B:B,MICRO!E:E,'LISTA DE EMBARQUE'!G:G),"")</f>
        <v>1</v>
      </c>
      <c r="V938" s="244">
        <f>IFERROR(VLOOKUP(Tabela1[[#This Row],[COD.MDE]],'LISTA DE EMBARQUE'!B:L,11,0),"")</f>
        <v>9</v>
      </c>
      <c r="W938" s="245">
        <f>IFERROR(VLOOKUP(Tabela1[[#This Row],[COD.MDE]],'LISTA DE EMBARQUE'!B:M,12,0),"")</f>
        <v>46284</v>
      </c>
      <c r="X938" s="246">
        <f>IFERROR(Tabela1[[#This Row],[QIANTIDADE EXPEDIDA]]*Tabela1[[#This Row],[PESO UNI]],"")</f>
        <v>81.86</v>
      </c>
      <c r="Y938" s="246">
        <f t="shared" si="192"/>
        <v>0</v>
      </c>
      <c r="Z938" s="250">
        <f>Tabela1[[#This Row],[PESO TOTAL]]-Tabela1[[#This Row],[Peso Expedido]]</f>
        <v>0</v>
      </c>
      <c r="AA938" s="251">
        <v>1</v>
      </c>
      <c r="AB938" s="252"/>
      <c r="AC938" s="252">
        <v>1</v>
      </c>
      <c r="AD938" s="252">
        <v>1</v>
      </c>
      <c r="AE938" s="252">
        <v>1</v>
      </c>
      <c r="AF938" s="252">
        <v>1</v>
      </c>
      <c r="AG938" s="252">
        <v>1</v>
      </c>
      <c r="AH938" s="252">
        <v>1</v>
      </c>
      <c r="AI938" s="252" t="s">
        <v>4509</v>
      </c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238" t="s">
        <v>5116</v>
      </c>
      <c r="B939" s="239" t="s">
        <v>5117</v>
      </c>
      <c r="C939" s="238">
        <v>3</v>
      </c>
      <c r="D939" s="238" t="s">
        <v>5118</v>
      </c>
      <c r="E939" s="237">
        <v>4565</v>
      </c>
      <c r="F939" s="237">
        <v>58</v>
      </c>
      <c r="G939" s="238">
        <v>83.82</v>
      </c>
      <c r="H939" s="240">
        <f>Tabela1[[#This Row],[PESO UNI]]*Tabela1[[#This Row],[QTE]]</f>
        <v>251.45999999999998</v>
      </c>
      <c r="I939" s="237">
        <v>0</v>
      </c>
      <c r="J939" s="241" t="s">
        <v>3045</v>
      </c>
      <c r="K939" s="241" t="s">
        <v>4320</v>
      </c>
      <c r="L939" s="242" t="s">
        <v>2984</v>
      </c>
      <c r="M939" s="243">
        <v>46251</v>
      </c>
      <c r="N939" s="241" t="s">
        <v>5101</v>
      </c>
      <c r="O939" s="244"/>
      <c r="P939" s="245"/>
      <c r="Q939" s="14">
        <f>Tabela1[[#This Row],[QTDE/ Fabricação]]-Tabela1[[#This Row],[QTE]]</f>
        <v>-3</v>
      </c>
      <c r="R939" s="247">
        <f t="shared" si="189"/>
        <v>251.45999999999998</v>
      </c>
      <c r="S939" s="247">
        <f t="shared" si="190"/>
        <v>251.45999999999998</v>
      </c>
      <c r="T939" s="248">
        <f t="shared" si="191"/>
        <v>0</v>
      </c>
      <c r="U939" s="249">
        <f>IFERROR(SUMIF('LISTA DE EMBARQUE'!B:B,MICRO!E:E,'LISTA DE EMBARQUE'!G:G),"")</f>
        <v>3</v>
      </c>
      <c r="V939" s="244">
        <f>IFERROR(VLOOKUP(Tabela1[[#This Row],[COD.MDE]],'LISTA DE EMBARQUE'!B:L,11,0),"")</f>
        <v>9</v>
      </c>
      <c r="W939" s="245">
        <f>IFERROR(VLOOKUP(Tabela1[[#This Row],[COD.MDE]],'LISTA DE EMBARQUE'!B:M,12,0),"")</f>
        <v>46284</v>
      </c>
      <c r="X939" s="246">
        <f>IFERROR(Tabela1[[#This Row],[QIANTIDADE EXPEDIDA]]*Tabela1[[#This Row],[PESO UNI]],"")</f>
        <v>251.45999999999998</v>
      </c>
      <c r="Y939" s="246">
        <f t="shared" si="192"/>
        <v>0</v>
      </c>
      <c r="Z939" s="250">
        <f>Tabela1[[#This Row],[PESO TOTAL]]-Tabela1[[#This Row],[Peso Expedido]]</f>
        <v>0</v>
      </c>
      <c r="AA939" s="251">
        <v>1</v>
      </c>
      <c r="AB939" s="252"/>
      <c r="AC939" s="252">
        <v>1</v>
      </c>
      <c r="AD939" s="252">
        <v>1</v>
      </c>
      <c r="AE939" s="252">
        <v>1</v>
      </c>
      <c r="AF939" s="252">
        <v>1</v>
      </c>
      <c r="AG939" s="252">
        <v>1</v>
      </c>
      <c r="AH939" s="252">
        <v>1</v>
      </c>
      <c r="AI939" s="252" t="s">
        <v>4509</v>
      </c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238" t="s">
        <v>5116</v>
      </c>
      <c r="B940" s="239" t="s">
        <v>5117</v>
      </c>
      <c r="C940" s="238">
        <v>2</v>
      </c>
      <c r="D940" s="238" t="s">
        <v>5119</v>
      </c>
      <c r="E940" s="237">
        <v>4566</v>
      </c>
      <c r="F940" s="237">
        <v>58</v>
      </c>
      <c r="G940" s="238">
        <v>85.1</v>
      </c>
      <c r="H940" s="240">
        <f>Tabela1[[#This Row],[PESO UNI]]*Tabela1[[#This Row],[QTE]]</f>
        <v>170.2</v>
      </c>
      <c r="I940" s="237">
        <v>0</v>
      </c>
      <c r="J940" s="241" t="s">
        <v>3045</v>
      </c>
      <c r="K940" s="241" t="s">
        <v>4320</v>
      </c>
      <c r="L940" s="242" t="s">
        <v>2984</v>
      </c>
      <c r="M940" s="243">
        <v>46251</v>
      </c>
      <c r="N940" s="241" t="s">
        <v>5101</v>
      </c>
      <c r="O940" s="244"/>
      <c r="P940" s="245"/>
      <c r="Q940" s="14">
        <f>Tabela1[[#This Row],[QTDE/ Fabricação]]-Tabela1[[#This Row],[QTE]]</f>
        <v>-2</v>
      </c>
      <c r="R940" s="247">
        <f t="shared" si="189"/>
        <v>170.2</v>
      </c>
      <c r="S940" s="247">
        <f t="shared" si="190"/>
        <v>170.2</v>
      </c>
      <c r="T940" s="248">
        <f t="shared" si="191"/>
        <v>0</v>
      </c>
      <c r="U940" s="249">
        <f>IFERROR(SUMIF('LISTA DE EMBARQUE'!B:B,MICRO!E:E,'LISTA DE EMBARQUE'!G:G),"")</f>
        <v>2</v>
      </c>
      <c r="V940" s="244">
        <f>IFERROR(VLOOKUP(Tabela1[[#This Row],[COD.MDE]],'LISTA DE EMBARQUE'!B:L,11,0),"")</f>
        <v>9</v>
      </c>
      <c r="W940" s="245">
        <f>IFERROR(VLOOKUP(Tabela1[[#This Row],[COD.MDE]],'LISTA DE EMBARQUE'!B:M,12,0),"")</f>
        <v>46284</v>
      </c>
      <c r="X940" s="246">
        <f>IFERROR(Tabela1[[#This Row],[QIANTIDADE EXPEDIDA]]*Tabela1[[#This Row],[PESO UNI]],"")</f>
        <v>170.2</v>
      </c>
      <c r="Y940" s="246">
        <f t="shared" si="192"/>
        <v>0</v>
      </c>
      <c r="Z940" s="250">
        <f>Tabela1[[#This Row],[PESO TOTAL]]-Tabela1[[#This Row],[Peso Expedido]]</f>
        <v>0</v>
      </c>
      <c r="AA940" s="251">
        <v>1</v>
      </c>
      <c r="AB940" s="252"/>
      <c r="AC940" s="252">
        <v>1</v>
      </c>
      <c r="AD940" s="252">
        <v>1</v>
      </c>
      <c r="AE940" s="252">
        <v>1</v>
      </c>
      <c r="AF940" s="252">
        <v>1</v>
      </c>
      <c r="AG940" s="252">
        <v>1</v>
      </c>
      <c r="AH940" s="252">
        <v>1</v>
      </c>
      <c r="AI940" s="252" t="s">
        <v>4509</v>
      </c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238" t="s">
        <v>5120</v>
      </c>
      <c r="B941" s="239" t="s">
        <v>5121</v>
      </c>
      <c r="C941" s="238">
        <v>1</v>
      </c>
      <c r="D941" s="238" t="s">
        <v>5122</v>
      </c>
      <c r="E941" s="237">
        <v>4567</v>
      </c>
      <c r="F941" s="237">
        <v>58</v>
      </c>
      <c r="G941" s="238">
        <v>86.97</v>
      </c>
      <c r="H941" s="240">
        <f>Tabela1[[#This Row],[PESO UNI]]*Tabela1[[#This Row],[QTE]]</f>
        <v>86.97</v>
      </c>
      <c r="I941" s="237">
        <v>0</v>
      </c>
      <c r="J941" s="241" t="s">
        <v>3045</v>
      </c>
      <c r="K941" s="241" t="s">
        <v>4320</v>
      </c>
      <c r="L941" s="242" t="s">
        <v>2984</v>
      </c>
      <c r="M941" s="243">
        <v>46251</v>
      </c>
      <c r="N941" s="241" t="s">
        <v>5101</v>
      </c>
      <c r="O941" s="244"/>
      <c r="P941" s="245"/>
      <c r="Q941" s="14">
        <f>Tabela1[[#This Row],[QTDE/ Fabricação]]-Tabela1[[#This Row],[QTE]]</f>
        <v>-1</v>
      </c>
      <c r="R941" s="247">
        <f t="shared" si="189"/>
        <v>86.97</v>
      </c>
      <c r="S941" s="247">
        <f t="shared" si="190"/>
        <v>86.97</v>
      </c>
      <c r="T941" s="248">
        <f t="shared" si="191"/>
        <v>0</v>
      </c>
      <c r="U941" s="249">
        <f>IFERROR(SUMIF('LISTA DE EMBARQUE'!B:B,MICRO!E:E,'LISTA DE EMBARQUE'!G:G),"")</f>
        <v>1</v>
      </c>
      <c r="V941" s="244">
        <f>IFERROR(VLOOKUP(Tabela1[[#This Row],[COD.MDE]],'LISTA DE EMBARQUE'!B:L,11,0),"")</f>
        <v>9</v>
      </c>
      <c r="W941" s="245">
        <f>IFERROR(VLOOKUP(Tabela1[[#This Row],[COD.MDE]],'LISTA DE EMBARQUE'!B:M,12,0),"")</f>
        <v>46284</v>
      </c>
      <c r="X941" s="246">
        <f>IFERROR(Tabela1[[#This Row],[QIANTIDADE EXPEDIDA]]*Tabela1[[#This Row],[PESO UNI]],"")</f>
        <v>86.97</v>
      </c>
      <c r="Y941" s="246">
        <f t="shared" si="192"/>
        <v>0</v>
      </c>
      <c r="Z941" s="250">
        <f>Tabela1[[#This Row],[PESO TOTAL]]-Tabela1[[#This Row],[Peso Expedido]]</f>
        <v>0</v>
      </c>
      <c r="AA941" s="251">
        <v>1</v>
      </c>
      <c r="AB941" s="252"/>
      <c r="AC941" s="252">
        <v>1</v>
      </c>
      <c r="AD941" s="252">
        <v>1</v>
      </c>
      <c r="AE941" s="252">
        <v>1</v>
      </c>
      <c r="AF941" s="252">
        <v>1</v>
      </c>
      <c r="AG941" s="252">
        <v>1</v>
      </c>
      <c r="AH941" s="252">
        <v>1</v>
      </c>
      <c r="AI941" s="252" t="s">
        <v>4509</v>
      </c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238" t="s">
        <v>5120</v>
      </c>
      <c r="B942" s="239" t="s">
        <v>5121</v>
      </c>
      <c r="C942" s="238">
        <v>1</v>
      </c>
      <c r="D942" s="238" t="s">
        <v>5123</v>
      </c>
      <c r="E942" s="237">
        <v>4568</v>
      </c>
      <c r="F942" s="237">
        <v>58</v>
      </c>
      <c r="G942" s="238">
        <v>87.61</v>
      </c>
      <c r="H942" s="240">
        <f>Tabela1[[#This Row],[PESO UNI]]*Tabela1[[#This Row],[QTE]]</f>
        <v>87.61</v>
      </c>
      <c r="I942" s="237">
        <v>0</v>
      </c>
      <c r="J942" s="241" t="s">
        <v>3045</v>
      </c>
      <c r="K942" s="241" t="s">
        <v>4320</v>
      </c>
      <c r="L942" s="242" t="s">
        <v>2984</v>
      </c>
      <c r="M942" s="243">
        <v>46251</v>
      </c>
      <c r="N942" s="241" t="s">
        <v>5101</v>
      </c>
      <c r="O942" s="244"/>
      <c r="P942" s="245"/>
      <c r="Q942" s="14">
        <f>Tabela1[[#This Row],[QTDE/ Fabricação]]-Tabela1[[#This Row],[QTE]]</f>
        <v>-1</v>
      </c>
      <c r="R942" s="247">
        <f t="shared" si="189"/>
        <v>87.61</v>
      </c>
      <c r="S942" s="247">
        <f t="shared" si="190"/>
        <v>87.61</v>
      </c>
      <c r="T942" s="248">
        <f t="shared" si="191"/>
        <v>0</v>
      </c>
      <c r="U942" s="249">
        <f>IFERROR(SUMIF('LISTA DE EMBARQUE'!B:B,MICRO!E:E,'LISTA DE EMBARQUE'!G:G),"")</f>
        <v>1</v>
      </c>
      <c r="V942" s="244">
        <f>IFERROR(VLOOKUP(Tabela1[[#This Row],[COD.MDE]],'LISTA DE EMBARQUE'!B:L,11,0),"")</f>
        <v>9</v>
      </c>
      <c r="W942" s="245">
        <f>IFERROR(VLOOKUP(Tabela1[[#This Row],[COD.MDE]],'LISTA DE EMBARQUE'!B:M,12,0),"")</f>
        <v>46284</v>
      </c>
      <c r="X942" s="246">
        <f>IFERROR(Tabela1[[#This Row],[QIANTIDADE EXPEDIDA]]*Tabela1[[#This Row],[PESO UNI]],"")</f>
        <v>87.61</v>
      </c>
      <c r="Y942" s="246">
        <f t="shared" si="192"/>
        <v>0</v>
      </c>
      <c r="Z942" s="250">
        <f>Tabela1[[#This Row],[PESO TOTAL]]-Tabela1[[#This Row],[Peso Expedido]]</f>
        <v>0</v>
      </c>
      <c r="AA942" s="251">
        <v>1</v>
      </c>
      <c r="AB942" s="252"/>
      <c r="AC942" s="252">
        <v>1</v>
      </c>
      <c r="AD942" s="252">
        <v>1</v>
      </c>
      <c r="AE942" s="252">
        <v>1</v>
      </c>
      <c r="AF942" s="252">
        <v>1</v>
      </c>
      <c r="AG942" s="252">
        <v>1</v>
      </c>
      <c r="AH942" s="252">
        <v>1</v>
      </c>
      <c r="AI942" s="252" t="s">
        <v>4509</v>
      </c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238" t="s">
        <v>5124</v>
      </c>
      <c r="B943" s="239" t="s">
        <v>5125</v>
      </c>
      <c r="C943" s="238">
        <v>4</v>
      </c>
      <c r="D943" s="238" t="s">
        <v>5126</v>
      </c>
      <c r="E943" s="237">
        <v>4569</v>
      </c>
      <c r="F943" s="237">
        <v>58</v>
      </c>
      <c r="G943" s="238">
        <v>26.26</v>
      </c>
      <c r="H943" s="240">
        <f>Tabela1[[#This Row],[PESO UNI]]*Tabela1[[#This Row],[QTE]]</f>
        <v>105.04</v>
      </c>
      <c r="I943" s="237">
        <v>0</v>
      </c>
      <c r="J943" s="241" t="s">
        <v>3045</v>
      </c>
      <c r="K943" s="241" t="s">
        <v>4320</v>
      </c>
      <c r="L943" s="242" t="s">
        <v>2984</v>
      </c>
      <c r="M943" s="243">
        <v>46251</v>
      </c>
      <c r="N943" s="241" t="s">
        <v>5101</v>
      </c>
      <c r="O943" s="244"/>
      <c r="P943" s="245"/>
      <c r="Q943" s="14">
        <f>Tabela1[[#This Row],[QTDE/ Fabricação]]-Tabela1[[#This Row],[QTE]]</f>
        <v>-4</v>
      </c>
      <c r="R943" s="247">
        <f t="shared" si="189"/>
        <v>105.04</v>
      </c>
      <c r="S943" s="247">
        <f t="shared" si="190"/>
        <v>105.04</v>
      </c>
      <c r="T943" s="248">
        <f t="shared" si="191"/>
        <v>0</v>
      </c>
      <c r="U943" s="249">
        <f>IFERROR(SUMIF('LISTA DE EMBARQUE'!B:B,MICRO!E:E,'LISTA DE EMBARQUE'!G:G),"")</f>
        <v>4</v>
      </c>
      <c r="V943" s="244">
        <f>IFERROR(VLOOKUP(Tabela1[[#This Row],[COD.MDE]],'LISTA DE EMBARQUE'!B:L,11,0),"")</f>
        <v>9</v>
      </c>
      <c r="W943" s="245">
        <f>IFERROR(VLOOKUP(Tabela1[[#This Row],[COD.MDE]],'LISTA DE EMBARQUE'!B:M,12,0),"")</f>
        <v>46284</v>
      </c>
      <c r="X943" s="246">
        <f>IFERROR(Tabela1[[#This Row],[QIANTIDADE EXPEDIDA]]*Tabela1[[#This Row],[PESO UNI]],"")</f>
        <v>105.04</v>
      </c>
      <c r="Y943" s="246">
        <f t="shared" si="192"/>
        <v>0</v>
      </c>
      <c r="Z943" s="250">
        <f>Tabela1[[#This Row],[PESO TOTAL]]-Tabela1[[#This Row],[Peso Expedido]]</f>
        <v>0</v>
      </c>
      <c r="AA943" s="251">
        <v>1</v>
      </c>
      <c r="AB943" s="252"/>
      <c r="AC943" s="252">
        <v>1</v>
      </c>
      <c r="AD943" s="252">
        <v>1</v>
      </c>
      <c r="AE943" s="252">
        <v>1</v>
      </c>
      <c r="AF943" s="252">
        <v>1</v>
      </c>
      <c r="AG943" s="252">
        <v>1</v>
      </c>
      <c r="AH943" s="252">
        <v>1</v>
      </c>
      <c r="AI943" s="252" t="s">
        <v>4509</v>
      </c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238" t="s">
        <v>5124</v>
      </c>
      <c r="B944" s="239" t="s">
        <v>5125</v>
      </c>
      <c r="C944" s="238">
        <v>4</v>
      </c>
      <c r="D944" s="238" t="s">
        <v>5127</v>
      </c>
      <c r="E944" s="237">
        <v>4570</v>
      </c>
      <c r="F944" s="237">
        <v>58</v>
      </c>
      <c r="G944" s="238">
        <v>31.82</v>
      </c>
      <c r="H944" s="240">
        <f>Tabela1[[#This Row],[PESO UNI]]*Tabela1[[#This Row],[QTE]]</f>
        <v>127.28</v>
      </c>
      <c r="I944" s="237">
        <v>0</v>
      </c>
      <c r="J944" s="241" t="s">
        <v>3045</v>
      </c>
      <c r="K944" s="241" t="s">
        <v>4320</v>
      </c>
      <c r="L944" s="242" t="s">
        <v>2984</v>
      </c>
      <c r="M944" s="243">
        <v>46251</v>
      </c>
      <c r="N944" s="241" t="s">
        <v>5101</v>
      </c>
      <c r="O944" s="244"/>
      <c r="P944" s="245"/>
      <c r="Q944" s="14">
        <f>Tabela1[[#This Row],[QTDE/ Fabricação]]-Tabela1[[#This Row],[QTE]]</f>
        <v>-4</v>
      </c>
      <c r="R944" s="247">
        <f t="shared" si="189"/>
        <v>127.28</v>
      </c>
      <c r="S944" s="247">
        <f t="shared" si="190"/>
        <v>127.28</v>
      </c>
      <c r="T944" s="248">
        <f t="shared" si="191"/>
        <v>0</v>
      </c>
      <c r="U944" s="249">
        <f>IFERROR(SUMIF('LISTA DE EMBARQUE'!B:B,MICRO!E:E,'LISTA DE EMBARQUE'!G:G),"")</f>
        <v>4</v>
      </c>
      <c r="V944" s="244">
        <f>IFERROR(VLOOKUP(Tabela1[[#This Row],[COD.MDE]],'LISTA DE EMBARQUE'!B:L,11,0),"")</f>
        <v>9</v>
      </c>
      <c r="W944" s="245">
        <f>IFERROR(VLOOKUP(Tabela1[[#This Row],[COD.MDE]],'LISTA DE EMBARQUE'!B:M,12,0),"")</f>
        <v>46284</v>
      </c>
      <c r="X944" s="246">
        <f>IFERROR(Tabela1[[#This Row],[QIANTIDADE EXPEDIDA]]*Tabela1[[#This Row],[PESO UNI]],"")</f>
        <v>127.28</v>
      </c>
      <c r="Y944" s="246">
        <f t="shared" si="192"/>
        <v>0</v>
      </c>
      <c r="Z944" s="250">
        <f>Tabela1[[#This Row],[PESO TOTAL]]-Tabela1[[#This Row],[Peso Expedido]]</f>
        <v>0</v>
      </c>
      <c r="AA944" s="251">
        <v>1</v>
      </c>
      <c r="AB944" s="252"/>
      <c r="AC944" s="252">
        <v>1</v>
      </c>
      <c r="AD944" s="252">
        <v>1</v>
      </c>
      <c r="AE944" s="252">
        <v>1</v>
      </c>
      <c r="AF944" s="252">
        <v>1</v>
      </c>
      <c r="AG944" s="252">
        <v>1</v>
      </c>
      <c r="AH944" s="252">
        <v>1</v>
      </c>
      <c r="AI944" s="252" t="s">
        <v>4509</v>
      </c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238" t="s">
        <v>5124</v>
      </c>
      <c r="B945" s="239" t="s">
        <v>5125</v>
      </c>
      <c r="C945" s="238">
        <v>4</v>
      </c>
      <c r="D945" s="238" t="s">
        <v>5128</v>
      </c>
      <c r="E945" s="237">
        <v>4571</v>
      </c>
      <c r="F945" s="237">
        <v>58</v>
      </c>
      <c r="G945" s="238">
        <v>30.1</v>
      </c>
      <c r="H945" s="240">
        <f>Tabela1[[#This Row],[PESO UNI]]*Tabela1[[#This Row],[QTE]]</f>
        <v>120.4</v>
      </c>
      <c r="I945" s="237">
        <v>0</v>
      </c>
      <c r="J945" s="241" t="s">
        <v>3045</v>
      </c>
      <c r="K945" s="241" t="s">
        <v>4320</v>
      </c>
      <c r="L945" s="242" t="s">
        <v>2984</v>
      </c>
      <c r="M945" s="243">
        <v>46251</v>
      </c>
      <c r="N945" s="241" t="s">
        <v>5101</v>
      </c>
      <c r="O945" s="244"/>
      <c r="P945" s="245"/>
      <c r="Q945" s="14">
        <f>Tabela1[[#This Row],[QTDE/ Fabricação]]-Tabela1[[#This Row],[QTE]]</f>
        <v>-4</v>
      </c>
      <c r="R945" s="247">
        <f t="shared" si="189"/>
        <v>120.4</v>
      </c>
      <c r="S945" s="247">
        <f t="shared" si="190"/>
        <v>120.4</v>
      </c>
      <c r="T945" s="248">
        <f t="shared" si="191"/>
        <v>0</v>
      </c>
      <c r="U945" s="249">
        <f>IFERROR(SUMIF('LISTA DE EMBARQUE'!B:B,MICRO!E:E,'LISTA DE EMBARQUE'!G:G),"")</f>
        <v>4</v>
      </c>
      <c r="V945" s="244">
        <f>IFERROR(VLOOKUP(Tabela1[[#This Row],[COD.MDE]],'LISTA DE EMBARQUE'!B:L,11,0),"")</f>
        <v>9</v>
      </c>
      <c r="W945" s="245">
        <f>IFERROR(VLOOKUP(Tabela1[[#This Row],[COD.MDE]],'LISTA DE EMBARQUE'!B:M,12,0),"")</f>
        <v>46284</v>
      </c>
      <c r="X945" s="246">
        <f>IFERROR(Tabela1[[#This Row],[QIANTIDADE EXPEDIDA]]*Tabela1[[#This Row],[PESO UNI]],"")</f>
        <v>120.4</v>
      </c>
      <c r="Y945" s="246">
        <f t="shared" si="192"/>
        <v>0</v>
      </c>
      <c r="Z945" s="250">
        <f>Tabela1[[#This Row],[PESO TOTAL]]-Tabela1[[#This Row],[Peso Expedido]]</f>
        <v>0</v>
      </c>
      <c r="AA945" s="251">
        <v>1</v>
      </c>
      <c r="AB945" s="252"/>
      <c r="AC945" s="252">
        <v>1</v>
      </c>
      <c r="AD945" s="252">
        <v>1</v>
      </c>
      <c r="AE945" s="252">
        <v>1</v>
      </c>
      <c r="AF945" s="252">
        <v>1</v>
      </c>
      <c r="AG945" s="252">
        <v>1</v>
      </c>
      <c r="AH945" s="252">
        <v>1</v>
      </c>
      <c r="AI945" s="252" t="s">
        <v>4509</v>
      </c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238" t="s">
        <v>5124</v>
      </c>
      <c r="B946" s="239" t="s">
        <v>5125</v>
      </c>
      <c r="C946" s="238">
        <v>4</v>
      </c>
      <c r="D946" s="238" t="s">
        <v>5129</v>
      </c>
      <c r="E946" s="237">
        <v>4572</v>
      </c>
      <c r="F946" s="237">
        <v>58</v>
      </c>
      <c r="G946" s="238">
        <v>34.200000000000003</v>
      </c>
      <c r="H946" s="240">
        <f>Tabela1[[#This Row],[PESO UNI]]*Tabela1[[#This Row],[QTE]]</f>
        <v>136.80000000000001</v>
      </c>
      <c r="I946" s="237">
        <v>0</v>
      </c>
      <c r="J946" s="241" t="s">
        <v>3045</v>
      </c>
      <c r="K946" s="241" t="s">
        <v>4320</v>
      </c>
      <c r="L946" s="242" t="s">
        <v>2984</v>
      </c>
      <c r="M946" s="243">
        <v>46251</v>
      </c>
      <c r="N946" s="241" t="s">
        <v>5101</v>
      </c>
      <c r="O946" s="244"/>
      <c r="P946" s="245"/>
      <c r="Q946" s="14">
        <f>Tabela1[[#This Row],[QTDE/ Fabricação]]-Tabela1[[#This Row],[QTE]]</f>
        <v>-4</v>
      </c>
      <c r="R946" s="247">
        <f t="shared" si="189"/>
        <v>136.80000000000001</v>
      </c>
      <c r="S946" s="247">
        <f t="shared" si="190"/>
        <v>136.80000000000001</v>
      </c>
      <c r="T946" s="248">
        <f t="shared" si="191"/>
        <v>0</v>
      </c>
      <c r="U946" s="249">
        <f>IFERROR(SUMIF('LISTA DE EMBARQUE'!B:B,MICRO!E:E,'LISTA DE EMBARQUE'!G:G),"")</f>
        <v>4</v>
      </c>
      <c r="V946" s="244">
        <f>IFERROR(VLOOKUP(Tabela1[[#This Row],[COD.MDE]],'LISTA DE EMBARQUE'!B:L,11,0),"")</f>
        <v>9</v>
      </c>
      <c r="W946" s="245">
        <f>IFERROR(VLOOKUP(Tabela1[[#This Row],[COD.MDE]],'LISTA DE EMBARQUE'!B:M,12,0),"")</f>
        <v>46284</v>
      </c>
      <c r="X946" s="246">
        <f>IFERROR(Tabela1[[#This Row],[QIANTIDADE EXPEDIDA]]*Tabela1[[#This Row],[PESO UNI]],"")</f>
        <v>136.80000000000001</v>
      </c>
      <c r="Y946" s="246">
        <f t="shared" si="192"/>
        <v>0</v>
      </c>
      <c r="Z946" s="250">
        <f>Tabela1[[#This Row],[PESO TOTAL]]-Tabela1[[#This Row],[Peso Expedido]]</f>
        <v>0</v>
      </c>
      <c r="AA946" s="251">
        <v>1</v>
      </c>
      <c r="AB946" s="252"/>
      <c r="AC946" s="252">
        <v>1</v>
      </c>
      <c r="AD946" s="252">
        <v>1</v>
      </c>
      <c r="AE946" s="252">
        <v>1</v>
      </c>
      <c r="AF946" s="252">
        <v>1</v>
      </c>
      <c r="AG946" s="252">
        <v>1</v>
      </c>
      <c r="AH946" s="252">
        <v>1</v>
      </c>
      <c r="AI946" s="252" t="s">
        <v>4509</v>
      </c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238" t="s">
        <v>5124</v>
      </c>
      <c r="B947" s="239" t="s">
        <v>5125</v>
      </c>
      <c r="C947" s="238">
        <v>2</v>
      </c>
      <c r="D947" s="238" t="s">
        <v>5130</v>
      </c>
      <c r="E947" s="237">
        <v>4573</v>
      </c>
      <c r="F947" s="237">
        <v>58</v>
      </c>
      <c r="G947" s="238">
        <v>29.36</v>
      </c>
      <c r="H947" s="240">
        <f>Tabela1[[#This Row],[PESO UNI]]*Tabela1[[#This Row],[QTE]]</f>
        <v>58.72</v>
      </c>
      <c r="I947" s="237">
        <v>0</v>
      </c>
      <c r="J947" s="241" t="s">
        <v>3045</v>
      </c>
      <c r="K947" s="241" t="s">
        <v>4320</v>
      </c>
      <c r="L947" s="242" t="s">
        <v>2984</v>
      </c>
      <c r="M947" s="243">
        <v>46251</v>
      </c>
      <c r="N947" s="241" t="s">
        <v>5101</v>
      </c>
      <c r="O947" s="244"/>
      <c r="P947" s="245"/>
      <c r="Q947" s="14">
        <f>Tabela1[[#This Row],[QTDE/ Fabricação]]-Tabela1[[#This Row],[QTE]]</f>
        <v>-2</v>
      </c>
      <c r="R947" s="247">
        <f t="shared" si="189"/>
        <v>58.72</v>
      </c>
      <c r="S947" s="247">
        <f t="shared" si="190"/>
        <v>58.72</v>
      </c>
      <c r="T947" s="248">
        <f t="shared" si="191"/>
        <v>0</v>
      </c>
      <c r="U947" s="249">
        <f>IFERROR(SUMIF('LISTA DE EMBARQUE'!B:B,MICRO!E:E,'LISTA DE EMBARQUE'!G:G),"")</f>
        <v>2</v>
      </c>
      <c r="V947" s="244">
        <f>IFERROR(VLOOKUP(Tabela1[[#This Row],[COD.MDE]],'LISTA DE EMBARQUE'!B:L,11,0),"")</f>
        <v>9</v>
      </c>
      <c r="W947" s="245">
        <f>IFERROR(VLOOKUP(Tabela1[[#This Row],[COD.MDE]],'LISTA DE EMBARQUE'!B:M,12,0),"")</f>
        <v>46284</v>
      </c>
      <c r="X947" s="246">
        <f>IFERROR(Tabela1[[#This Row],[QIANTIDADE EXPEDIDA]]*Tabela1[[#This Row],[PESO UNI]],"")</f>
        <v>58.72</v>
      </c>
      <c r="Y947" s="246">
        <f t="shared" si="192"/>
        <v>0</v>
      </c>
      <c r="Z947" s="250">
        <f>Tabela1[[#This Row],[PESO TOTAL]]-Tabela1[[#This Row],[Peso Expedido]]</f>
        <v>0</v>
      </c>
      <c r="AA947" s="251">
        <v>1</v>
      </c>
      <c r="AB947" s="252"/>
      <c r="AC947" s="252">
        <v>1</v>
      </c>
      <c r="AD947" s="252">
        <v>1</v>
      </c>
      <c r="AE947" s="252">
        <v>1</v>
      </c>
      <c r="AF947" s="252">
        <v>1</v>
      </c>
      <c r="AG947" s="252">
        <v>1</v>
      </c>
      <c r="AH947" s="252">
        <v>1</v>
      </c>
      <c r="AI947" s="252" t="s">
        <v>4509</v>
      </c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238" t="s">
        <v>5124</v>
      </c>
      <c r="B948" s="239" t="s">
        <v>5125</v>
      </c>
      <c r="C948" s="238">
        <v>2</v>
      </c>
      <c r="D948" s="238" t="s">
        <v>5131</v>
      </c>
      <c r="E948" s="237">
        <v>4574</v>
      </c>
      <c r="F948" s="237">
        <v>58</v>
      </c>
      <c r="G948" s="238">
        <v>27.46</v>
      </c>
      <c r="H948" s="240">
        <f>Tabela1[[#This Row],[PESO UNI]]*Tabela1[[#This Row],[QTE]]</f>
        <v>54.92</v>
      </c>
      <c r="I948" s="237">
        <v>0</v>
      </c>
      <c r="J948" s="241" t="s">
        <v>3045</v>
      </c>
      <c r="K948" s="241" t="s">
        <v>4320</v>
      </c>
      <c r="L948" s="242" t="s">
        <v>2984</v>
      </c>
      <c r="M948" s="243">
        <v>46251</v>
      </c>
      <c r="N948" s="241" t="s">
        <v>5101</v>
      </c>
      <c r="O948" s="244"/>
      <c r="P948" s="245"/>
      <c r="Q948" s="14">
        <f>Tabela1[[#This Row],[QTDE/ Fabricação]]-Tabela1[[#This Row],[QTE]]</f>
        <v>-2</v>
      </c>
      <c r="R948" s="247">
        <f t="shared" si="189"/>
        <v>54.92</v>
      </c>
      <c r="S948" s="247">
        <f t="shared" si="190"/>
        <v>54.92</v>
      </c>
      <c r="T948" s="248">
        <f t="shared" si="191"/>
        <v>0</v>
      </c>
      <c r="U948" s="249">
        <f>IFERROR(SUMIF('LISTA DE EMBARQUE'!B:B,MICRO!E:E,'LISTA DE EMBARQUE'!G:G),"")</f>
        <v>2</v>
      </c>
      <c r="V948" s="244">
        <f>IFERROR(VLOOKUP(Tabela1[[#This Row],[COD.MDE]],'LISTA DE EMBARQUE'!B:L,11,0),"")</f>
        <v>9</v>
      </c>
      <c r="W948" s="245">
        <f>IFERROR(VLOOKUP(Tabela1[[#This Row],[COD.MDE]],'LISTA DE EMBARQUE'!B:M,12,0),"")</f>
        <v>46284</v>
      </c>
      <c r="X948" s="246">
        <f>IFERROR(Tabela1[[#This Row],[QIANTIDADE EXPEDIDA]]*Tabela1[[#This Row],[PESO UNI]],"")</f>
        <v>54.92</v>
      </c>
      <c r="Y948" s="246">
        <f t="shared" si="192"/>
        <v>0</v>
      </c>
      <c r="Z948" s="250">
        <f>Tabela1[[#This Row],[PESO TOTAL]]-Tabela1[[#This Row],[Peso Expedido]]</f>
        <v>0</v>
      </c>
      <c r="AA948" s="251">
        <v>1</v>
      </c>
      <c r="AB948" s="252"/>
      <c r="AC948" s="252">
        <v>1</v>
      </c>
      <c r="AD948" s="252">
        <v>1</v>
      </c>
      <c r="AE948" s="252">
        <v>1</v>
      </c>
      <c r="AF948" s="252">
        <v>1</v>
      </c>
      <c r="AG948" s="252">
        <v>1</v>
      </c>
      <c r="AH948" s="252">
        <v>1</v>
      </c>
      <c r="AI948" s="252" t="s">
        <v>4509</v>
      </c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238" t="s">
        <v>5124</v>
      </c>
      <c r="B949" s="239" t="s">
        <v>5125</v>
      </c>
      <c r="C949" s="238">
        <v>2</v>
      </c>
      <c r="D949" s="238" t="s">
        <v>5133</v>
      </c>
      <c r="E949" s="237">
        <v>4575</v>
      </c>
      <c r="F949" s="237">
        <v>58</v>
      </c>
      <c r="G949" s="238">
        <v>71.62</v>
      </c>
      <c r="H949" s="240">
        <f>Tabela1[[#This Row],[PESO UNI]]*Tabela1[[#This Row],[QTE]]</f>
        <v>143.24</v>
      </c>
      <c r="I949" s="237">
        <v>0</v>
      </c>
      <c r="J949" s="241" t="s">
        <v>3045</v>
      </c>
      <c r="K949" s="241" t="s">
        <v>4320</v>
      </c>
      <c r="L949" s="242" t="s">
        <v>2984</v>
      </c>
      <c r="M949" s="243">
        <v>46251</v>
      </c>
      <c r="N949" s="241" t="s">
        <v>5101</v>
      </c>
      <c r="O949" s="244"/>
      <c r="P949" s="245"/>
      <c r="Q949" s="14">
        <f>Tabela1[[#This Row],[QTDE/ Fabricação]]-Tabela1[[#This Row],[QTE]]</f>
        <v>-2</v>
      </c>
      <c r="R949" s="247">
        <f t="shared" si="189"/>
        <v>143.24</v>
      </c>
      <c r="S949" s="247">
        <f t="shared" si="190"/>
        <v>143.24</v>
      </c>
      <c r="T949" s="248">
        <f t="shared" si="191"/>
        <v>0</v>
      </c>
      <c r="U949" s="249">
        <f>IFERROR(SUMIF('LISTA DE EMBARQUE'!B:B,MICRO!E:E,'LISTA DE EMBARQUE'!G:G),"")</f>
        <v>2</v>
      </c>
      <c r="V949" s="244">
        <f>IFERROR(VLOOKUP(Tabela1[[#This Row],[COD.MDE]],'LISTA DE EMBARQUE'!B:L,11,0),"")</f>
        <v>9</v>
      </c>
      <c r="W949" s="245">
        <f>IFERROR(VLOOKUP(Tabela1[[#This Row],[COD.MDE]],'LISTA DE EMBARQUE'!B:M,12,0),"")</f>
        <v>46284</v>
      </c>
      <c r="X949" s="246">
        <f>IFERROR(Tabela1[[#This Row],[QIANTIDADE EXPEDIDA]]*Tabela1[[#This Row],[PESO UNI]],"")</f>
        <v>143.24</v>
      </c>
      <c r="Y949" s="246">
        <f t="shared" si="192"/>
        <v>0</v>
      </c>
      <c r="Z949" s="250">
        <f>Tabela1[[#This Row],[PESO TOTAL]]-Tabela1[[#This Row],[Peso Expedido]]</f>
        <v>0</v>
      </c>
      <c r="AA949" s="251">
        <v>1</v>
      </c>
      <c r="AB949" s="252"/>
      <c r="AC949" s="252">
        <v>1</v>
      </c>
      <c r="AD949" s="252">
        <v>1</v>
      </c>
      <c r="AE949" s="252">
        <v>1</v>
      </c>
      <c r="AF949" s="252">
        <v>1</v>
      </c>
      <c r="AG949" s="252">
        <v>1</v>
      </c>
      <c r="AH949" s="252">
        <v>1</v>
      </c>
      <c r="AI949" s="252" t="s">
        <v>4509</v>
      </c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238" t="s">
        <v>5124</v>
      </c>
      <c r="B950" s="239" t="s">
        <v>5125</v>
      </c>
      <c r="C950" s="238">
        <v>2</v>
      </c>
      <c r="D950" s="238" t="s">
        <v>5132</v>
      </c>
      <c r="E950" s="237">
        <v>4576</v>
      </c>
      <c r="F950" s="237">
        <v>58</v>
      </c>
      <c r="G950" s="238">
        <v>82.73</v>
      </c>
      <c r="H950" s="240">
        <f>Tabela1[[#This Row],[PESO UNI]]*Tabela1[[#This Row],[QTE]]</f>
        <v>165.46</v>
      </c>
      <c r="I950" s="237">
        <v>0</v>
      </c>
      <c r="J950" s="241" t="s">
        <v>3045</v>
      </c>
      <c r="K950" s="241" t="s">
        <v>4320</v>
      </c>
      <c r="L950" s="242" t="s">
        <v>2984</v>
      </c>
      <c r="M950" s="243">
        <v>46251</v>
      </c>
      <c r="N950" s="241" t="s">
        <v>5101</v>
      </c>
      <c r="O950" s="244"/>
      <c r="P950" s="245"/>
      <c r="Q950" s="14">
        <f>Tabela1[[#This Row],[QTDE/ Fabricação]]-Tabela1[[#This Row],[QTE]]</f>
        <v>-2</v>
      </c>
      <c r="R950" s="247">
        <f t="shared" si="189"/>
        <v>165.46</v>
      </c>
      <c r="S950" s="247">
        <f t="shared" si="190"/>
        <v>165.46</v>
      </c>
      <c r="T950" s="248">
        <f t="shared" si="191"/>
        <v>0</v>
      </c>
      <c r="U950" s="249">
        <f>IFERROR(SUMIF('LISTA DE EMBARQUE'!B:B,MICRO!E:E,'LISTA DE EMBARQUE'!G:G),"")</f>
        <v>2</v>
      </c>
      <c r="V950" s="244">
        <f>IFERROR(VLOOKUP(Tabela1[[#This Row],[COD.MDE]],'LISTA DE EMBARQUE'!B:L,11,0),"")</f>
        <v>9</v>
      </c>
      <c r="W950" s="245">
        <f>IFERROR(VLOOKUP(Tabela1[[#This Row],[COD.MDE]],'LISTA DE EMBARQUE'!B:M,12,0),"")</f>
        <v>46284</v>
      </c>
      <c r="X950" s="246">
        <f>IFERROR(Tabela1[[#This Row],[QIANTIDADE EXPEDIDA]]*Tabela1[[#This Row],[PESO UNI]],"")</f>
        <v>165.46</v>
      </c>
      <c r="Y950" s="246">
        <f t="shared" si="192"/>
        <v>0</v>
      </c>
      <c r="Z950" s="250">
        <f>Tabela1[[#This Row],[PESO TOTAL]]-Tabela1[[#This Row],[Peso Expedido]]</f>
        <v>0</v>
      </c>
      <c r="AA950" s="251">
        <v>1</v>
      </c>
      <c r="AB950" s="252"/>
      <c r="AC950" s="252">
        <v>1</v>
      </c>
      <c r="AD950" s="252">
        <v>1</v>
      </c>
      <c r="AE950" s="252">
        <v>1</v>
      </c>
      <c r="AF950" s="252">
        <v>1</v>
      </c>
      <c r="AG950" s="252">
        <v>1</v>
      </c>
      <c r="AH950" s="252">
        <v>1</v>
      </c>
      <c r="AI950" s="252" t="s">
        <v>4509</v>
      </c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238" t="s">
        <v>5134</v>
      </c>
      <c r="B951" s="239" t="s">
        <v>5135</v>
      </c>
      <c r="C951" s="238">
        <v>1</v>
      </c>
      <c r="D951" s="238" t="s">
        <v>5136</v>
      </c>
      <c r="E951" s="237">
        <v>4577</v>
      </c>
      <c r="F951" s="237">
        <v>58</v>
      </c>
      <c r="G951" s="238">
        <v>92.27</v>
      </c>
      <c r="H951" s="240">
        <f>Tabela1[[#This Row],[PESO UNI]]*Tabela1[[#This Row],[QTE]]</f>
        <v>92.27</v>
      </c>
      <c r="I951" s="237">
        <v>0</v>
      </c>
      <c r="J951" s="241" t="s">
        <v>3045</v>
      </c>
      <c r="K951" s="241" t="s">
        <v>4320</v>
      </c>
      <c r="L951" s="242" t="s">
        <v>2984</v>
      </c>
      <c r="M951" s="243">
        <v>46251</v>
      </c>
      <c r="N951" s="241" t="s">
        <v>5101</v>
      </c>
      <c r="O951" s="244"/>
      <c r="P951" s="245"/>
      <c r="Q951" s="14">
        <f>Tabela1[[#This Row],[QTDE/ Fabricação]]-Tabela1[[#This Row],[QTE]]</f>
        <v>-1</v>
      </c>
      <c r="R951" s="247">
        <f t="shared" si="189"/>
        <v>92.27</v>
      </c>
      <c r="S951" s="247">
        <f t="shared" si="190"/>
        <v>92.27</v>
      </c>
      <c r="T951" s="248">
        <f t="shared" si="191"/>
        <v>0</v>
      </c>
      <c r="U951" s="249">
        <f>IFERROR(SUMIF('LISTA DE EMBARQUE'!B:B,MICRO!E:E,'LISTA DE EMBARQUE'!G:G),"")</f>
        <v>1</v>
      </c>
      <c r="V951" s="244">
        <f>IFERROR(VLOOKUP(Tabela1[[#This Row],[COD.MDE]],'LISTA DE EMBARQUE'!B:L,11,0),"")</f>
        <v>9</v>
      </c>
      <c r="W951" s="245">
        <f>IFERROR(VLOOKUP(Tabela1[[#This Row],[COD.MDE]],'LISTA DE EMBARQUE'!B:M,12,0),"")</f>
        <v>46284</v>
      </c>
      <c r="X951" s="246">
        <f>IFERROR(Tabela1[[#This Row],[QIANTIDADE EXPEDIDA]]*Tabela1[[#This Row],[PESO UNI]],"")</f>
        <v>92.27</v>
      </c>
      <c r="Y951" s="246">
        <f t="shared" si="192"/>
        <v>0</v>
      </c>
      <c r="Z951" s="250">
        <f>Tabela1[[#This Row],[PESO TOTAL]]-Tabela1[[#This Row],[Peso Expedido]]</f>
        <v>0</v>
      </c>
      <c r="AA951" s="251">
        <v>1</v>
      </c>
      <c r="AB951" s="252"/>
      <c r="AC951" s="252">
        <v>1</v>
      </c>
      <c r="AD951" s="252">
        <v>1</v>
      </c>
      <c r="AE951" s="252">
        <v>1</v>
      </c>
      <c r="AF951" s="252">
        <v>1</v>
      </c>
      <c r="AG951" s="252">
        <v>1</v>
      </c>
      <c r="AH951" s="252">
        <v>1</v>
      </c>
      <c r="AI951" s="252" t="s">
        <v>4509</v>
      </c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238" t="s">
        <v>5134</v>
      </c>
      <c r="B952" s="239" t="s">
        <v>5135</v>
      </c>
      <c r="C952" s="238">
        <v>1</v>
      </c>
      <c r="D952" s="238" t="s">
        <v>5137</v>
      </c>
      <c r="E952" s="237">
        <v>4578</v>
      </c>
      <c r="F952" s="237">
        <v>58</v>
      </c>
      <c r="G952" s="238">
        <v>93.32</v>
      </c>
      <c r="H952" s="240">
        <f>Tabela1[[#This Row],[PESO UNI]]*Tabela1[[#This Row],[QTE]]</f>
        <v>93.32</v>
      </c>
      <c r="I952" s="237">
        <v>0</v>
      </c>
      <c r="J952" s="241" t="s">
        <v>3045</v>
      </c>
      <c r="K952" s="241" t="s">
        <v>4320</v>
      </c>
      <c r="L952" s="242" t="s">
        <v>2984</v>
      </c>
      <c r="M952" s="243">
        <v>46251</v>
      </c>
      <c r="N952" s="241" t="s">
        <v>5101</v>
      </c>
      <c r="O952" s="244"/>
      <c r="P952" s="245"/>
      <c r="Q952" s="14">
        <f>Tabela1[[#This Row],[QTDE/ Fabricação]]-Tabela1[[#This Row],[QTE]]</f>
        <v>-1</v>
      </c>
      <c r="R952" s="247">
        <f t="shared" si="189"/>
        <v>93.32</v>
      </c>
      <c r="S952" s="247">
        <f t="shared" si="190"/>
        <v>93.32</v>
      </c>
      <c r="T952" s="248">
        <f t="shared" si="191"/>
        <v>0</v>
      </c>
      <c r="U952" s="249">
        <f>IFERROR(SUMIF('LISTA DE EMBARQUE'!B:B,MICRO!E:E,'LISTA DE EMBARQUE'!G:G),"")</f>
        <v>1</v>
      </c>
      <c r="V952" s="244">
        <f>IFERROR(VLOOKUP(Tabela1[[#This Row],[COD.MDE]],'LISTA DE EMBARQUE'!B:L,11,0),"")</f>
        <v>9</v>
      </c>
      <c r="W952" s="245">
        <f>IFERROR(VLOOKUP(Tabela1[[#This Row],[COD.MDE]],'LISTA DE EMBARQUE'!B:M,12,0),"")</f>
        <v>46284</v>
      </c>
      <c r="X952" s="246">
        <f>IFERROR(Tabela1[[#This Row],[QIANTIDADE EXPEDIDA]]*Tabela1[[#This Row],[PESO UNI]],"")</f>
        <v>93.32</v>
      </c>
      <c r="Y952" s="246">
        <f t="shared" si="192"/>
        <v>0</v>
      </c>
      <c r="Z952" s="250">
        <f>Tabela1[[#This Row],[PESO TOTAL]]-Tabela1[[#This Row],[Peso Expedido]]</f>
        <v>0</v>
      </c>
      <c r="AA952" s="251">
        <v>1</v>
      </c>
      <c r="AB952" s="252"/>
      <c r="AC952" s="252">
        <v>1</v>
      </c>
      <c r="AD952" s="252">
        <v>1</v>
      </c>
      <c r="AE952" s="252">
        <v>1</v>
      </c>
      <c r="AF952" s="252">
        <v>1</v>
      </c>
      <c r="AG952" s="252">
        <v>1</v>
      </c>
      <c r="AH952" s="252">
        <v>1</v>
      </c>
      <c r="AI952" s="252" t="s">
        <v>4509</v>
      </c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238" t="s">
        <v>5134</v>
      </c>
      <c r="B953" s="239" t="s">
        <v>5135</v>
      </c>
      <c r="C953" s="238">
        <v>1</v>
      </c>
      <c r="D953" s="238" t="s">
        <v>5138</v>
      </c>
      <c r="E953" s="237">
        <v>4579</v>
      </c>
      <c r="F953" s="237">
        <v>58</v>
      </c>
      <c r="G953" s="238">
        <v>60.64</v>
      </c>
      <c r="H953" s="240">
        <f>Tabela1[[#This Row],[PESO UNI]]*Tabela1[[#This Row],[QTE]]</f>
        <v>60.64</v>
      </c>
      <c r="I953" s="237">
        <v>0</v>
      </c>
      <c r="J953" s="241" t="s">
        <v>3045</v>
      </c>
      <c r="K953" s="241" t="s">
        <v>4320</v>
      </c>
      <c r="L953" s="242" t="s">
        <v>2984</v>
      </c>
      <c r="M953" s="243">
        <v>46251</v>
      </c>
      <c r="N953" s="241" t="s">
        <v>5101</v>
      </c>
      <c r="O953" s="244"/>
      <c r="P953" s="245"/>
      <c r="Q953" s="14">
        <f>Tabela1[[#This Row],[QTDE/ Fabricação]]-Tabela1[[#This Row],[QTE]]</f>
        <v>-1</v>
      </c>
      <c r="R953" s="247">
        <f t="shared" si="189"/>
        <v>60.64</v>
      </c>
      <c r="S953" s="247">
        <f t="shared" si="190"/>
        <v>60.64</v>
      </c>
      <c r="T953" s="248">
        <f t="shared" si="191"/>
        <v>0</v>
      </c>
      <c r="U953" s="249">
        <f>IFERROR(SUMIF('LISTA DE EMBARQUE'!B:B,MICRO!E:E,'LISTA DE EMBARQUE'!G:G),"")</f>
        <v>1</v>
      </c>
      <c r="V953" s="244">
        <f>IFERROR(VLOOKUP(Tabela1[[#This Row],[COD.MDE]],'LISTA DE EMBARQUE'!B:L,11,0),"")</f>
        <v>9</v>
      </c>
      <c r="W953" s="245">
        <f>IFERROR(VLOOKUP(Tabela1[[#This Row],[COD.MDE]],'LISTA DE EMBARQUE'!B:M,12,0),"")</f>
        <v>46284</v>
      </c>
      <c r="X953" s="246">
        <f>IFERROR(Tabela1[[#This Row],[QIANTIDADE EXPEDIDA]]*Tabela1[[#This Row],[PESO UNI]],"")</f>
        <v>60.64</v>
      </c>
      <c r="Y953" s="246">
        <f t="shared" si="192"/>
        <v>0</v>
      </c>
      <c r="Z953" s="250">
        <f>Tabela1[[#This Row],[PESO TOTAL]]-Tabela1[[#This Row],[Peso Expedido]]</f>
        <v>0</v>
      </c>
      <c r="AA953" s="251">
        <v>1</v>
      </c>
      <c r="AB953" s="252"/>
      <c r="AC953" s="252">
        <v>1</v>
      </c>
      <c r="AD953" s="252">
        <v>1</v>
      </c>
      <c r="AE953" s="252">
        <v>1</v>
      </c>
      <c r="AF953" s="252">
        <v>1</v>
      </c>
      <c r="AG953" s="252">
        <v>1</v>
      </c>
      <c r="AH953" s="252">
        <v>1</v>
      </c>
      <c r="AI953" s="252" t="s">
        <v>4509</v>
      </c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238" t="s">
        <v>5134</v>
      </c>
      <c r="B954" s="239" t="s">
        <v>5135</v>
      </c>
      <c r="C954" s="238">
        <v>2</v>
      </c>
      <c r="D954" s="238" t="s">
        <v>5139</v>
      </c>
      <c r="E954" s="237">
        <v>4580</v>
      </c>
      <c r="F954" s="237">
        <v>58</v>
      </c>
      <c r="G954" s="238">
        <v>91.98</v>
      </c>
      <c r="H954" s="240">
        <f>Tabela1[[#This Row],[PESO UNI]]*Tabela1[[#This Row],[QTE]]</f>
        <v>183.96</v>
      </c>
      <c r="I954" s="237">
        <v>0</v>
      </c>
      <c r="J954" s="241" t="s">
        <v>3045</v>
      </c>
      <c r="K954" s="241" t="s">
        <v>4320</v>
      </c>
      <c r="L954" s="242" t="s">
        <v>2984</v>
      </c>
      <c r="M954" s="243">
        <v>46251</v>
      </c>
      <c r="N954" s="241" t="s">
        <v>5101</v>
      </c>
      <c r="O954" s="244"/>
      <c r="P954" s="245"/>
      <c r="Q954" s="14">
        <f>Tabela1[[#This Row],[QTDE/ Fabricação]]-Tabela1[[#This Row],[QTE]]</f>
        <v>-2</v>
      </c>
      <c r="R954" s="247" t="str">
        <f>IFERROR(H954*((AA954*0.25)+(#REF!*0.25)+(#REF!*0.225)+(#REF!*0.225)+(#REF!*0.05)),"")</f>
        <v/>
      </c>
      <c r="S954" s="247" t="str">
        <f>IFERROR(H954*#REF!,"")</f>
        <v/>
      </c>
      <c r="T954" s="248" t="str">
        <f t="shared" si="191"/>
        <v/>
      </c>
      <c r="U954" s="249">
        <f>IFERROR(SUMIF('LISTA DE EMBARQUE'!B:B,MICRO!E:E,'LISTA DE EMBARQUE'!G:G),"")</f>
        <v>2</v>
      </c>
      <c r="V954" s="244">
        <f>IFERROR(VLOOKUP(Tabela1[[#This Row],[COD.MDE]],'LISTA DE EMBARQUE'!B:L,11,0),"")</f>
        <v>9</v>
      </c>
      <c r="W954" s="245">
        <f>IFERROR(VLOOKUP(Tabela1[[#This Row],[COD.MDE]],'LISTA DE EMBARQUE'!B:M,12,0),"")</f>
        <v>46284</v>
      </c>
      <c r="X954" s="246">
        <f>IFERROR(Tabela1[[#This Row],[QIANTIDADE EXPEDIDA]]*Tabela1[[#This Row],[PESO UNI]],"")</f>
        <v>183.96</v>
      </c>
      <c r="Y954" s="246">
        <f t="shared" si="192"/>
        <v>0</v>
      </c>
      <c r="Z954" s="250">
        <f>Tabela1[[#This Row],[PESO TOTAL]]-Tabela1[[#This Row],[Peso Expedido]]</f>
        <v>0</v>
      </c>
      <c r="AA954" s="251">
        <v>1</v>
      </c>
      <c r="AB954" s="252"/>
      <c r="AC954" s="252">
        <v>1</v>
      </c>
      <c r="AD954" s="252">
        <v>1</v>
      </c>
      <c r="AE954" s="252">
        <v>1</v>
      </c>
      <c r="AF954" s="252">
        <v>1</v>
      </c>
      <c r="AG954" s="252">
        <v>1</v>
      </c>
      <c r="AH954" s="252">
        <v>1</v>
      </c>
      <c r="AI954" s="252" t="s">
        <v>4509</v>
      </c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238" t="s">
        <v>5134</v>
      </c>
      <c r="B955" s="239" t="s">
        <v>5135</v>
      </c>
      <c r="C955" s="238">
        <v>1</v>
      </c>
      <c r="D955" s="238" t="s">
        <v>5140</v>
      </c>
      <c r="E955" s="237">
        <v>4581</v>
      </c>
      <c r="F955" s="237">
        <v>58</v>
      </c>
      <c r="G955" s="238">
        <v>26.04</v>
      </c>
      <c r="H955" s="240">
        <f>Tabela1[[#This Row],[PESO UNI]]*Tabela1[[#This Row],[QTE]]</f>
        <v>26.04</v>
      </c>
      <c r="I955" s="237">
        <v>0</v>
      </c>
      <c r="J955" s="241" t="s">
        <v>3045</v>
      </c>
      <c r="K955" s="241" t="s">
        <v>4320</v>
      </c>
      <c r="L955" s="242" t="s">
        <v>2984</v>
      </c>
      <c r="M955" s="243">
        <v>46251</v>
      </c>
      <c r="N955" s="241" t="s">
        <v>5101</v>
      </c>
      <c r="O955" s="244"/>
      <c r="P955" s="245"/>
      <c r="Q955" s="14">
        <f>Tabela1[[#This Row],[QTDE/ Fabricação]]-Tabela1[[#This Row],[QTE]]</f>
        <v>-1</v>
      </c>
      <c r="R955" s="247">
        <f>IFERROR(H955*((AA955*0.25)+(AC954*0.25)+(AD954*0.225)+(AE954*0.225)+(AF954*0.05)),"")</f>
        <v>26.04</v>
      </c>
      <c r="S955" s="247">
        <f>IFERROR(H955*AG954,"")</f>
        <v>26.04</v>
      </c>
      <c r="T955" s="248">
        <f t="shared" si="191"/>
        <v>0</v>
      </c>
      <c r="U955" s="249">
        <f>IFERROR(SUMIF('LISTA DE EMBARQUE'!B:B,MICRO!E:E,'LISTA DE EMBARQUE'!G:G),"")</f>
        <v>1</v>
      </c>
      <c r="V955" s="244">
        <f>IFERROR(VLOOKUP(Tabela1[[#This Row],[COD.MDE]],'LISTA DE EMBARQUE'!B:L,11,0),"")</f>
        <v>9</v>
      </c>
      <c r="W955" s="245">
        <f>IFERROR(VLOOKUP(Tabela1[[#This Row],[COD.MDE]],'LISTA DE EMBARQUE'!B:M,12,0),"")</f>
        <v>46284</v>
      </c>
      <c r="X955" s="246">
        <f>IFERROR(Tabela1[[#This Row],[QIANTIDADE EXPEDIDA]]*Tabela1[[#This Row],[PESO UNI]],"")</f>
        <v>26.04</v>
      </c>
      <c r="Y955" s="246">
        <f t="shared" si="192"/>
        <v>0</v>
      </c>
      <c r="Z955" s="250">
        <f>Tabela1[[#This Row],[PESO TOTAL]]-Tabela1[[#This Row],[Peso Expedido]]</f>
        <v>0</v>
      </c>
      <c r="AA955" s="251">
        <v>1</v>
      </c>
      <c r="AB955" s="252"/>
      <c r="AC955" s="252">
        <v>1</v>
      </c>
      <c r="AD955" s="252">
        <v>1</v>
      </c>
      <c r="AE955" s="252">
        <v>1</v>
      </c>
      <c r="AF955" s="252">
        <v>1</v>
      </c>
      <c r="AG955" s="252">
        <v>1</v>
      </c>
      <c r="AH955" s="252">
        <v>1</v>
      </c>
      <c r="AI955" s="252" t="s">
        <v>4509</v>
      </c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238" t="s">
        <v>5134</v>
      </c>
      <c r="B956" s="239" t="s">
        <v>5135</v>
      </c>
      <c r="C956" s="238">
        <v>1</v>
      </c>
      <c r="D956" s="238" t="s">
        <v>5141</v>
      </c>
      <c r="E956" s="237">
        <v>4582</v>
      </c>
      <c r="F956" s="237">
        <v>58</v>
      </c>
      <c r="G956" s="238">
        <v>26.04</v>
      </c>
      <c r="H956" s="240">
        <f>Tabela1[[#This Row],[PESO UNI]]*Tabela1[[#This Row],[QTE]]</f>
        <v>26.04</v>
      </c>
      <c r="I956" s="237">
        <v>0</v>
      </c>
      <c r="J956" s="241" t="s">
        <v>3045</v>
      </c>
      <c r="K956" s="241" t="s">
        <v>4320</v>
      </c>
      <c r="L956" s="242" t="s">
        <v>2984</v>
      </c>
      <c r="M956" s="243">
        <v>46251</v>
      </c>
      <c r="N956" s="241" t="s">
        <v>5101</v>
      </c>
      <c r="O956" s="244"/>
      <c r="P956" s="245"/>
      <c r="Q956" s="14">
        <f>Tabela1[[#This Row],[QTDE/ Fabricação]]-Tabela1[[#This Row],[QTE]]</f>
        <v>-1</v>
      </c>
      <c r="R956" s="247">
        <f t="shared" si="189"/>
        <v>26.04</v>
      </c>
      <c r="S956" s="247">
        <f t="shared" si="190"/>
        <v>26.04</v>
      </c>
      <c r="T956" s="248">
        <f t="shared" si="191"/>
        <v>0</v>
      </c>
      <c r="U956" s="249">
        <f>IFERROR(SUMIF('LISTA DE EMBARQUE'!B:B,MICRO!E:E,'LISTA DE EMBARQUE'!G:G),"")</f>
        <v>1</v>
      </c>
      <c r="V956" s="244">
        <f>IFERROR(VLOOKUP(Tabela1[[#This Row],[COD.MDE]],'LISTA DE EMBARQUE'!B:L,11,0),"")</f>
        <v>9</v>
      </c>
      <c r="W956" s="245">
        <f>IFERROR(VLOOKUP(Tabela1[[#This Row],[COD.MDE]],'LISTA DE EMBARQUE'!B:M,12,0),"")</f>
        <v>46284</v>
      </c>
      <c r="X956" s="246">
        <f>IFERROR(Tabela1[[#This Row],[QIANTIDADE EXPEDIDA]]*Tabela1[[#This Row],[PESO UNI]],"")</f>
        <v>26.04</v>
      </c>
      <c r="Y956" s="246">
        <f t="shared" si="192"/>
        <v>0</v>
      </c>
      <c r="Z956" s="250">
        <f>Tabela1[[#This Row],[PESO TOTAL]]-Tabela1[[#This Row],[Peso Expedido]]</f>
        <v>0</v>
      </c>
      <c r="AA956" s="251">
        <v>1</v>
      </c>
      <c r="AB956" s="252"/>
      <c r="AC956" s="252">
        <v>1</v>
      </c>
      <c r="AD956" s="252">
        <v>1</v>
      </c>
      <c r="AE956" s="252">
        <v>1</v>
      </c>
      <c r="AF956" s="252">
        <v>1</v>
      </c>
      <c r="AG956" s="252">
        <v>1</v>
      </c>
      <c r="AH956" s="252">
        <v>1</v>
      </c>
      <c r="AI956" s="252" t="s">
        <v>4509</v>
      </c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238" t="s">
        <v>5134</v>
      </c>
      <c r="B957" s="239" t="s">
        <v>5135</v>
      </c>
      <c r="C957" s="238">
        <v>1</v>
      </c>
      <c r="D957" s="238" t="s">
        <v>5142</v>
      </c>
      <c r="E957" s="237">
        <v>4583</v>
      </c>
      <c r="F957" s="237">
        <v>58</v>
      </c>
      <c r="G957" s="238">
        <v>177.93</v>
      </c>
      <c r="H957" s="240">
        <f>Tabela1[[#This Row],[PESO UNI]]*Tabela1[[#This Row],[QTE]]</f>
        <v>177.93</v>
      </c>
      <c r="I957" s="237">
        <v>0</v>
      </c>
      <c r="J957" s="241" t="s">
        <v>3045</v>
      </c>
      <c r="K957" s="241" t="s">
        <v>4320</v>
      </c>
      <c r="L957" s="242" t="s">
        <v>2984</v>
      </c>
      <c r="M957" s="243">
        <v>46251</v>
      </c>
      <c r="N957" s="241" t="s">
        <v>5101</v>
      </c>
      <c r="O957" s="244"/>
      <c r="P957" s="245"/>
      <c r="Q957" s="14">
        <f>Tabela1[[#This Row],[QTDE/ Fabricação]]-Tabela1[[#This Row],[QTE]]</f>
        <v>-1</v>
      </c>
      <c r="R957" s="247">
        <f t="shared" si="189"/>
        <v>177.93</v>
      </c>
      <c r="S957" s="247">
        <f t="shared" si="190"/>
        <v>177.93</v>
      </c>
      <c r="T957" s="248">
        <f t="shared" si="191"/>
        <v>0</v>
      </c>
      <c r="U957" s="249">
        <f>IFERROR(SUMIF('LISTA DE EMBARQUE'!B:B,MICRO!E:E,'LISTA DE EMBARQUE'!G:G),"")</f>
        <v>1</v>
      </c>
      <c r="V957" s="244">
        <f>IFERROR(VLOOKUP(Tabela1[[#This Row],[COD.MDE]],'LISTA DE EMBARQUE'!B:L,11,0),"")</f>
        <v>9</v>
      </c>
      <c r="W957" s="245">
        <f>IFERROR(VLOOKUP(Tabela1[[#This Row],[COD.MDE]],'LISTA DE EMBARQUE'!B:M,12,0),"")</f>
        <v>46284</v>
      </c>
      <c r="X957" s="246">
        <f>IFERROR(Tabela1[[#This Row],[QIANTIDADE EXPEDIDA]]*Tabela1[[#This Row],[PESO UNI]],"")</f>
        <v>177.93</v>
      </c>
      <c r="Y957" s="246">
        <f t="shared" si="192"/>
        <v>0</v>
      </c>
      <c r="Z957" s="250">
        <f>Tabela1[[#This Row],[PESO TOTAL]]-Tabela1[[#This Row],[Peso Expedido]]</f>
        <v>0</v>
      </c>
      <c r="AA957" s="251">
        <v>1</v>
      </c>
      <c r="AB957" s="252"/>
      <c r="AC957" s="252">
        <v>1</v>
      </c>
      <c r="AD957" s="252">
        <v>1</v>
      </c>
      <c r="AE957" s="252">
        <v>1</v>
      </c>
      <c r="AF957" s="252">
        <v>1</v>
      </c>
      <c r="AG957" s="252">
        <v>1</v>
      </c>
      <c r="AH957" s="252">
        <v>1</v>
      </c>
      <c r="AI957" s="252" t="s">
        <v>4509</v>
      </c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238" t="s">
        <v>5134</v>
      </c>
      <c r="B958" s="239" t="s">
        <v>5135</v>
      </c>
      <c r="C958" s="238">
        <v>1</v>
      </c>
      <c r="D958" s="238" t="s">
        <v>5143</v>
      </c>
      <c r="E958" s="237">
        <v>4584</v>
      </c>
      <c r="F958" s="237">
        <v>58</v>
      </c>
      <c r="G958" s="238">
        <v>177.93</v>
      </c>
      <c r="H958" s="240">
        <f>Tabela1[[#This Row],[PESO UNI]]*Tabela1[[#This Row],[QTE]]</f>
        <v>177.93</v>
      </c>
      <c r="I958" s="237">
        <v>0</v>
      </c>
      <c r="J958" s="241" t="s">
        <v>3045</v>
      </c>
      <c r="K958" s="241" t="s">
        <v>4320</v>
      </c>
      <c r="L958" s="242" t="s">
        <v>2984</v>
      </c>
      <c r="M958" s="243">
        <v>46251</v>
      </c>
      <c r="N958" s="241" t="s">
        <v>5101</v>
      </c>
      <c r="O958" s="244"/>
      <c r="P958" s="245"/>
      <c r="Q958" s="14">
        <f>Tabela1[[#This Row],[QTDE/ Fabricação]]-Tabela1[[#This Row],[QTE]]</f>
        <v>-1</v>
      </c>
      <c r="R958" s="247">
        <f t="shared" si="189"/>
        <v>177.93</v>
      </c>
      <c r="S958" s="247">
        <f t="shared" si="190"/>
        <v>177.93</v>
      </c>
      <c r="T958" s="248">
        <f t="shared" si="191"/>
        <v>0</v>
      </c>
      <c r="U958" s="249">
        <f>IFERROR(SUMIF('LISTA DE EMBARQUE'!B:B,MICRO!E:E,'LISTA DE EMBARQUE'!G:G),"")</f>
        <v>1</v>
      </c>
      <c r="V958" s="244">
        <f>IFERROR(VLOOKUP(Tabela1[[#This Row],[COD.MDE]],'LISTA DE EMBARQUE'!B:L,11,0),"")</f>
        <v>9</v>
      </c>
      <c r="W958" s="245">
        <f>IFERROR(VLOOKUP(Tabela1[[#This Row],[COD.MDE]],'LISTA DE EMBARQUE'!B:M,12,0),"")</f>
        <v>46284</v>
      </c>
      <c r="X958" s="246">
        <f>IFERROR(Tabela1[[#This Row],[QIANTIDADE EXPEDIDA]]*Tabela1[[#This Row],[PESO UNI]],"")</f>
        <v>177.93</v>
      </c>
      <c r="Y958" s="246">
        <f t="shared" si="192"/>
        <v>0</v>
      </c>
      <c r="Z958" s="250">
        <f>Tabela1[[#This Row],[PESO TOTAL]]-Tabela1[[#This Row],[Peso Expedido]]</f>
        <v>0</v>
      </c>
      <c r="AA958" s="251">
        <v>1</v>
      </c>
      <c r="AB958" s="252"/>
      <c r="AC958" s="252">
        <v>1</v>
      </c>
      <c r="AD958" s="252">
        <v>1</v>
      </c>
      <c r="AE958" s="252">
        <v>1</v>
      </c>
      <c r="AF958" s="252">
        <v>1</v>
      </c>
      <c r="AG958" s="252">
        <v>1</v>
      </c>
      <c r="AH958" s="252">
        <v>1</v>
      </c>
      <c r="AI958" s="252" t="s">
        <v>4509</v>
      </c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5144</v>
      </c>
      <c r="B959" s="21" t="s">
        <v>5145</v>
      </c>
      <c r="C959" s="1">
        <v>2</v>
      </c>
      <c r="D959" s="1" t="s">
        <v>5146</v>
      </c>
      <c r="E959" s="7">
        <v>4585</v>
      </c>
      <c r="F959" s="7">
        <v>58</v>
      </c>
      <c r="G959" s="1">
        <v>108.4</v>
      </c>
      <c r="H959" s="34">
        <f>Tabela1[[#This Row],[PESO UNI]]*Tabela1[[#This Row],[QTE]]</f>
        <v>216.8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5101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183.196</v>
      </c>
      <c r="S959" s="18">
        <f t="shared" si="190"/>
        <v>86.720000000000013</v>
      </c>
      <c r="T959" s="19">
        <f t="shared" si="191"/>
        <v>-130.07999999999998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216.8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0.6</v>
      </c>
      <c r="AG959" s="33">
        <v>0.4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5144</v>
      </c>
      <c r="B960" s="21" t="s">
        <v>5145</v>
      </c>
      <c r="C960" s="1">
        <v>2</v>
      </c>
      <c r="D960" s="1" t="s">
        <v>5147</v>
      </c>
      <c r="E960" s="7">
        <v>4586</v>
      </c>
      <c r="F960" s="7">
        <v>58</v>
      </c>
      <c r="G960" s="1">
        <v>111.41</v>
      </c>
      <c r="H960" s="34">
        <f>Tabela1[[#This Row],[PESO UNI]]*Tabela1[[#This Row],[QTE]]</f>
        <v>222.82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5101</v>
      </c>
      <c r="O960" s="12"/>
      <c r="P960" s="13"/>
      <c r="Q960" s="14">
        <f>Tabela1[[#This Row],[QTDE/ Fabricação]]-Tabela1[[#This Row],[QTE]]</f>
        <v>-2</v>
      </c>
      <c r="R960" s="18">
        <f t="shared" si="189"/>
        <v>188.28289999999998</v>
      </c>
      <c r="S960" s="18">
        <f t="shared" si="190"/>
        <v>89.128</v>
      </c>
      <c r="T960" s="19">
        <f t="shared" si="191"/>
        <v>-133.69200000000001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-2</v>
      </c>
      <c r="Z960" s="20">
        <f>Tabela1[[#This Row],[PESO TOTAL]]-Tabela1[[#This Row],[Peso Expedido]]</f>
        <v>222.82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0.6</v>
      </c>
      <c r="AG960" s="33">
        <v>0.4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5144</v>
      </c>
      <c r="B961" s="21" t="s">
        <v>5145</v>
      </c>
      <c r="C961" s="1">
        <v>1</v>
      </c>
      <c r="D961" s="1" t="s">
        <v>5148</v>
      </c>
      <c r="E961" s="7">
        <v>4587</v>
      </c>
      <c r="F961" s="7">
        <v>58</v>
      </c>
      <c r="G961" s="1">
        <v>107.64</v>
      </c>
      <c r="H961" s="34">
        <f>Tabela1[[#This Row],[PESO UNI]]*Tabela1[[#This Row],[QTE]]</f>
        <v>107.64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5101</v>
      </c>
      <c r="O961" s="12"/>
      <c r="P961" s="13"/>
      <c r="Q961" s="14">
        <f>Tabela1[[#This Row],[QTDE/ Fabricação]]-Tabela1[[#This Row],[QTE]]</f>
        <v>-1</v>
      </c>
      <c r="R961" s="18">
        <f t="shared" si="189"/>
        <v>90.955799999999996</v>
      </c>
      <c r="S961" s="18">
        <f t="shared" si="190"/>
        <v>43.056000000000004</v>
      </c>
      <c r="T961" s="19">
        <f t="shared" si="191"/>
        <v>-64.584000000000003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-1</v>
      </c>
      <c r="Z961" s="20">
        <f>Tabela1[[#This Row],[PESO TOTAL]]-Tabela1[[#This Row],[Peso Expedido]]</f>
        <v>107.64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0.6</v>
      </c>
      <c r="AG961" s="33">
        <v>0.4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5144</v>
      </c>
      <c r="B962" s="21" t="s">
        <v>5145</v>
      </c>
      <c r="C962" s="1">
        <v>2</v>
      </c>
      <c r="D962" s="1" t="s">
        <v>5149</v>
      </c>
      <c r="E962" s="7">
        <v>4588</v>
      </c>
      <c r="F962" s="7">
        <v>58</v>
      </c>
      <c r="G962" s="1">
        <v>148.63999999999999</v>
      </c>
      <c r="H962" s="34">
        <f>Tabela1[[#This Row],[PESO UNI]]*Tabela1[[#This Row],[QTE]]</f>
        <v>297.27999999999997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5101</v>
      </c>
      <c r="O962" s="12"/>
      <c r="P962" s="13"/>
      <c r="Q962" s="14">
        <f>Tabela1[[#This Row],[QTDE/ Fabricação]]-Tabela1[[#This Row],[QTE]]</f>
        <v>-2</v>
      </c>
      <c r="R962" s="18">
        <f t="shared" ref="R962:R993" si="193">IFERROR(H962*((AA962*0.25)+(AC962*0.25)+(AD962*0.225)+(AE962*0.225)+(AF962*0.05)),"")</f>
        <v>251.20159999999996</v>
      </c>
      <c r="S962" s="18">
        <f t="shared" ref="S962:S993" si="194">IFERROR(H962*AG962,"")</f>
        <v>118.91199999999999</v>
      </c>
      <c r="T962" s="19">
        <f t="shared" ref="T962:T993" si="195">IFERROR(S962-H962,"")</f>
        <v>-178.36799999999999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ref="Y962:Y993" si="196">U962-C962</f>
        <v>-2</v>
      </c>
      <c r="Z962" s="20">
        <f>Tabela1[[#This Row],[PESO TOTAL]]-Tabela1[[#This Row],[Peso Expedido]]</f>
        <v>297.27999999999997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0.6</v>
      </c>
      <c r="AG962" s="33">
        <v>0.4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5144</v>
      </c>
      <c r="B963" s="21" t="s">
        <v>5145</v>
      </c>
      <c r="C963" s="1">
        <v>1</v>
      </c>
      <c r="D963" s="1" t="s">
        <v>5150</v>
      </c>
      <c r="E963" s="7">
        <v>4589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5101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22.003799999999998</v>
      </c>
      <c r="S963" s="18">
        <f t="shared" si="194"/>
        <v>10.416</v>
      </c>
      <c r="T963" s="19">
        <f t="shared" si="195"/>
        <v>-15.623999999999999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0.6</v>
      </c>
      <c r="AG963" s="33">
        <v>0.4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5144</v>
      </c>
      <c r="B964" s="21" t="s">
        <v>5145</v>
      </c>
      <c r="C964" s="1">
        <v>1</v>
      </c>
      <c r="D964" s="1" t="s">
        <v>5151</v>
      </c>
      <c r="E964" s="7">
        <v>4590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5101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22.003799999999998</v>
      </c>
      <c r="S964" s="18">
        <f t="shared" si="194"/>
        <v>10.416</v>
      </c>
      <c r="T964" s="19">
        <f t="shared" si="195"/>
        <v>-15.623999999999999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0.6</v>
      </c>
      <c r="AG964" s="33">
        <v>0.4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5144</v>
      </c>
      <c r="B965" s="21" t="s">
        <v>5145</v>
      </c>
      <c r="C965" s="1">
        <v>1</v>
      </c>
      <c r="D965" s="1" t="s">
        <v>5152</v>
      </c>
      <c r="E965" s="7">
        <v>4591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5101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22.003799999999998</v>
      </c>
      <c r="S965" s="18">
        <f t="shared" si="194"/>
        <v>10.416</v>
      </c>
      <c r="T965" s="19">
        <f t="shared" si="195"/>
        <v>-15.623999999999999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0.6</v>
      </c>
      <c r="AG965" s="33">
        <v>0.4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5144</v>
      </c>
      <c r="B966" s="21" t="s">
        <v>5145</v>
      </c>
      <c r="C966" s="1">
        <v>1</v>
      </c>
      <c r="D966" s="1" t="s">
        <v>5153</v>
      </c>
      <c r="E966" s="7">
        <v>4592</v>
      </c>
      <c r="F966" s="7">
        <v>58</v>
      </c>
      <c r="G966" s="1">
        <v>26.04</v>
      </c>
      <c r="H966" s="34">
        <f>Tabela1[[#This Row],[PESO UNI]]*Tabela1[[#This Row],[QTE]]</f>
        <v>26.04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5101</v>
      </c>
      <c r="O966" s="12"/>
      <c r="P966" s="13"/>
      <c r="Q966" s="14">
        <f>Tabela1[[#This Row],[QTDE/ Fabricação]]-Tabela1[[#This Row],[QTE]]</f>
        <v>-1</v>
      </c>
      <c r="R966" s="18">
        <f t="shared" si="193"/>
        <v>22.003799999999998</v>
      </c>
      <c r="S966" s="18">
        <f t="shared" si="194"/>
        <v>10.416</v>
      </c>
      <c r="T966" s="19">
        <f t="shared" si="195"/>
        <v>-15.623999999999999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</v>
      </c>
      <c r="Z966" s="20">
        <f>Tabela1[[#This Row],[PESO TOTAL]]-Tabela1[[#This Row],[Peso Expedido]]</f>
        <v>26.04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0.6</v>
      </c>
      <c r="AG966" s="33">
        <v>0.4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5144</v>
      </c>
      <c r="B967" s="21" t="s">
        <v>5145</v>
      </c>
      <c r="C967" s="1">
        <v>12</v>
      </c>
      <c r="D967" s="1" t="s">
        <v>5154</v>
      </c>
      <c r="E967" s="7">
        <v>4593</v>
      </c>
      <c r="F967" s="7">
        <v>58</v>
      </c>
      <c r="G967" s="1">
        <v>7.89</v>
      </c>
      <c r="H967" s="34">
        <f>Tabela1[[#This Row],[PESO UNI]]*Tabela1[[#This Row],[QTE]]</f>
        <v>94.679999999999993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5101</v>
      </c>
      <c r="O967" s="12"/>
      <c r="P967" s="13"/>
      <c r="Q967" s="14">
        <f>Tabela1[[#This Row],[QTDE/ Fabricação]]-Tabela1[[#This Row],[QTE]]</f>
        <v>-12</v>
      </c>
      <c r="R967" s="18">
        <f t="shared" si="193"/>
        <v>80.004599999999996</v>
      </c>
      <c r="S967" s="18">
        <f t="shared" si="194"/>
        <v>37.872</v>
      </c>
      <c r="T967" s="19">
        <f t="shared" si="195"/>
        <v>-56.807999999999993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-12</v>
      </c>
      <c r="Z967" s="20">
        <f>Tabela1[[#This Row],[PESO TOTAL]]-Tabela1[[#This Row],[Peso Expedido]]</f>
        <v>94.679999999999993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0.6</v>
      </c>
      <c r="AG967" s="33">
        <v>0.4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5144</v>
      </c>
      <c r="B968" s="21" t="s">
        <v>5145</v>
      </c>
      <c r="C968" s="1">
        <v>3</v>
      </c>
      <c r="D968" s="1" t="s">
        <v>5155</v>
      </c>
      <c r="E968" s="7">
        <v>4594</v>
      </c>
      <c r="F968" s="7">
        <v>58</v>
      </c>
      <c r="G968" s="1">
        <v>10.33</v>
      </c>
      <c r="H968" s="34">
        <f>Tabela1[[#This Row],[PESO UNI]]*Tabela1[[#This Row],[QTE]]</f>
        <v>30.990000000000002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5101</v>
      </c>
      <c r="O968" s="12"/>
      <c r="P968" s="13"/>
      <c r="Q968" s="14">
        <f>Tabela1[[#This Row],[QTDE/ Fabricação]]-Tabela1[[#This Row],[QTE]]</f>
        <v>-3</v>
      </c>
      <c r="R968" s="18">
        <f t="shared" si="193"/>
        <v>26.18655</v>
      </c>
      <c r="S968" s="18">
        <f t="shared" si="194"/>
        <v>12.396000000000001</v>
      </c>
      <c r="T968" s="19">
        <f t="shared" si="195"/>
        <v>-18.594000000000001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-3</v>
      </c>
      <c r="Z968" s="20">
        <f>Tabela1[[#This Row],[PESO TOTAL]]-Tabela1[[#This Row],[Peso Expedido]]</f>
        <v>30.990000000000002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0.6</v>
      </c>
      <c r="AG968" s="33">
        <v>0.4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5144</v>
      </c>
      <c r="B969" s="21" t="s">
        <v>5145</v>
      </c>
      <c r="C969" s="1">
        <v>6</v>
      </c>
      <c r="D969" s="1" t="s">
        <v>5156</v>
      </c>
      <c r="E969" s="7">
        <v>4595</v>
      </c>
      <c r="F969" s="7">
        <v>58</v>
      </c>
      <c r="G969" s="1">
        <v>6.61</v>
      </c>
      <c r="H969" s="34">
        <f>Tabela1[[#This Row],[PESO UNI]]*Tabela1[[#This Row],[QTE]]</f>
        <v>39.660000000000004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5101</v>
      </c>
      <c r="O969" s="12"/>
      <c r="P969" s="13"/>
      <c r="Q969" s="14">
        <f>Tabela1[[#This Row],[QTDE/ Fabricação]]-Tabela1[[#This Row],[QTE]]</f>
        <v>-6</v>
      </c>
      <c r="R969" s="18">
        <f t="shared" si="193"/>
        <v>33.116100000000003</v>
      </c>
      <c r="S969" s="18">
        <f t="shared" si="194"/>
        <v>13.881</v>
      </c>
      <c r="T969" s="19">
        <f t="shared" si="195"/>
        <v>-25.779000000000003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-6</v>
      </c>
      <c r="Z969" s="20">
        <f>Tabela1[[#This Row],[PESO TOTAL]]-Tabela1[[#This Row],[Peso Expedido]]</f>
        <v>39.660000000000004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238" t="s">
        <v>5157</v>
      </c>
      <c r="B970" s="239" t="s">
        <v>5158</v>
      </c>
      <c r="C970" s="238">
        <v>2</v>
      </c>
      <c r="D970" s="238" t="s">
        <v>5159</v>
      </c>
      <c r="E970" s="237">
        <v>4596</v>
      </c>
      <c r="F970" s="237">
        <v>58</v>
      </c>
      <c r="G970" s="238">
        <v>96.54</v>
      </c>
      <c r="H970" s="240">
        <f>Tabela1[[#This Row],[PESO UNI]]*Tabela1[[#This Row],[QTE]]</f>
        <v>193.08</v>
      </c>
      <c r="I970" s="237">
        <v>0</v>
      </c>
      <c r="J970" s="241" t="s">
        <v>3045</v>
      </c>
      <c r="K970" s="241" t="s">
        <v>4320</v>
      </c>
      <c r="L970" s="242" t="s">
        <v>2984</v>
      </c>
      <c r="M970" s="243">
        <v>46251</v>
      </c>
      <c r="N970" s="241" t="s">
        <v>5101</v>
      </c>
      <c r="O970" s="244"/>
      <c r="P970" s="245"/>
      <c r="Q970" s="14">
        <f>Tabela1[[#This Row],[QTDE/ Fabricação]]-Tabela1[[#This Row],[QTE]]</f>
        <v>-2</v>
      </c>
      <c r="R970" s="247">
        <f t="shared" si="193"/>
        <v>193.08</v>
      </c>
      <c r="S970" s="247">
        <f t="shared" si="194"/>
        <v>193.08</v>
      </c>
      <c r="T970" s="248">
        <f t="shared" si="195"/>
        <v>0</v>
      </c>
      <c r="U970" s="249">
        <f>IFERROR(SUMIF('LISTA DE EMBARQUE'!B:B,MICRO!E:E,'LISTA DE EMBARQUE'!G:G),"")</f>
        <v>2</v>
      </c>
      <c r="V970" s="244">
        <f>IFERROR(VLOOKUP(Tabela1[[#This Row],[COD.MDE]],'LISTA DE EMBARQUE'!B:L,11,0),"")</f>
        <v>9</v>
      </c>
      <c r="W970" s="245">
        <f>IFERROR(VLOOKUP(Tabela1[[#This Row],[COD.MDE]],'LISTA DE EMBARQUE'!B:M,12,0),"")</f>
        <v>46284</v>
      </c>
      <c r="X970" s="246">
        <f>IFERROR(Tabela1[[#This Row],[QIANTIDADE EXPEDIDA]]*Tabela1[[#This Row],[PESO UNI]],"")</f>
        <v>193.08</v>
      </c>
      <c r="Y970" s="246">
        <f t="shared" si="196"/>
        <v>0</v>
      </c>
      <c r="Z970" s="250">
        <f>Tabela1[[#This Row],[PESO TOTAL]]-Tabela1[[#This Row],[Peso Expedido]]</f>
        <v>0</v>
      </c>
      <c r="AA970" s="251">
        <v>1</v>
      </c>
      <c r="AB970" s="252"/>
      <c r="AC970" s="252">
        <v>1</v>
      </c>
      <c r="AD970" s="252">
        <v>1</v>
      </c>
      <c r="AE970" s="252">
        <v>1</v>
      </c>
      <c r="AF970" s="252">
        <v>1</v>
      </c>
      <c r="AG970" s="252">
        <v>1</v>
      </c>
      <c r="AH970" s="252">
        <v>1</v>
      </c>
      <c r="AI970" s="252" t="s">
        <v>4509</v>
      </c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238" t="s">
        <v>5157</v>
      </c>
      <c r="B971" s="239" t="s">
        <v>5158</v>
      </c>
      <c r="C971" s="238">
        <v>2</v>
      </c>
      <c r="D971" s="238" t="s">
        <v>5160</v>
      </c>
      <c r="E971" s="237">
        <v>4597</v>
      </c>
      <c r="F971" s="237">
        <v>58</v>
      </c>
      <c r="G971" s="238">
        <v>112.63</v>
      </c>
      <c r="H971" s="240">
        <f>Tabela1[[#This Row],[PESO UNI]]*Tabela1[[#This Row],[QTE]]</f>
        <v>225.26</v>
      </c>
      <c r="I971" s="237">
        <v>0</v>
      </c>
      <c r="J971" s="241" t="s">
        <v>3045</v>
      </c>
      <c r="K971" s="241" t="s">
        <v>4320</v>
      </c>
      <c r="L971" s="242" t="s">
        <v>2984</v>
      </c>
      <c r="M971" s="243">
        <v>46251</v>
      </c>
      <c r="N971" s="241" t="s">
        <v>5101</v>
      </c>
      <c r="O971" s="244"/>
      <c r="P971" s="245"/>
      <c r="Q971" s="14">
        <f>Tabela1[[#This Row],[QTDE/ Fabricação]]-Tabela1[[#This Row],[QTE]]</f>
        <v>-2</v>
      </c>
      <c r="R971" s="247">
        <f t="shared" si="193"/>
        <v>225.26</v>
      </c>
      <c r="S971" s="247">
        <f t="shared" si="194"/>
        <v>225.26</v>
      </c>
      <c r="T971" s="248">
        <f t="shared" si="195"/>
        <v>0</v>
      </c>
      <c r="U971" s="249">
        <f>IFERROR(SUMIF('LISTA DE EMBARQUE'!B:B,MICRO!E:E,'LISTA DE EMBARQUE'!G:G),"")</f>
        <v>2</v>
      </c>
      <c r="V971" s="244">
        <f>IFERROR(VLOOKUP(Tabela1[[#This Row],[COD.MDE]],'LISTA DE EMBARQUE'!B:L,11,0),"")</f>
        <v>9</v>
      </c>
      <c r="W971" s="245">
        <f>IFERROR(VLOOKUP(Tabela1[[#This Row],[COD.MDE]],'LISTA DE EMBARQUE'!B:M,12,0),"")</f>
        <v>46284</v>
      </c>
      <c r="X971" s="246">
        <f>IFERROR(Tabela1[[#This Row],[QIANTIDADE EXPEDIDA]]*Tabela1[[#This Row],[PESO UNI]],"")</f>
        <v>225.26</v>
      </c>
      <c r="Y971" s="246">
        <f t="shared" si="196"/>
        <v>0</v>
      </c>
      <c r="Z971" s="250">
        <f>Tabela1[[#This Row],[PESO TOTAL]]-Tabela1[[#This Row],[Peso Expedido]]</f>
        <v>0</v>
      </c>
      <c r="AA971" s="251">
        <v>1</v>
      </c>
      <c r="AB971" s="252"/>
      <c r="AC971" s="252">
        <v>1</v>
      </c>
      <c r="AD971" s="252">
        <v>1</v>
      </c>
      <c r="AE971" s="252">
        <v>1</v>
      </c>
      <c r="AF971" s="252">
        <v>1</v>
      </c>
      <c r="AG971" s="252">
        <v>1</v>
      </c>
      <c r="AH971" s="252">
        <v>1</v>
      </c>
      <c r="AI971" s="252" t="s">
        <v>4509</v>
      </c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238" t="s">
        <v>5157</v>
      </c>
      <c r="B972" s="239" t="s">
        <v>5158</v>
      </c>
      <c r="C972" s="238">
        <v>1</v>
      </c>
      <c r="D972" s="238" t="s">
        <v>5161</v>
      </c>
      <c r="E972" s="237">
        <v>4598</v>
      </c>
      <c r="F972" s="237">
        <v>58</v>
      </c>
      <c r="G972" s="238">
        <v>89.11</v>
      </c>
      <c r="H972" s="240">
        <f>Tabela1[[#This Row],[PESO UNI]]*Tabela1[[#This Row],[QTE]]</f>
        <v>89.11</v>
      </c>
      <c r="I972" s="237">
        <v>0</v>
      </c>
      <c r="J972" s="241" t="s">
        <v>3045</v>
      </c>
      <c r="K972" s="241" t="s">
        <v>4320</v>
      </c>
      <c r="L972" s="242" t="s">
        <v>2984</v>
      </c>
      <c r="M972" s="243">
        <v>46251</v>
      </c>
      <c r="N972" s="241" t="s">
        <v>5101</v>
      </c>
      <c r="O972" s="244"/>
      <c r="P972" s="245"/>
      <c r="Q972" s="14">
        <f>Tabela1[[#This Row],[QTDE/ Fabricação]]-Tabela1[[#This Row],[QTE]]</f>
        <v>-1</v>
      </c>
      <c r="R972" s="247">
        <f t="shared" si="193"/>
        <v>89.11</v>
      </c>
      <c r="S972" s="247">
        <f t="shared" si="194"/>
        <v>89.11</v>
      </c>
      <c r="T972" s="248">
        <f t="shared" si="195"/>
        <v>0</v>
      </c>
      <c r="U972" s="249">
        <f>IFERROR(SUMIF('LISTA DE EMBARQUE'!B:B,MICRO!E:E,'LISTA DE EMBARQUE'!G:G),"")</f>
        <v>1</v>
      </c>
      <c r="V972" s="244">
        <f>IFERROR(VLOOKUP(Tabela1[[#This Row],[COD.MDE]],'LISTA DE EMBARQUE'!B:L,11,0),"")</f>
        <v>9</v>
      </c>
      <c r="W972" s="245">
        <f>IFERROR(VLOOKUP(Tabela1[[#This Row],[COD.MDE]],'LISTA DE EMBARQUE'!B:M,12,0),"")</f>
        <v>46284</v>
      </c>
      <c r="X972" s="246">
        <f>IFERROR(Tabela1[[#This Row],[QIANTIDADE EXPEDIDA]]*Tabela1[[#This Row],[PESO UNI]],"")</f>
        <v>89.11</v>
      </c>
      <c r="Y972" s="246">
        <f t="shared" si="196"/>
        <v>0</v>
      </c>
      <c r="Z972" s="250">
        <f>Tabela1[[#This Row],[PESO TOTAL]]-Tabela1[[#This Row],[Peso Expedido]]</f>
        <v>0</v>
      </c>
      <c r="AA972" s="251">
        <v>1</v>
      </c>
      <c r="AB972" s="252"/>
      <c r="AC972" s="252">
        <v>1</v>
      </c>
      <c r="AD972" s="252">
        <v>1</v>
      </c>
      <c r="AE972" s="252">
        <v>1</v>
      </c>
      <c r="AF972" s="252">
        <v>1</v>
      </c>
      <c r="AG972" s="252">
        <v>1</v>
      </c>
      <c r="AH972" s="252">
        <v>1</v>
      </c>
      <c r="AI972" s="252" t="s">
        <v>4509</v>
      </c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238" t="s">
        <v>5157</v>
      </c>
      <c r="B973" s="239" t="s">
        <v>5158</v>
      </c>
      <c r="C973" s="238">
        <v>1</v>
      </c>
      <c r="D973" s="238" t="s">
        <v>5162</v>
      </c>
      <c r="E973" s="237">
        <v>4599</v>
      </c>
      <c r="F973" s="237">
        <v>58</v>
      </c>
      <c r="G973" s="238">
        <v>88.34</v>
      </c>
      <c r="H973" s="240">
        <f>Tabela1[[#This Row],[PESO UNI]]*Tabela1[[#This Row],[QTE]]</f>
        <v>88.34</v>
      </c>
      <c r="I973" s="237">
        <v>0</v>
      </c>
      <c r="J973" s="241" t="s">
        <v>3045</v>
      </c>
      <c r="K973" s="241" t="s">
        <v>4320</v>
      </c>
      <c r="L973" s="242" t="s">
        <v>2984</v>
      </c>
      <c r="M973" s="243">
        <v>46251</v>
      </c>
      <c r="N973" s="241" t="s">
        <v>5101</v>
      </c>
      <c r="O973" s="244"/>
      <c r="P973" s="245"/>
      <c r="Q973" s="14">
        <f>Tabela1[[#This Row],[QTDE/ Fabricação]]-Tabela1[[#This Row],[QTE]]</f>
        <v>-1</v>
      </c>
      <c r="R973" s="247">
        <f t="shared" si="193"/>
        <v>88.34</v>
      </c>
      <c r="S973" s="247">
        <f t="shared" si="194"/>
        <v>88.34</v>
      </c>
      <c r="T973" s="248">
        <f t="shared" si="195"/>
        <v>0</v>
      </c>
      <c r="U973" s="249">
        <f>IFERROR(SUMIF('LISTA DE EMBARQUE'!B:B,MICRO!E:E,'LISTA DE EMBARQUE'!G:G),"")</f>
        <v>1</v>
      </c>
      <c r="V973" s="244">
        <f>IFERROR(VLOOKUP(Tabela1[[#This Row],[COD.MDE]],'LISTA DE EMBARQUE'!B:L,11,0),"")</f>
        <v>9</v>
      </c>
      <c r="W973" s="245">
        <f>IFERROR(VLOOKUP(Tabela1[[#This Row],[COD.MDE]],'LISTA DE EMBARQUE'!B:M,12,0),"")</f>
        <v>46284</v>
      </c>
      <c r="X973" s="246">
        <f>IFERROR(Tabela1[[#This Row],[QIANTIDADE EXPEDIDA]]*Tabela1[[#This Row],[PESO UNI]],"")</f>
        <v>88.34</v>
      </c>
      <c r="Y973" s="246">
        <f t="shared" si="196"/>
        <v>0</v>
      </c>
      <c r="Z973" s="250">
        <f>Tabela1[[#This Row],[PESO TOTAL]]-Tabela1[[#This Row],[Peso Expedido]]</f>
        <v>0</v>
      </c>
      <c r="AA973" s="251">
        <v>1</v>
      </c>
      <c r="AB973" s="252"/>
      <c r="AC973" s="252">
        <v>1</v>
      </c>
      <c r="AD973" s="252">
        <v>1</v>
      </c>
      <c r="AE973" s="252">
        <v>1</v>
      </c>
      <c r="AF973" s="252">
        <v>1</v>
      </c>
      <c r="AG973" s="252">
        <v>1</v>
      </c>
      <c r="AH973" s="252">
        <v>1</v>
      </c>
      <c r="AI973" s="252" t="s">
        <v>4509</v>
      </c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238" t="s">
        <v>5157</v>
      </c>
      <c r="B974" s="239" t="s">
        <v>5158</v>
      </c>
      <c r="C974" s="238">
        <v>1</v>
      </c>
      <c r="D974" s="238" t="s">
        <v>5163</v>
      </c>
      <c r="E974" s="237">
        <v>4600</v>
      </c>
      <c r="F974" s="237">
        <v>58</v>
      </c>
      <c r="G974" s="238">
        <v>83.44</v>
      </c>
      <c r="H974" s="240">
        <f>Tabela1[[#This Row],[PESO UNI]]*Tabela1[[#This Row],[QTE]]</f>
        <v>83.44</v>
      </c>
      <c r="I974" s="237">
        <v>0</v>
      </c>
      <c r="J974" s="241" t="s">
        <v>3045</v>
      </c>
      <c r="K974" s="241" t="s">
        <v>4320</v>
      </c>
      <c r="L974" s="242" t="s">
        <v>2984</v>
      </c>
      <c r="M974" s="243">
        <v>46251</v>
      </c>
      <c r="N974" s="241" t="s">
        <v>5101</v>
      </c>
      <c r="O974" s="244"/>
      <c r="P974" s="245"/>
      <c r="Q974" s="14">
        <f>Tabela1[[#This Row],[QTDE/ Fabricação]]-Tabela1[[#This Row],[QTE]]</f>
        <v>-1</v>
      </c>
      <c r="R974" s="247">
        <f t="shared" si="193"/>
        <v>83.44</v>
      </c>
      <c r="S974" s="247">
        <f t="shared" si="194"/>
        <v>83.44</v>
      </c>
      <c r="T974" s="248">
        <f t="shared" si="195"/>
        <v>0</v>
      </c>
      <c r="U974" s="249">
        <f>IFERROR(SUMIF('LISTA DE EMBARQUE'!B:B,MICRO!E:E,'LISTA DE EMBARQUE'!G:G),"")</f>
        <v>1</v>
      </c>
      <c r="V974" s="244">
        <f>IFERROR(VLOOKUP(Tabela1[[#This Row],[COD.MDE]],'LISTA DE EMBARQUE'!B:L,11,0),"")</f>
        <v>9</v>
      </c>
      <c r="W974" s="245">
        <f>IFERROR(VLOOKUP(Tabela1[[#This Row],[COD.MDE]],'LISTA DE EMBARQUE'!B:M,12,0),"")</f>
        <v>46284</v>
      </c>
      <c r="X974" s="246">
        <f>IFERROR(Tabela1[[#This Row],[QIANTIDADE EXPEDIDA]]*Tabela1[[#This Row],[PESO UNI]],"")</f>
        <v>83.44</v>
      </c>
      <c r="Y974" s="246">
        <f t="shared" si="196"/>
        <v>0</v>
      </c>
      <c r="Z974" s="250">
        <f>Tabela1[[#This Row],[PESO TOTAL]]-Tabela1[[#This Row],[Peso Expedido]]</f>
        <v>0</v>
      </c>
      <c r="AA974" s="251">
        <v>1</v>
      </c>
      <c r="AB974" s="252"/>
      <c r="AC974" s="252">
        <v>1</v>
      </c>
      <c r="AD974" s="252">
        <v>1</v>
      </c>
      <c r="AE974" s="252">
        <v>1</v>
      </c>
      <c r="AF974" s="252">
        <v>1</v>
      </c>
      <c r="AG974" s="252">
        <v>1</v>
      </c>
      <c r="AH974" s="252">
        <v>1</v>
      </c>
      <c r="AI974" s="252" t="s">
        <v>4509</v>
      </c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238" t="s">
        <v>5157</v>
      </c>
      <c r="B975" s="239" t="s">
        <v>5158</v>
      </c>
      <c r="C975" s="238">
        <v>1</v>
      </c>
      <c r="D975" s="238" t="s">
        <v>5164</v>
      </c>
      <c r="E975" s="237">
        <v>4601</v>
      </c>
      <c r="F975" s="237">
        <v>58</v>
      </c>
      <c r="G975" s="238">
        <v>105.14</v>
      </c>
      <c r="H975" s="240">
        <f>Tabela1[[#This Row],[PESO UNI]]*Tabela1[[#This Row],[QTE]]</f>
        <v>105.14</v>
      </c>
      <c r="I975" s="237">
        <v>0</v>
      </c>
      <c r="J975" s="241" t="s">
        <v>3045</v>
      </c>
      <c r="K975" s="241" t="s">
        <v>4320</v>
      </c>
      <c r="L975" s="242" t="s">
        <v>2984</v>
      </c>
      <c r="M975" s="243">
        <v>46251</v>
      </c>
      <c r="N975" s="241" t="s">
        <v>5101</v>
      </c>
      <c r="O975" s="244"/>
      <c r="P975" s="245"/>
      <c r="Q975" s="14">
        <f>Tabela1[[#This Row],[QTDE/ Fabricação]]-Tabela1[[#This Row],[QTE]]</f>
        <v>-1</v>
      </c>
      <c r="R975" s="247">
        <f t="shared" si="193"/>
        <v>105.14</v>
      </c>
      <c r="S975" s="247">
        <f t="shared" si="194"/>
        <v>105.14</v>
      </c>
      <c r="T975" s="248">
        <f t="shared" si="195"/>
        <v>0</v>
      </c>
      <c r="U975" s="249">
        <f>IFERROR(SUMIF('LISTA DE EMBARQUE'!B:B,MICRO!E:E,'LISTA DE EMBARQUE'!G:G),"")</f>
        <v>1</v>
      </c>
      <c r="V975" s="244">
        <f>IFERROR(VLOOKUP(Tabela1[[#This Row],[COD.MDE]],'LISTA DE EMBARQUE'!B:L,11,0),"")</f>
        <v>9</v>
      </c>
      <c r="W975" s="245">
        <f>IFERROR(VLOOKUP(Tabela1[[#This Row],[COD.MDE]],'LISTA DE EMBARQUE'!B:M,12,0),"")</f>
        <v>46284</v>
      </c>
      <c r="X975" s="246">
        <f>IFERROR(Tabela1[[#This Row],[QIANTIDADE EXPEDIDA]]*Tabela1[[#This Row],[PESO UNI]],"")</f>
        <v>105.14</v>
      </c>
      <c r="Y975" s="246">
        <f t="shared" si="196"/>
        <v>0</v>
      </c>
      <c r="Z975" s="250">
        <f>Tabela1[[#This Row],[PESO TOTAL]]-Tabela1[[#This Row],[Peso Expedido]]</f>
        <v>0</v>
      </c>
      <c r="AA975" s="251">
        <v>1</v>
      </c>
      <c r="AB975" s="252"/>
      <c r="AC975" s="252">
        <v>1</v>
      </c>
      <c r="AD975" s="252">
        <v>1</v>
      </c>
      <c r="AE975" s="252">
        <v>1</v>
      </c>
      <c r="AF975" s="252">
        <v>1</v>
      </c>
      <c r="AG975" s="252">
        <v>1</v>
      </c>
      <c r="AH975" s="252">
        <v>1</v>
      </c>
      <c r="AI975" s="252" t="s">
        <v>4509</v>
      </c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238" t="s">
        <v>5157</v>
      </c>
      <c r="B976" s="239" t="s">
        <v>5158</v>
      </c>
      <c r="C976" s="238">
        <v>1</v>
      </c>
      <c r="D976" s="238" t="s">
        <v>5165</v>
      </c>
      <c r="E976" s="237">
        <v>4602</v>
      </c>
      <c r="F976" s="237">
        <v>58</v>
      </c>
      <c r="G976" s="238">
        <v>105.14</v>
      </c>
      <c r="H976" s="240">
        <f>Tabela1[[#This Row],[PESO UNI]]*Tabela1[[#This Row],[QTE]]</f>
        <v>105.14</v>
      </c>
      <c r="I976" s="237">
        <v>0</v>
      </c>
      <c r="J976" s="241" t="s">
        <v>3045</v>
      </c>
      <c r="K976" s="241" t="s">
        <v>4320</v>
      </c>
      <c r="L976" s="242" t="s">
        <v>2984</v>
      </c>
      <c r="M976" s="243">
        <v>46251</v>
      </c>
      <c r="N976" s="241" t="s">
        <v>5101</v>
      </c>
      <c r="O976" s="244"/>
      <c r="P976" s="245"/>
      <c r="Q976" s="14">
        <f>Tabela1[[#This Row],[QTDE/ Fabricação]]-Tabela1[[#This Row],[QTE]]</f>
        <v>-1</v>
      </c>
      <c r="R976" s="247">
        <f t="shared" si="193"/>
        <v>105.14</v>
      </c>
      <c r="S976" s="247">
        <f t="shared" si="194"/>
        <v>105.14</v>
      </c>
      <c r="T976" s="248">
        <f t="shared" si="195"/>
        <v>0</v>
      </c>
      <c r="U976" s="249">
        <f>IFERROR(SUMIF('LISTA DE EMBARQUE'!B:B,MICRO!E:E,'LISTA DE EMBARQUE'!G:G),"")</f>
        <v>1</v>
      </c>
      <c r="V976" s="244">
        <f>IFERROR(VLOOKUP(Tabela1[[#This Row],[COD.MDE]],'LISTA DE EMBARQUE'!B:L,11,0),"")</f>
        <v>9</v>
      </c>
      <c r="W976" s="245">
        <f>IFERROR(VLOOKUP(Tabela1[[#This Row],[COD.MDE]],'LISTA DE EMBARQUE'!B:M,12,0),"")</f>
        <v>46284</v>
      </c>
      <c r="X976" s="246">
        <f>IFERROR(Tabela1[[#This Row],[QIANTIDADE EXPEDIDA]]*Tabela1[[#This Row],[PESO UNI]],"")</f>
        <v>105.14</v>
      </c>
      <c r="Y976" s="246">
        <f t="shared" si="196"/>
        <v>0</v>
      </c>
      <c r="Z976" s="250">
        <f>Tabela1[[#This Row],[PESO TOTAL]]-Tabela1[[#This Row],[Peso Expedido]]</f>
        <v>0</v>
      </c>
      <c r="AA976" s="251">
        <v>1</v>
      </c>
      <c r="AB976" s="252"/>
      <c r="AC976" s="252">
        <v>1</v>
      </c>
      <c r="AD976" s="252">
        <v>1</v>
      </c>
      <c r="AE976" s="252">
        <v>1</v>
      </c>
      <c r="AF976" s="252">
        <v>1</v>
      </c>
      <c r="AG976" s="252">
        <v>1</v>
      </c>
      <c r="AH976" s="252">
        <v>1</v>
      </c>
      <c r="AI976" s="252" t="s">
        <v>4509</v>
      </c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238" t="s">
        <v>5157</v>
      </c>
      <c r="B977" s="239" t="s">
        <v>5158</v>
      </c>
      <c r="C977" s="238">
        <v>1</v>
      </c>
      <c r="D977" s="238" t="s">
        <v>5166</v>
      </c>
      <c r="E977" s="237">
        <v>4603</v>
      </c>
      <c r="F977" s="237">
        <v>58</v>
      </c>
      <c r="G977" s="238">
        <v>107.64</v>
      </c>
      <c r="H977" s="240">
        <f>Tabela1[[#This Row],[PESO UNI]]*Tabela1[[#This Row],[QTE]]</f>
        <v>107.64</v>
      </c>
      <c r="I977" s="237">
        <v>0</v>
      </c>
      <c r="J977" s="241" t="s">
        <v>3045</v>
      </c>
      <c r="K977" s="241" t="s">
        <v>4320</v>
      </c>
      <c r="L977" s="242" t="s">
        <v>2984</v>
      </c>
      <c r="M977" s="243">
        <v>46251</v>
      </c>
      <c r="N977" s="241" t="s">
        <v>5101</v>
      </c>
      <c r="O977" s="244"/>
      <c r="P977" s="245"/>
      <c r="Q977" s="14">
        <f>Tabela1[[#This Row],[QTDE/ Fabricação]]-Tabela1[[#This Row],[QTE]]</f>
        <v>-1</v>
      </c>
      <c r="R977" s="247">
        <f t="shared" si="193"/>
        <v>107.64</v>
      </c>
      <c r="S977" s="247">
        <f t="shared" si="194"/>
        <v>107.64</v>
      </c>
      <c r="T977" s="248">
        <f t="shared" si="195"/>
        <v>0</v>
      </c>
      <c r="U977" s="249">
        <f>IFERROR(SUMIF('LISTA DE EMBARQUE'!B:B,MICRO!E:E,'LISTA DE EMBARQUE'!G:G),"")</f>
        <v>1</v>
      </c>
      <c r="V977" s="244">
        <f>IFERROR(VLOOKUP(Tabela1[[#This Row],[COD.MDE]],'LISTA DE EMBARQUE'!B:L,11,0),"")</f>
        <v>9</v>
      </c>
      <c r="W977" s="245">
        <f>IFERROR(VLOOKUP(Tabela1[[#This Row],[COD.MDE]],'LISTA DE EMBARQUE'!B:M,12,0),"")</f>
        <v>46284</v>
      </c>
      <c r="X977" s="246">
        <f>IFERROR(Tabela1[[#This Row],[QIANTIDADE EXPEDIDA]]*Tabela1[[#This Row],[PESO UNI]],"")</f>
        <v>107.64</v>
      </c>
      <c r="Y977" s="246">
        <f t="shared" si="196"/>
        <v>0</v>
      </c>
      <c r="Z977" s="250">
        <f>Tabela1[[#This Row],[PESO TOTAL]]-Tabela1[[#This Row],[Peso Expedido]]</f>
        <v>0</v>
      </c>
      <c r="AA977" s="251">
        <v>1</v>
      </c>
      <c r="AB977" s="252"/>
      <c r="AC977" s="252">
        <v>1</v>
      </c>
      <c r="AD977" s="252">
        <v>1</v>
      </c>
      <c r="AE977" s="252">
        <v>1</v>
      </c>
      <c r="AF977" s="252">
        <v>1</v>
      </c>
      <c r="AG977" s="252">
        <v>1</v>
      </c>
      <c r="AH977" s="252">
        <v>1</v>
      </c>
      <c r="AI977" s="252" t="s">
        <v>4509</v>
      </c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238" t="s">
        <v>5169</v>
      </c>
      <c r="B978" s="239" t="s">
        <v>5167</v>
      </c>
      <c r="C978" s="238">
        <v>1</v>
      </c>
      <c r="D978" s="238" t="s">
        <v>5168</v>
      </c>
      <c r="E978" s="237">
        <v>4604</v>
      </c>
      <c r="F978" s="237">
        <v>58</v>
      </c>
      <c r="G978" s="238">
        <v>513.87</v>
      </c>
      <c r="H978" s="240">
        <f>Tabela1[[#This Row],[PESO UNI]]*Tabela1[[#This Row],[QTE]]</f>
        <v>513.87</v>
      </c>
      <c r="I978" s="237">
        <v>0</v>
      </c>
      <c r="J978" s="241" t="s">
        <v>3045</v>
      </c>
      <c r="K978" s="241" t="s">
        <v>4320</v>
      </c>
      <c r="L978" s="242" t="s">
        <v>2984</v>
      </c>
      <c r="M978" s="243">
        <v>46251</v>
      </c>
      <c r="N978" s="241" t="s">
        <v>5101</v>
      </c>
      <c r="O978" s="244"/>
      <c r="P978" s="245"/>
      <c r="Q978" s="14">
        <f>Tabela1[[#This Row],[QTDE/ Fabricação]]-Tabela1[[#This Row],[QTE]]</f>
        <v>-1</v>
      </c>
      <c r="R978" s="247">
        <f t="shared" si="193"/>
        <v>513.87</v>
      </c>
      <c r="S978" s="247">
        <f t="shared" si="194"/>
        <v>513.87</v>
      </c>
      <c r="T978" s="248">
        <f t="shared" si="195"/>
        <v>0</v>
      </c>
      <c r="U978" s="249">
        <f>IFERROR(SUMIF('LISTA DE EMBARQUE'!B:B,MICRO!E:E,'LISTA DE EMBARQUE'!G:G),"")</f>
        <v>1</v>
      </c>
      <c r="V978" s="244">
        <f>IFERROR(VLOOKUP(Tabela1[[#This Row],[COD.MDE]],'LISTA DE EMBARQUE'!B:L,11,0),"")</f>
        <v>9</v>
      </c>
      <c r="W978" s="245">
        <f>IFERROR(VLOOKUP(Tabela1[[#This Row],[COD.MDE]],'LISTA DE EMBARQUE'!B:M,12,0),"")</f>
        <v>46284</v>
      </c>
      <c r="X978" s="246">
        <f>IFERROR(Tabela1[[#This Row],[QIANTIDADE EXPEDIDA]]*Tabela1[[#This Row],[PESO UNI]],"")</f>
        <v>513.87</v>
      </c>
      <c r="Y978" s="246">
        <f t="shared" si="196"/>
        <v>0</v>
      </c>
      <c r="Z978" s="250">
        <f>Tabela1[[#This Row],[PESO TOTAL]]-Tabela1[[#This Row],[Peso Expedido]]</f>
        <v>0</v>
      </c>
      <c r="AA978" s="251">
        <v>1</v>
      </c>
      <c r="AB978" s="252"/>
      <c r="AC978" s="252">
        <v>1</v>
      </c>
      <c r="AD978" s="252">
        <v>1</v>
      </c>
      <c r="AE978" s="252">
        <v>1</v>
      </c>
      <c r="AF978" s="252">
        <v>1</v>
      </c>
      <c r="AG978" s="252">
        <v>1</v>
      </c>
      <c r="AH978" s="252">
        <v>1</v>
      </c>
      <c r="AI978" s="252" t="s">
        <v>4509</v>
      </c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238" t="s">
        <v>5170</v>
      </c>
      <c r="B979" s="239" t="s">
        <v>5171</v>
      </c>
      <c r="C979" s="238">
        <v>1</v>
      </c>
      <c r="D979" s="238" t="s">
        <v>5172</v>
      </c>
      <c r="E979" s="237">
        <v>4605</v>
      </c>
      <c r="F979" s="237">
        <v>58</v>
      </c>
      <c r="G979" s="238">
        <v>483.47</v>
      </c>
      <c r="H979" s="240">
        <f>Tabela1[[#This Row],[PESO UNI]]*Tabela1[[#This Row],[QTE]]</f>
        <v>483.47</v>
      </c>
      <c r="I979" s="237">
        <v>0</v>
      </c>
      <c r="J979" s="241" t="s">
        <v>3045</v>
      </c>
      <c r="K979" s="241" t="s">
        <v>4320</v>
      </c>
      <c r="L979" s="242" t="s">
        <v>2984</v>
      </c>
      <c r="M979" s="243">
        <v>46251</v>
      </c>
      <c r="N979" s="241" t="s">
        <v>5101</v>
      </c>
      <c r="O979" s="244"/>
      <c r="P979" s="245"/>
      <c r="Q979" s="14">
        <f>Tabela1[[#This Row],[QTDE/ Fabricação]]-Tabela1[[#This Row],[QTE]]</f>
        <v>-1</v>
      </c>
      <c r="R979" s="247">
        <f t="shared" si="193"/>
        <v>483.47</v>
      </c>
      <c r="S979" s="247">
        <f t="shared" si="194"/>
        <v>483.47</v>
      </c>
      <c r="T979" s="248">
        <f t="shared" si="195"/>
        <v>0</v>
      </c>
      <c r="U979" s="249">
        <f>IFERROR(SUMIF('LISTA DE EMBARQUE'!B:B,MICRO!E:E,'LISTA DE EMBARQUE'!G:G),"")</f>
        <v>1</v>
      </c>
      <c r="V979" s="244">
        <f>IFERROR(VLOOKUP(Tabela1[[#This Row],[COD.MDE]],'LISTA DE EMBARQUE'!B:L,11,0),"")</f>
        <v>9</v>
      </c>
      <c r="W979" s="245">
        <f>IFERROR(VLOOKUP(Tabela1[[#This Row],[COD.MDE]],'LISTA DE EMBARQUE'!B:M,12,0),"")</f>
        <v>46284</v>
      </c>
      <c r="X979" s="246">
        <f>IFERROR(Tabela1[[#This Row],[QIANTIDADE EXPEDIDA]]*Tabela1[[#This Row],[PESO UNI]],"")</f>
        <v>483.47</v>
      </c>
      <c r="Y979" s="246">
        <f t="shared" si="196"/>
        <v>0</v>
      </c>
      <c r="Z979" s="250">
        <f>Tabela1[[#This Row],[PESO TOTAL]]-Tabela1[[#This Row],[Peso Expedido]]</f>
        <v>0</v>
      </c>
      <c r="AA979" s="251">
        <v>1</v>
      </c>
      <c r="AB979" s="252"/>
      <c r="AC979" s="252">
        <v>1</v>
      </c>
      <c r="AD979" s="252">
        <v>1</v>
      </c>
      <c r="AE979" s="252">
        <v>1</v>
      </c>
      <c r="AF979" s="252">
        <v>1</v>
      </c>
      <c r="AG979" s="252">
        <v>1</v>
      </c>
      <c r="AH979" s="252">
        <v>1</v>
      </c>
      <c r="AI979" s="252" t="s">
        <v>4509</v>
      </c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238" t="s">
        <v>5173</v>
      </c>
      <c r="B980" s="239" t="s">
        <v>5174</v>
      </c>
      <c r="C980" s="238">
        <v>1</v>
      </c>
      <c r="D980" s="238" t="s">
        <v>5175</v>
      </c>
      <c r="E980" s="237">
        <v>4606</v>
      </c>
      <c r="F980" s="237">
        <v>58</v>
      </c>
      <c r="G980" s="238">
        <v>477.68</v>
      </c>
      <c r="H980" s="240">
        <f>Tabela1[[#This Row],[PESO UNI]]*Tabela1[[#This Row],[QTE]]</f>
        <v>477.68</v>
      </c>
      <c r="I980" s="237">
        <v>0</v>
      </c>
      <c r="J980" s="241" t="s">
        <v>3045</v>
      </c>
      <c r="K980" s="241" t="s">
        <v>4320</v>
      </c>
      <c r="L980" s="242" t="s">
        <v>2984</v>
      </c>
      <c r="M980" s="243">
        <v>46251</v>
      </c>
      <c r="N980" s="241" t="s">
        <v>5101</v>
      </c>
      <c r="O980" s="244"/>
      <c r="P980" s="245"/>
      <c r="Q980" s="14">
        <f>Tabela1[[#This Row],[QTDE/ Fabricação]]-Tabela1[[#This Row],[QTE]]</f>
        <v>-1</v>
      </c>
      <c r="R980" s="247">
        <f t="shared" si="193"/>
        <v>477.68</v>
      </c>
      <c r="S980" s="247">
        <f t="shared" si="194"/>
        <v>477.68</v>
      </c>
      <c r="T980" s="248">
        <f t="shared" si="195"/>
        <v>0</v>
      </c>
      <c r="U980" s="249">
        <f>IFERROR(SUMIF('LISTA DE EMBARQUE'!B:B,MICRO!E:E,'LISTA DE EMBARQUE'!G:G),"")</f>
        <v>1</v>
      </c>
      <c r="V980" s="244">
        <f>IFERROR(VLOOKUP(Tabela1[[#This Row],[COD.MDE]],'LISTA DE EMBARQUE'!B:L,11,0),"")</f>
        <v>9</v>
      </c>
      <c r="W980" s="245">
        <f>IFERROR(VLOOKUP(Tabela1[[#This Row],[COD.MDE]],'LISTA DE EMBARQUE'!B:M,12,0),"")</f>
        <v>46284</v>
      </c>
      <c r="X980" s="246">
        <f>IFERROR(Tabela1[[#This Row],[QIANTIDADE EXPEDIDA]]*Tabela1[[#This Row],[PESO UNI]],"")</f>
        <v>477.68</v>
      </c>
      <c r="Y980" s="246">
        <f t="shared" si="196"/>
        <v>0</v>
      </c>
      <c r="Z980" s="250">
        <f>Tabela1[[#This Row],[PESO TOTAL]]-Tabela1[[#This Row],[Peso Expedido]]</f>
        <v>0</v>
      </c>
      <c r="AA980" s="251">
        <v>1</v>
      </c>
      <c r="AB980" s="252"/>
      <c r="AC980" s="252">
        <v>1</v>
      </c>
      <c r="AD980" s="252">
        <v>1</v>
      </c>
      <c r="AE980" s="252">
        <v>1</v>
      </c>
      <c r="AF980" s="252">
        <v>1</v>
      </c>
      <c r="AG980" s="252">
        <v>1</v>
      </c>
      <c r="AH980" s="252">
        <v>1</v>
      </c>
      <c r="AI980" s="252" t="s">
        <v>4509</v>
      </c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238" t="s">
        <v>5176</v>
      </c>
      <c r="B981" s="239" t="s">
        <v>5177</v>
      </c>
      <c r="C981" s="238">
        <v>1</v>
      </c>
      <c r="D981" s="238" t="s">
        <v>5178</v>
      </c>
      <c r="E981" s="237">
        <v>4607</v>
      </c>
      <c r="F981" s="237">
        <v>58</v>
      </c>
      <c r="G981" s="238">
        <v>499.5</v>
      </c>
      <c r="H981" s="240">
        <f>Tabela1[[#This Row],[PESO UNI]]*Tabela1[[#This Row],[QTE]]</f>
        <v>499.5</v>
      </c>
      <c r="I981" s="237">
        <v>0</v>
      </c>
      <c r="J981" s="241" t="s">
        <v>3045</v>
      </c>
      <c r="K981" s="241" t="s">
        <v>4320</v>
      </c>
      <c r="L981" s="242" t="s">
        <v>2984</v>
      </c>
      <c r="M981" s="243">
        <v>46251</v>
      </c>
      <c r="N981" s="241" t="s">
        <v>5101</v>
      </c>
      <c r="O981" s="244"/>
      <c r="P981" s="245"/>
      <c r="Q981" s="14">
        <f>Tabela1[[#This Row],[QTDE/ Fabricação]]-Tabela1[[#This Row],[QTE]]</f>
        <v>-1</v>
      </c>
      <c r="R981" s="247">
        <f t="shared" si="193"/>
        <v>499.5</v>
      </c>
      <c r="S981" s="247">
        <f t="shared" si="194"/>
        <v>499.5</v>
      </c>
      <c r="T981" s="248">
        <f t="shared" si="195"/>
        <v>0</v>
      </c>
      <c r="U981" s="249">
        <f>IFERROR(SUMIF('LISTA DE EMBARQUE'!B:B,MICRO!E:E,'LISTA DE EMBARQUE'!G:G),"")</f>
        <v>1</v>
      </c>
      <c r="V981" s="244">
        <f>IFERROR(VLOOKUP(Tabela1[[#This Row],[COD.MDE]],'LISTA DE EMBARQUE'!B:L,11,0),"")</f>
        <v>9</v>
      </c>
      <c r="W981" s="245">
        <f>IFERROR(VLOOKUP(Tabela1[[#This Row],[COD.MDE]],'LISTA DE EMBARQUE'!B:M,12,0),"")</f>
        <v>46284</v>
      </c>
      <c r="X981" s="246">
        <f>IFERROR(Tabela1[[#This Row],[QIANTIDADE EXPEDIDA]]*Tabela1[[#This Row],[PESO UNI]],"")</f>
        <v>499.5</v>
      </c>
      <c r="Y981" s="246">
        <f t="shared" si="196"/>
        <v>0</v>
      </c>
      <c r="Z981" s="250">
        <f>Tabela1[[#This Row],[PESO TOTAL]]-Tabela1[[#This Row],[Peso Expedido]]</f>
        <v>0</v>
      </c>
      <c r="AA981" s="251">
        <v>1</v>
      </c>
      <c r="AB981" s="252"/>
      <c r="AC981" s="252">
        <v>1</v>
      </c>
      <c r="AD981" s="252">
        <v>1</v>
      </c>
      <c r="AE981" s="252">
        <v>1</v>
      </c>
      <c r="AF981" s="252">
        <v>1</v>
      </c>
      <c r="AG981" s="252">
        <v>1</v>
      </c>
      <c r="AH981" s="252">
        <v>1</v>
      </c>
      <c r="AI981" s="252" t="s">
        <v>4509</v>
      </c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5179</v>
      </c>
      <c r="B982" s="21" t="s">
        <v>5180</v>
      </c>
      <c r="C982" s="1">
        <v>3</v>
      </c>
      <c r="D982" s="1" t="s">
        <v>5181</v>
      </c>
      <c r="E982" s="7">
        <v>4608</v>
      </c>
      <c r="F982" s="7">
        <v>59</v>
      </c>
      <c r="G982" s="1">
        <v>92.03</v>
      </c>
      <c r="H982" s="34">
        <f>Tabela1[[#This Row],[PESO UNI]]*Tabela1[[#This Row],[QTE]]</f>
        <v>276.09000000000003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5101</v>
      </c>
      <c r="O982" s="12"/>
      <c r="P982" s="13"/>
      <c r="Q982" s="14">
        <f>Tabela1[[#This Row],[QTDE/ Fabricação]]-Tabela1[[#This Row],[QTE]]</f>
        <v>-3</v>
      </c>
      <c r="R982" s="18">
        <f t="shared" si="193"/>
        <v>233.29605000000001</v>
      </c>
      <c r="S982" s="18">
        <f t="shared" si="194"/>
        <v>110.43600000000002</v>
      </c>
      <c r="T982" s="19">
        <f t="shared" si="195"/>
        <v>-165.654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-3</v>
      </c>
      <c r="Z982" s="20">
        <f>Tabela1[[#This Row],[PESO TOTAL]]-Tabela1[[#This Row],[Peso Expedido]]</f>
        <v>276.09000000000003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0.6</v>
      </c>
      <c r="AG982" s="33">
        <v>0.4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5179</v>
      </c>
      <c r="B983" s="21" t="s">
        <v>5180</v>
      </c>
      <c r="C983" s="1">
        <v>1</v>
      </c>
      <c r="D983" s="1" t="s">
        <v>5182</v>
      </c>
      <c r="E983" s="7">
        <v>4609</v>
      </c>
      <c r="F983" s="7">
        <v>59</v>
      </c>
      <c r="G983" s="1">
        <v>114.46</v>
      </c>
      <c r="H983" s="34">
        <f>Tabela1[[#This Row],[PESO UNI]]*Tabela1[[#This Row],[QTE]]</f>
        <v>114.46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5101</v>
      </c>
      <c r="O983" s="12"/>
      <c r="P983" s="13"/>
      <c r="Q983" s="14">
        <f>Tabela1[[#This Row],[QTDE/ Fabricação]]-Tabela1[[#This Row],[QTE]]</f>
        <v>-1</v>
      </c>
      <c r="R983" s="18">
        <f t="shared" si="193"/>
        <v>96.718699999999998</v>
      </c>
      <c r="S983" s="18">
        <f t="shared" si="194"/>
        <v>45.783999999999999</v>
      </c>
      <c r="T983" s="19">
        <f t="shared" si="195"/>
        <v>-68.675999999999988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114.46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0.6</v>
      </c>
      <c r="AG983" s="33">
        <v>0.4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5179</v>
      </c>
      <c r="B984" s="21" t="s">
        <v>5180</v>
      </c>
      <c r="C984" s="1">
        <v>1</v>
      </c>
      <c r="D984" s="1" t="s">
        <v>5183</v>
      </c>
      <c r="E984" s="7">
        <v>4610</v>
      </c>
      <c r="F984" s="7">
        <v>59</v>
      </c>
      <c r="G984" s="1">
        <v>80.17</v>
      </c>
      <c r="H984" s="34">
        <f>Tabela1[[#This Row],[PESO UNI]]*Tabela1[[#This Row],[QTE]]</f>
        <v>80.17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5101</v>
      </c>
      <c r="O984" s="12"/>
      <c r="P984" s="13"/>
      <c r="Q984" s="14">
        <f>Tabela1[[#This Row],[QTDE/ Fabricação]]-Tabela1[[#This Row],[QTE]]</f>
        <v>-1</v>
      </c>
      <c r="R984" s="18">
        <f t="shared" si="193"/>
        <v>67.743650000000002</v>
      </c>
      <c r="S984" s="18">
        <f t="shared" si="194"/>
        <v>32.068000000000005</v>
      </c>
      <c r="T984" s="19">
        <f t="shared" si="195"/>
        <v>-48.101999999999997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80.17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0.6</v>
      </c>
      <c r="AG984" s="33">
        <v>0.4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5179</v>
      </c>
      <c r="B985" s="21" t="s">
        <v>5180</v>
      </c>
      <c r="C985" s="1">
        <v>1</v>
      </c>
      <c r="D985" s="1" t="s">
        <v>5184</v>
      </c>
      <c r="E985" s="7">
        <v>4611</v>
      </c>
      <c r="F985" s="7">
        <v>59</v>
      </c>
      <c r="G985" s="1">
        <v>113.7</v>
      </c>
      <c r="H985" s="34">
        <f>Tabela1[[#This Row],[PESO UNI]]*Tabela1[[#This Row],[QTE]]</f>
        <v>113.7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5101</v>
      </c>
      <c r="O985" s="12"/>
      <c r="P985" s="13"/>
      <c r="Q985" s="14">
        <f>Tabela1[[#This Row],[QTDE/ Fabricação]]-Tabela1[[#This Row],[QTE]]</f>
        <v>-1</v>
      </c>
      <c r="R985" s="18">
        <f t="shared" si="193"/>
        <v>96.076499999999996</v>
      </c>
      <c r="S985" s="18">
        <f t="shared" si="194"/>
        <v>45.480000000000004</v>
      </c>
      <c r="T985" s="19">
        <f t="shared" si="195"/>
        <v>-68.22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113.7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0.6</v>
      </c>
      <c r="AG985" s="33">
        <v>0.4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5179</v>
      </c>
      <c r="B986" s="21" t="s">
        <v>5180</v>
      </c>
      <c r="C986" s="1">
        <v>3</v>
      </c>
      <c r="D986" s="1" t="s">
        <v>5185</v>
      </c>
      <c r="E986" s="7">
        <v>4612</v>
      </c>
      <c r="F986" s="7">
        <v>59</v>
      </c>
      <c r="G986" s="1">
        <v>46.8</v>
      </c>
      <c r="H986" s="34">
        <f>Tabela1[[#This Row],[PESO UNI]]*Tabela1[[#This Row],[QTE]]</f>
        <v>140.39999999999998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5101</v>
      </c>
      <c r="O986" s="12"/>
      <c r="P986" s="13"/>
      <c r="Q986" s="14">
        <f>Tabela1[[#This Row],[QTDE/ Fabricação]]-Tabela1[[#This Row],[QTE]]</f>
        <v>-3</v>
      </c>
      <c r="R986" s="18">
        <f t="shared" si="193"/>
        <v>118.63799999999998</v>
      </c>
      <c r="S986" s="18">
        <f t="shared" si="194"/>
        <v>56.16</v>
      </c>
      <c r="T986" s="19">
        <f t="shared" si="195"/>
        <v>-84.239999999999981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-3</v>
      </c>
      <c r="Z986" s="20">
        <f>Tabela1[[#This Row],[PESO TOTAL]]-Tabela1[[#This Row],[Peso Expedido]]</f>
        <v>140.39999999999998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0.6</v>
      </c>
      <c r="AG986" s="33">
        <v>0.4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5186</v>
      </c>
      <c r="B987" s="21" t="s">
        <v>5187</v>
      </c>
      <c r="C987" s="1">
        <v>1</v>
      </c>
      <c r="D987" s="1" t="s">
        <v>5190</v>
      </c>
      <c r="E987" s="7">
        <v>4613</v>
      </c>
      <c r="F987" s="7">
        <v>59</v>
      </c>
      <c r="G987" s="1">
        <v>134.07</v>
      </c>
      <c r="H987" s="34">
        <f>Tabela1[[#This Row],[PESO UNI]]*Tabela1[[#This Row],[QTE]]</f>
        <v>134.07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5101</v>
      </c>
      <c r="O987" s="12"/>
      <c r="P987" s="13"/>
      <c r="Q987" s="14">
        <f>Tabela1[[#This Row],[QTDE/ Fabricação]]-Tabela1[[#This Row],[QTE]]</f>
        <v>-1</v>
      </c>
      <c r="R987" s="18">
        <f t="shared" si="193"/>
        <v>113.28914999999999</v>
      </c>
      <c r="S987" s="18">
        <f t="shared" si="194"/>
        <v>53.628</v>
      </c>
      <c r="T987" s="19">
        <f t="shared" si="195"/>
        <v>-80.441999999999993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134.07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0.6</v>
      </c>
      <c r="AG987" s="33">
        <v>0.4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5188</v>
      </c>
      <c r="B988" s="21" t="s">
        <v>5189</v>
      </c>
      <c r="C988" s="1">
        <v>1</v>
      </c>
      <c r="D988" s="1" t="s">
        <v>5191</v>
      </c>
      <c r="E988" s="7">
        <v>4614</v>
      </c>
      <c r="F988" s="7">
        <v>59</v>
      </c>
      <c r="G988" s="1">
        <v>149.56</v>
      </c>
      <c r="H988" s="34">
        <f>Tabela1[[#This Row],[PESO UNI]]*Tabela1[[#This Row],[QTE]]</f>
        <v>149.56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5101</v>
      </c>
      <c r="O988" s="12"/>
      <c r="P988" s="13"/>
      <c r="Q988" s="14">
        <f>Tabela1[[#This Row],[QTDE/ Fabricação]]-Tabela1[[#This Row],[QTE]]</f>
        <v>-1</v>
      </c>
      <c r="R988" s="18">
        <f>IFERROR(H988*((AA988*0.25)+(AC989*0.25)+(AD989*0.225)+(AE989*0.225)+(AF989*0.05)),"")</f>
        <v>126.37819999999999</v>
      </c>
      <c r="S988" s="18">
        <f>IFERROR(H988*AG989,"")</f>
        <v>59.824000000000005</v>
      </c>
      <c r="T988" s="19">
        <f t="shared" si="195"/>
        <v>-89.73599999999999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149.56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0.6</v>
      </c>
      <c r="AG988" s="33">
        <v>0.4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5192</v>
      </c>
      <c r="B989" s="21" t="s">
        <v>5193</v>
      </c>
      <c r="C989" s="1">
        <v>1</v>
      </c>
      <c r="D989" s="1" t="s">
        <v>5194</v>
      </c>
      <c r="E989" s="7">
        <v>4615</v>
      </c>
      <c r="F989" s="7">
        <v>59</v>
      </c>
      <c r="G989" s="1">
        <v>151.88</v>
      </c>
      <c r="H989" s="34">
        <f>Tabela1[[#This Row],[PESO UNI]]*Tabela1[[#This Row],[QTE]]</f>
        <v>151.88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5101</v>
      </c>
      <c r="O989" s="12"/>
      <c r="P989" s="13"/>
      <c r="Q989" s="14">
        <f>Tabela1[[#This Row],[QTDE/ Fabricação]]-Tabela1[[#This Row],[QTE]]</f>
        <v>-1</v>
      </c>
      <c r="R989" s="18" t="str">
        <f>IFERROR(H989*((AA989*0.25)+(#REF!*0.25)+(#REF!*0.225)+(#REF!*0.225)+(#REF!*0.05)),"")</f>
        <v/>
      </c>
      <c r="S989" s="18" t="str">
        <f>IFERROR(H989*#REF!,"")</f>
        <v/>
      </c>
      <c r="T989" s="19" t="str">
        <f t="shared" si="195"/>
        <v/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-1</v>
      </c>
      <c r="Z989" s="20">
        <f>Tabela1[[#This Row],[PESO TOTAL]]-Tabela1[[#This Row],[Peso Expedido]]</f>
        <v>151.88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0.6</v>
      </c>
      <c r="AG989" s="33">
        <v>0.4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5195</v>
      </c>
      <c r="B990" s="21" t="s">
        <v>5196</v>
      </c>
      <c r="C990" s="1">
        <v>2</v>
      </c>
      <c r="D990" s="1" t="s">
        <v>5197</v>
      </c>
      <c r="E990" s="7">
        <v>4616</v>
      </c>
      <c r="F990" s="7">
        <v>59</v>
      </c>
      <c r="G990" s="1">
        <v>190.64</v>
      </c>
      <c r="H990" s="34">
        <f>Tabela1[[#This Row],[PESO UNI]]*Tabela1[[#This Row],[QTE]]</f>
        <v>381.28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5101</v>
      </c>
      <c r="O990" s="12"/>
      <c r="P990" s="13"/>
      <c r="Q990" s="14">
        <f>Tabela1[[#This Row],[QTDE/ Fabricação]]-Tabela1[[#This Row],[QTE]]</f>
        <v>-2</v>
      </c>
      <c r="R990" s="18">
        <f t="shared" si="193"/>
        <v>322.18159999999995</v>
      </c>
      <c r="S990" s="18">
        <f t="shared" si="194"/>
        <v>152.512</v>
      </c>
      <c r="T990" s="19">
        <f t="shared" si="195"/>
        <v>-228.76799999999997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381.28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0.6</v>
      </c>
      <c r="AG990" s="33">
        <v>0.4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5198</v>
      </c>
      <c r="B991" s="21" t="s">
        <v>5199</v>
      </c>
      <c r="C991" s="1">
        <v>2</v>
      </c>
      <c r="D991" s="1" t="s">
        <v>5200</v>
      </c>
      <c r="E991" s="7">
        <v>4617</v>
      </c>
      <c r="F991" s="7">
        <v>59</v>
      </c>
      <c r="G991" s="1">
        <v>110.01</v>
      </c>
      <c r="H991" s="34">
        <f>Tabela1[[#This Row],[PESO UNI]]*Tabela1[[#This Row],[QTE]]</f>
        <v>220.02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5101</v>
      </c>
      <c r="O991" s="12"/>
      <c r="P991" s="13"/>
      <c r="Q991" s="14">
        <f>Tabela1[[#This Row],[QTDE/ Fabricação]]-Tabela1[[#This Row],[QTE]]</f>
        <v>-2</v>
      </c>
      <c r="R991" s="18">
        <f t="shared" si="193"/>
        <v>185.9169</v>
      </c>
      <c r="S991" s="18">
        <f t="shared" si="194"/>
        <v>88.00800000000001</v>
      </c>
      <c r="T991" s="19">
        <f t="shared" si="195"/>
        <v>-132.012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-2</v>
      </c>
      <c r="Z991" s="20">
        <f>Tabela1[[#This Row],[PESO TOTAL]]-Tabela1[[#This Row],[Peso Expedido]]</f>
        <v>220.02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0.6</v>
      </c>
      <c r="AG991" s="33">
        <v>0.4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5198</v>
      </c>
      <c r="B992" s="21" t="s">
        <v>5199</v>
      </c>
      <c r="C992" s="1">
        <v>1</v>
      </c>
      <c r="D992" s="1" t="s">
        <v>5201</v>
      </c>
      <c r="E992" s="7">
        <v>4618</v>
      </c>
      <c r="F992" s="7">
        <v>59</v>
      </c>
      <c r="G992" s="1">
        <v>109.4</v>
      </c>
      <c r="H992" s="34">
        <f>Tabela1[[#This Row],[PESO UNI]]*Tabela1[[#This Row],[QTE]]</f>
        <v>109.4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5101</v>
      </c>
      <c r="O992" s="12"/>
      <c r="P992" s="13"/>
      <c r="Q992" s="14">
        <f>Tabela1[[#This Row],[QTDE/ Fabricação]]-Tabela1[[#This Row],[QTE]]</f>
        <v>-1</v>
      </c>
      <c r="R992" s="18">
        <f t="shared" si="193"/>
        <v>92.442999999999998</v>
      </c>
      <c r="S992" s="18">
        <f t="shared" si="194"/>
        <v>43.760000000000005</v>
      </c>
      <c r="T992" s="19">
        <f t="shared" si="195"/>
        <v>-65.64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109.4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0.6</v>
      </c>
      <c r="AG992" s="33">
        <v>0.4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5202</v>
      </c>
      <c r="B993" s="21" t="s">
        <v>5203</v>
      </c>
      <c r="C993" s="1">
        <v>1</v>
      </c>
      <c r="D993" s="1" t="s">
        <v>5204</v>
      </c>
      <c r="E993" s="7">
        <v>4619</v>
      </c>
      <c r="F993" s="7">
        <v>59</v>
      </c>
      <c r="G993" s="1">
        <v>186.84</v>
      </c>
      <c r="H993" s="34">
        <f>Tabela1[[#This Row],[PESO UNI]]*Tabela1[[#This Row],[QTE]]</f>
        <v>186.84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5101</v>
      </c>
      <c r="O993" s="12"/>
      <c r="P993" s="13"/>
      <c r="Q993" s="14">
        <f>Tabela1[[#This Row],[QTDE/ Fabricação]]-Tabela1[[#This Row],[QTE]]</f>
        <v>-1</v>
      </c>
      <c r="R993" s="18">
        <f t="shared" si="193"/>
        <v>157.87979999999999</v>
      </c>
      <c r="S993" s="18">
        <f t="shared" si="194"/>
        <v>74.736000000000004</v>
      </c>
      <c r="T993" s="19">
        <f t="shared" si="195"/>
        <v>-112.104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-1</v>
      </c>
      <c r="Z993" s="20">
        <f>Tabela1[[#This Row],[PESO TOTAL]]-Tabela1[[#This Row],[Peso Expedido]]</f>
        <v>186.84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0.6</v>
      </c>
      <c r="AG993" s="33">
        <v>0.4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5205</v>
      </c>
      <c r="B994" s="21" t="s">
        <v>5206</v>
      </c>
      <c r="C994" s="1">
        <v>1</v>
      </c>
      <c r="D994" s="1" t="s">
        <v>5207</v>
      </c>
      <c r="E994" s="7">
        <v>4620</v>
      </c>
      <c r="F994" s="7">
        <v>59</v>
      </c>
      <c r="G994" s="1">
        <v>145.27000000000001</v>
      </c>
      <c r="H994" s="34">
        <f>Tabela1[[#This Row],[PESO UNI]]*Tabela1[[#This Row],[QTE]]</f>
        <v>145.27000000000001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5101</v>
      </c>
      <c r="O994" s="12"/>
      <c r="P994" s="13"/>
      <c r="Q994" s="14">
        <f>Tabela1[[#This Row],[QTDE/ Fabricação]]-Tabela1[[#This Row],[QTE]]</f>
        <v>-1</v>
      </c>
      <c r="R994" s="18">
        <f t="shared" ref="R994:R1026" si="197">IFERROR(H994*((AA994*0.25)+(AC994*0.25)+(AD994*0.225)+(AE994*0.225)+(AF994*0.05)),"")</f>
        <v>122.75315000000001</v>
      </c>
      <c r="S994" s="18">
        <f t="shared" ref="S994:S1026" si="198">IFERROR(H994*AG994,"")</f>
        <v>58.108000000000004</v>
      </c>
      <c r="T994" s="19">
        <f t="shared" ref="T994:T1026" si="199">IFERROR(S994-H994,"")</f>
        <v>-87.162000000000006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ref="Y994:Y1026" si="200">U994-C994</f>
        <v>-1</v>
      </c>
      <c r="Z994" s="20">
        <f>Tabela1[[#This Row],[PESO TOTAL]]-Tabela1[[#This Row],[Peso Expedido]]</f>
        <v>145.27000000000001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0.6</v>
      </c>
      <c r="AG994" s="33">
        <v>0.4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5205</v>
      </c>
      <c r="B995" s="21" t="s">
        <v>5206</v>
      </c>
      <c r="C995" s="1">
        <v>4</v>
      </c>
      <c r="D995" s="1" t="s">
        <v>5208</v>
      </c>
      <c r="E995" s="7">
        <v>4621</v>
      </c>
      <c r="F995" s="7">
        <v>59</v>
      </c>
      <c r="G995" s="1">
        <v>1.53</v>
      </c>
      <c r="H995" s="34">
        <f>Tabela1[[#This Row],[PESO UNI]]*Tabela1[[#This Row],[QTE]]</f>
        <v>6.12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5101</v>
      </c>
      <c r="O995" s="12"/>
      <c r="P995" s="13"/>
      <c r="Q995" s="14">
        <f>Tabela1[[#This Row],[QTDE/ Fabricação]]-Tabela1[[#This Row],[QTE]]</f>
        <v>-4</v>
      </c>
      <c r="R995" s="18">
        <f t="shared" si="197"/>
        <v>5.1714000000000002</v>
      </c>
      <c r="S995" s="18">
        <f t="shared" si="198"/>
        <v>2.4480000000000004</v>
      </c>
      <c r="T995" s="19">
        <f t="shared" si="199"/>
        <v>-3.6719999999999997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-4</v>
      </c>
      <c r="Z995" s="20">
        <f>Tabela1[[#This Row],[PESO TOTAL]]-Tabela1[[#This Row],[Peso Expedido]]</f>
        <v>6.12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0.6</v>
      </c>
      <c r="AG995" s="33">
        <v>0.4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5205</v>
      </c>
      <c r="B996" s="21" t="s">
        <v>5206</v>
      </c>
      <c r="C996" s="1">
        <v>2</v>
      </c>
      <c r="D996" s="1" t="s">
        <v>5209</v>
      </c>
      <c r="E996" s="7">
        <v>4622</v>
      </c>
      <c r="F996" s="7">
        <v>59</v>
      </c>
      <c r="G996" s="1">
        <v>1.56</v>
      </c>
      <c r="H996" s="34">
        <f>Tabela1[[#This Row],[PESO UNI]]*Tabela1[[#This Row],[QTE]]</f>
        <v>3.12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5101</v>
      </c>
      <c r="O996" s="12"/>
      <c r="P996" s="13"/>
      <c r="Q996" s="14">
        <f>Tabela1[[#This Row],[QTDE/ Fabricação]]-Tabela1[[#This Row],[QTE]]</f>
        <v>-2</v>
      </c>
      <c r="R996" s="18">
        <f t="shared" si="197"/>
        <v>2.6364000000000001</v>
      </c>
      <c r="S996" s="18">
        <f t="shared" si="198"/>
        <v>1.2480000000000002</v>
      </c>
      <c r="T996" s="19">
        <f t="shared" si="199"/>
        <v>-1.8719999999999999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3.12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0.6</v>
      </c>
      <c r="AG996" s="33">
        <v>0.4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5210</v>
      </c>
      <c r="B997" s="21" t="s">
        <v>5211</v>
      </c>
      <c r="C997" s="1">
        <v>2</v>
      </c>
      <c r="D997" s="1" t="s">
        <v>5212</v>
      </c>
      <c r="E997" s="7">
        <v>4623</v>
      </c>
      <c r="F997" s="7">
        <v>59</v>
      </c>
      <c r="G997" s="1">
        <v>150.6</v>
      </c>
      <c r="H997" s="34">
        <f>Tabela1[[#This Row],[PESO UNI]]*Tabela1[[#This Row],[QTE]]</f>
        <v>301.2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5101</v>
      </c>
      <c r="O997" s="12"/>
      <c r="P997" s="13"/>
      <c r="Q997" s="14">
        <f>Tabela1[[#This Row],[QTDE/ Fabricação]]-Tabela1[[#This Row],[QTE]]</f>
        <v>-2</v>
      </c>
      <c r="R997" s="18" t="str">
        <f>IFERROR(H997*((AA997*0.25)+(#REF!*0.25)+(#REF!*0.225)+(#REF!*0.225)+(#REF!*0.05)),"")</f>
        <v/>
      </c>
      <c r="S997" s="18" t="str">
        <f>IFERROR(H997*#REF!,"")</f>
        <v/>
      </c>
      <c r="T997" s="19" t="str">
        <f t="shared" si="199"/>
        <v/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-2</v>
      </c>
      <c r="Z997" s="20">
        <f>Tabela1[[#This Row],[PESO TOTAL]]-Tabela1[[#This Row],[Peso Expedido]]</f>
        <v>301.2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0.6</v>
      </c>
      <c r="AG997" s="33">
        <v>0.4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5210</v>
      </c>
      <c r="B998" s="21" t="s">
        <v>5211</v>
      </c>
      <c r="C998" s="1">
        <v>3</v>
      </c>
      <c r="D998" s="1" t="s">
        <v>5213</v>
      </c>
      <c r="E998" s="7">
        <v>4624</v>
      </c>
      <c r="F998" s="7">
        <v>59</v>
      </c>
      <c r="G998" s="1">
        <v>50.54</v>
      </c>
      <c r="H998" s="34">
        <f>Tabela1[[#This Row],[PESO UNI]]*Tabela1[[#This Row],[QTE]]</f>
        <v>151.62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5101</v>
      </c>
      <c r="O998" s="12"/>
      <c r="P998" s="13"/>
      <c r="Q998" s="14">
        <f>Tabela1[[#This Row],[QTDE/ Fabricação]]-Tabela1[[#This Row],[QTE]]</f>
        <v>-3</v>
      </c>
      <c r="R998" s="18">
        <f>IFERROR(H998*((AA998*0.25)+(AC997*0.25)+(AD997*0.225)+(AE997*0.225)+(AF997*0.05)),"")</f>
        <v>128.1189</v>
      </c>
      <c r="S998" s="18">
        <f>IFERROR(H998*AG997,"")</f>
        <v>60.648000000000003</v>
      </c>
      <c r="T998" s="19">
        <f t="shared" si="199"/>
        <v>-90.972000000000008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-3</v>
      </c>
      <c r="Z998" s="20">
        <f>Tabela1[[#This Row],[PESO TOTAL]]-Tabela1[[#This Row],[Peso Expedido]]</f>
        <v>151.62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0.6</v>
      </c>
      <c r="AG998" s="33">
        <v>0.4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5210</v>
      </c>
      <c r="B999" s="21" t="s">
        <v>5211</v>
      </c>
      <c r="C999" s="1">
        <v>1</v>
      </c>
      <c r="D999" s="1" t="s">
        <v>5214</v>
      </c>
      <c r="E999" s="7">
        <v>4625</v>
      </c>
      <c r="F999" s="7">
        <v>59</v>
      </c>
      <c r="G999" s="1">
        <v>116.11</v>
      </c>
      <c r="H999" s="34">
        <f>Tabela1[[#This Row],[PESO UNI]]*Tabela1[[#This Row],[QTE]]</f>
        <v>116.11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98.112949999999998</v>
      </c>
      <c r="S999" s="18">
        <f t="shared" si="198"/>
        <v>46.444000000000003</v>
      </c>
      <c r="T999" s="19">
        <f t="shared" si="199"/>
        <v>-69.665999999999997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116.11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0.6</v>
      </c>
      <c r="AG999" s="33">
        <v>0.4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5210</v>
      </c>
      <c r="B1000" s="21" t="s">
        <v>5211</v>
      </c>
      <c r="C1000" s="1">
        <v>1</v>
      </c>
      <c r="D1000" s="1" t="s">
        <v>5215</v>
      </c>
      <c r="E1000" s="7">
        <v>4626</v>
      </c>
      <c r="F1000" s="7">
        <v>59</v>
      </c>
      <c r="G1000" s="1">
        <v>112.71</v>
      </c>
      <c r="H1000" s="34">
        <f>Tabela1[[#This Row],[PESO UNI]]*Tabela1[[#This Row],[QTE]]</f>
        <v>112.71</v>
      </c>
      <c r="I1000" s="7">
        <v>0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5101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94.112849999999995</v>
      </c>
      <c r="S1000" s="18">
        <f t="shared" si="198"/>
        <v>39.448499999999996</v>
      </c>
      <c r="T1000" s="19">
        <f t="shared" si="199"/>
        <v>-73.261499999999998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-1</v>
      </c>
      <c r="Z1000" s="20">
        <f>Tabela1[[#This Row],[PESO TOTAL]]-Tabela1[[#This Row],[Peso Expedido]]</f>
        <v>112.71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238" t="s">
        <v>5216</v>
      </c>
      <c r="B1001" s="239" t="s">
        <v>5217</v>
      </c>
      <c r="C1001" s="238">
        <v>1</v>
      </c>
      <c r="D1001" s="238" t="s">
        <v>5218</v>
      </c>
      <c r="E1001" s="237">
        <v>4627</v>
      </c>
      <c r="F1001" s="237">
        <v>61</v>
      </c>
      <c r="G1001" s="238">
        <v>372</v>
      </c>
      <c r="H1001" s="240">
        <f>Tabela1[[#This Row],[PESO UNI]]*Tabela1[[#This Row],[QTE]]</f>
        <v>372</v>
      </c>
      <c r="I1001" s="237" t="s">
        <v>5274</v>
      </c>
      <c r="J1001" s="241" t="s">
        <v>3045</v>
      </c>
      <c r="K1001" s="241" t="s">
        <v>4320</v>
      </c>
      <c r="L1001" s="242" t="s">
        <v>2984</v>
      </c>
      <c r="M1001" s="243">
        <v>46251</v>
      </c>
      <c r="N1001" s="241" t="s">
        <v>5101</v>
      </c>
      <c r="O1001" s="244"/>
      <c r="P1001" s="245"/>
      <c r="Q1001" s="14">
        <f>Tabela1[[#This Row],[QTDE/ Fabricação]]-Tabela1[[#This Row],[QTE]]</f>
        <v>-1</v>
      </c>
      <c r="R1001" s="247">
        <f t="shared" si="197"/>
        <v>372</v>
      </c>
      <c r="S1001" s="247">
        <f t="shared" si="198"/>
        <v>372</v>
      </c>
      <c r="T1001" s="248">
        <f t="shared" si="199"/>
        <v>0</v>
      </c>
      <c r="U1001" s="249">
        <f>IFERROR(SUMIF('LISTA DE EMBARQUE'!B:B,MICRO!E:E,'LISTA DE EMBARQUE'!G:G),"")</f>
        <v>1</v>
      </c>
      <c r="V1001" s="244">
        <f>IFERROR(VLOOKUP(Tabela1[[#This Row],[COD.MDE]],'LISTA DE EMBARQUE'!B:L,11,0),"")</f>
        <v>8</v>
      </c>
      <c r="W1001" s="245">
        <f>IFERROR(VLOOKUP(Tabela1[[#This Row],[COD.MDE]],'LISTA DE EMBARQUE'!B:M,12,0),"")</f>
        <v>46280</v>
      </c>
      <c r="X1001" s="246">
        <f>IFERROR(Tabela1[[#This Row],[QIANTIDADE EXPEDIDA]]*Tabela1[[#This Row],[PESO UNI]],"")</f>
        <v>372</v>
      </c>
      <c r="Y1001" s="246">
        <f t="shared" si="200"/>
        <v>0</v>
      </c>
      <c r="Z1001" s="250">
        <f>Tabela1[[#This Row],[PESO TOTAL]]-Tabela1[[#This Row],[Peso Expedido]]</f>
        <v>0</v>
      </c>
      <c r="AA1001" s="251">
        <v>1</v>
      </c>
      <c r="AB1001" s="252"/>
      <c r="AC1001" s="252">
        <v>1</v>
      </c>
      <c r="AD1001" s="252">
        <v>1</v>
      </c>
      <c r="AE1001" s="252">
        <v>1</v>
      </c>
      <c r="AF1001" s="252">
        <v>1</v>
      </c>
      <c r="AG1001" s="252">
        <v>1</v>
      </c>
      <c r="AH1001" s="252">
        <v>1</v>
      </c>
      <c r="AI1001" s="252" t="s">
        <v>4509</v>
      </c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5216</v>
      </c>
      <c r="B1002" s="21" t="s">
        <v>5217</v>
      </c>
      <c r="C1002" s="1">
        <v>4</v>
      </c>
      <c r="D1002" s="1" t="s">
        <v>5219</v>
      </c>
      <c r="E1002" s="7">
        <v>4628</v>
      </c>
      <c r="F1002" s="7">
        <v>61</v>
      </c>
      <c r="G1002" s="1">
        <v>6.5</v>
      </c>
      <c r="H1002" s="34">
        <f>Tabela1[[#This Row],[PESO UNI]]*Tabela1[[#This Row],[QTE]]</f>
        <v>26</v>
      </c>
      <c r="I1002" s="7" t="s">
        <v>5274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5101</v>
      </c>
      <c r="O1002" s="12"/>
      <c r="P1002" s="13"/>
      <c r="Q1002" s="14">
        <f>Tabela1[[#This Row],[QTDE/ Fabricação]]-Tabela1[[#This Row],[QTE]]</f>
        <v>-4</v>
      </c>
      <c r="R1002" s="18">
        <f t="shared" si="197"/>
        <v>26</v>
      </c>
      <c r="S1002" s="18">
        <f t="shared" si="198"/>
        <v>26</v>
      </c>
      <c r="T1002" s="19">
        <f t="shared" si="199"/>
        <v>0</v>
      </c>
      <c r="U1002" s="16">
        <f>IFERROR(SUMIF('LISTA DE EMBARQUE'!B:B,MICRO!E:E,'LISTA DE EMBARQUE'!G:G),"")</f>
        <v>4</v>
      </c>
      <c r="V1002" s="12">
        <f>IFERROR(VLOOKUP(Tabela1[[#This Row],[COD.MDE]],'LISTA DE EMBARQUE'!B:L,11,0),"")</f>
        <v>11</v>
      </c>
      <c r="W1002" s="13">
        <f>IFERROR(VLOOKUP(Tabela1[[#This Row],[COD.MDE]],'LISTA DE EMBARQUE'!B:M,12,0),"")</f>
        <v>46300</v>
      </c>
      <c r="X1002" s="14">
        <f>IFERROR(Tabela1[[#This Row],[QIANTIDADE EXPEDIDA]]*Tabela1[[#This Row],[PESO UNI]],"")</f>
        <v>26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>
        <v>1</v>
      </c>
      <c r="AI1002" s="33" t="s">
        <v>4509</v>
      </c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238" t="s">
        <v>5216</v>
      </c>
      <c r="B1003" s="239" t="s">
        <v>5217</v>
      </c>
      <c r="C1003" s="238">
        <v>8</v>
      </c>
      <c r="D1003" s="238" t="s">
        <v>5220</v>
      </c>
      <c r="E1003" s="237">
        <v>4629</v>
      </c>
      <c r="F1003" s="237">
        <v>61</v>
      </c>
      <c r="G1003" s="238">
        <v>2.1</v>
      </c>
      <c r="H1003" s="240">
        <f>Tabela1[[#This Row],[PESO UNI]]*Tabela1[[#This Row],[QTE]]</f>
        <v>16.8</v>
      </c>
      <c r="I1003" s="237" t="s">
        <v>5274</v>
      </c>
      <c r="J1003" s="241" t="s">
        <v>3045</v>
      </c>
      <c r="K1003" s="241" t="s">
        <v>4320</v>
      </c>
      <c r="L1003" s="242" t="s">
        <v>2984</v>
      </c>
      <c r="M1003" s="243">
        <v>46251</v>
      </c>
      <c r="N1003" s="241" t="s">
        <v>5101</v>
      </c>
      <c r="O1003" s="244"/>
      <c r="P1003" s="245"/>
      <c r="Q1003" s="14">
        <f>Tabela1[[#This Row],[QTDE/ Fabricação]]-Tabela1[[#This Row],[QTE]]</f>
        <v>-8</v>
      </c>
      <c r="R1003" s="247">
        <f t="shared" si="197"/>
        <v>16.8</v>
      </c>
      <c r="S1003" s="247">
        <f t="shared" si="198"/>
        <v>16.8</v>
      </c>
      <c r="T1003" s="248">
        <f t="shared" si="199"/>
        <v>0</v>
      </c>
      <c r="U1003" s="249">
        <f>IFERROR(SUMIF('LISTA DE EMBARQUE'!B:B,MICRO!E:E,'LISTA DE EMBARQUE'!G:G),"")</f>
        <v>8</v>
      </c>
      <c r="V1003" s="244">
        <f>IFERROR(VLOOKUP(Tabela1[[#This Row],[COD.MDE]],'LISTA DE EMBARQUE'!B:L,11,0),"")</f>
        <v>8</v>
      </c>
      <c r="W1003" s="245">
        <f>IFERROR(VLOOKUP(Tabela1[[#This Row],[COD.MDE]],'LISTA DE EMBARQUE'!B:M,12,0),"")</f>
        <v>46280</v>
      </c>
      <c r="X1003" s="246">
        <f>IFERROR(Tabela1[[#This Row],[QIANTIDADE EXPEDIDA]]*Tabela1[[#This Row],[PESO UNI]],"")</f>
        <v>16.8</v>
      </c>
      <c r="Y1003" s="246">
        <f t="shared" si="200"/>
        <v>0</v>
      </c>
      <c r="Z1003" s="250">
        <f>Tabela1[[#This Row],[PESO TOTAL]]-Tabela1[[#This Row],[Peso Expedido]]</f>
        <v>0</v>
      </c>
      <c r="AA1003" s="251">
        <v>1</v>
      </c>
      <c r="AB1003" s="252"/>
      <c r="AC1003" s="252">
        <v>1</v>
      </c>
      <c r="AD1003" s="252">
        <v>1</v>
      </c>
      <c r="AE1003" s="252">
        <v>1</v>
      </c>
      <c r="AF1003" s="252">
        <v>1</v>
      </c>
      <c r="AG1003" s="252">
        <v>1</v>
      </c>
      <c r="AH1003" s="252">
        <v>1</v>
      </c>
      <c r="AI1003" s="252" t="s">
        <v>4509</v>
      </c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238" t="s">
        <v>5216</v>
      </c>
      <c r="B1004" s="239" t="s">
        <v>5217</v>
      </c>
      <c r="C1004" s="238">
        <v>2</v>
      </c>
      <c r="D1004" s="238" t="s">
        <v>5221</v>
      </c>
      <c r="E1004" s="237">
        <v>4630</v>
      </c>
      <c r="F1004" s="237">
        <v>61</v>
      </c>
      <c r="G1004" s="238">
        <v>1.6</v>
      </c>
      <c r="H1004" s="240">
        <f>Tabela1[[#This Row],[PESO UNI]]*Tabela1[[#This Row],[QTE]]</f>
        <v>3.2</v>
      </c>
      <c r="I1004" s="237" t="s">
        <v>5274</v>
      </c>
      <c r="J1004" s="241" t="s">
        <v>3045</v>
      </c>
      <c r="K1004" s="241" t="s">
        <v>4320</v>
      </c>
      <c r="L1004" s="242" t="s">
        <v>2984</v>
      </c>
      <c r="M1004" s="243">
        <v>46251</v>
      </c>
      <c r="N1004" s="241" t="s">
        <v>5101</v>
      </c>
      <c r="O1004" s="244"/>
      <c r="P1004" s="245"/>
      <c r="Q1004" s="14">
        <f>Tabela1[[#This Row],[QTDE/ Fabricação]]-Tabela1[[#This Row],[QTE]]</f>
        <v>-2</v>
      </c>
      <c r="R1004" s="247">
        <f t="shared" si="197"/>
        <v>3.2</v>
      </c>
      <c r="S1004" s="247">
        <f t="shared" si="198"/>
        <v>3.2</v>
      </c>
      <c r="T1004" s="248">
        <f t="shared" si="199"/>
        <v>0</v>
      </c>
      <c r="U1004" s="249">
        <f>IFERROR(SUMIF('LISTA DE EMBARQUE'!B:B,MICRO!E:E,'LISTA DE EMBARQUE'!G:G),"")</f>
        <v>2</v>
      </c>
      <c r="V1004" s="244">
        <f>IFERROR(VLOOKUP(Tabela1[[#This Row],[COD.MDE]],'LISTA DE EMBARQUE'!B:L,11,0),"")</f>
        <v>8</v>
      </c>
      <c r="W1004" s="245">
        <f>IFERROR(VLOOKUP(Tabela1[[#This Row],[COD.MDE]],'LISTA DE EMBARQUE'!B:M,12,0),"")</f>
        <v>46280</v>
      </c>
      <c r="X1004" s="246">
        <f>IFERROR(Tabela1[[#This Row],[QIANTIDADE EXPEDIDA]]*Tabela1[[#This Row],[PESO UNI]],"")</f>
        <v>3.2</v>
      </c>
      <c r="Y1004" s="246">
        <f t="shared" si="200"/>
        <v>0</v>
      </c>
      <c r="Z1004" s="250">
        <f>Tabela1[[#This Row],[PESO TOTAL]]-Tabela1[[#This Row],[Peso Expedido]]</f>
        <v>0</v>
      </c>
      <c r="AA1004" s="251">
        <v>1</v>
      </c>
      <c r="AB1004" s="252"/>
      <c r="AC1004" s="252">
        <v>1</v>
      </c>
      <c r="AD1004" s="252">
        <v>1</v>
      </c>
      <c r="AE1004" s="252">
        <v>1</v>
      </c>
      <c r="AF1004" s="252">
        <v>1</v>
      </c>
      <c r="AG1004" s="252">
        <v>1</v>
      </c>
      <c r="AH1004" s="252">
        <v>1</v>
      </c>
      <c r="AI1004" s="252" t="s">
        <v>4509</v>
      </c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238" t="s">
        <v>5216</v>
      </c>
      <c r="B1005" s="239" t="s">
        <v>5217</v>
      </c>
      <c r="C1005" s="238">
        <v>4</v>
      </c>
      <c r="D1005" s="238" t="s">
        <v>5222</v>
      </c>
      <c r="E1005" s="237">
        <v>4631</v>
      </c>
      <c r="F1005" s="237">
        <v>61</v>
      </c>
      <c r="G1005" s="238">
        <v>0.3</v>
      </c>
      <c r="H1005" s="240">
        <f>Tabela1[[#This Row],[PESO UNI]]*Tabela1[[#This Row],[QTE]]</f>
        <v>1.2</v>
      </c>
      <c r="I1005" s="237" t="s">
        <v>5274</v>
      </c>
      <c r="J1005" s="241" t="s">
        <v>3045</v>
      </c>
      <c r="K1005" s="241" t="s">
        <v>4320</v>
      </c>
      <c r="L1005" s="242" t="s">
        <v>2984</v>
      </c>
      <c r="M1005" s="243">
        <v>46251</v>
      </c>
      <c r="N1005" s="241" t="s">
        <v>5101</v>
      </c>
      <c r="O1005" s="244"/>
      <c r="P1005" s="245"/>
      <c r="Q1005" s="14">
        <f>Tabela1[[#This Row],[QTDE/ Fabricação]]-Tabela1[[#This Row],[QTE]]</f>
        <v>-4</v>
      </c>
      <c r="R1005" s="247">
        <f t="shared" si="197"/>
        <v>1.2</v>
      </c>
      <c r="S1005" s="247">
        <f t="shared" si="198"/>
        <v>1.2</v>
      </c>
      <c r="T1005" s="248">
        <f t="shared" si="199"/>
        <v>0</v>
      </c>
      <c r="U1005" s="249">
        <f>IFERROR(SUMIF('LISTA DE EMBARQUE'!B:B,MICRO!E:E,'LISTA DE EMBARQUE'!G:G),"")</f>
        <v>4</v>
      </c>
      <c r="V1005" s="244">
        <f>IFERROR(VLOOKUP(Tabela1[[#This Row],[COD.MDE]],'LISTA DE EMBARQUE'!B:L,11,0),"")</f>
        <v>8</v>
      </c>
      <c r="W1005" s="245">
        <f>IFERROR(VLOOKUP(Tabela1[[#This Row],[COD.MDE]],'LISTA DE EMBARQUE'!B:M,12,0),"")</f>
        <v>46280</v>
      </c>
      <c r="X1005" s="246">
        <f>IFERROR(Tabela1[[#This Row],[QIANTIDADE EXPEDIDA]]*Tabela1[[#This Row],[PESO UNI]],"")</f>
        <v>1.2</v>
      </c>
      <c r="Y1005" s="246">
        <f t="shared" si="200"/>
        <v>0</v>
      </c>
      <c r="Z1005" s="250">
        <f>Tabela1[[#This Row],[PESO TOTAL]]-Tabela1[[#This Row],[Peso Expedido]]</f>
        <v>0</v>
      </c>
      <c r="AA1005" s="251">
        <v>1</v>
      </c>
      <c r="AB1005" s="252"/>
      <c r="AC1005" s="252">
        <v>1</v>
      </c>
      <c r="AD1005" s="252">
        <v>1</v>
      </c>
      <c r="AE1005" s="252">
        <v>1</v>
      </c>
      <c r="AF1005" s="252">
        <v>1</v>
      </c>
      <c r="AG1005" s="252">
        <v>1</v>
      </c>
      <c r="AH1005" s="252">
        <v>1</v>
      </c>
      <c r="AI1005" s="252" t="s">
        <v>4509</v>
      </c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238" t="s">
        <v>5216</v>
      </c>
      <c r="B1006" s="239" t="s">
        <v>5217</v>
      </c>
      <c r="C1006" s="238">
        <v>2</v>
      </c>
      <c r="D1006" s="238" t="s">
        <v>5223</v>
      </c>
      <c r="E1006" s="237">
        <v>4632</v>
      </c>
      <c r="F1006" s="237">
        <v>61</v>
      </c>
      <c r="G1006" s="238">
        <v>14.4</v>
      </c>
      <c r="H1006" s="240">
        <f>Tabela1[[#This Row],[PESO UNI]]*Tabela1[[#This Row],[QTE]]</f>
        <v>28.8</v>
      </c>
      <c r="I1006" s="237" t="s">
        <v>5274</v>
      </c>
      <c r="J1006" s="241" t="s">
        <v>3045</v>
      </c>
      <c r="K1006" s="241" t="s">
        <v>4320</v>
      </c>
      <c r="L1006" s="242" t="s">
        <v>2984</v>
      </c>
      <c r="M1006" s="243">
        <v>46251</v>
      </c>
      <c r="N1006" s="241" t="s">
        <v>5101</v>
      </c>
      <c r="O1006" s="244"/>
      <c r="P1006" s="245"/>
      <c r="Q1006" s="14">
        <f>Tabela1[[#This Row],[QTDE/ Fabricação]]-Tabela1[[#This Row],[QTE]]</f>
        <v>-2</v>
      </c>
      <c r="R1006" s="247">
        <f t="shared" si="197"/>
        <v>28.8</v>
      </c>
      <c r="S1006" s="247">
        <f t="shared" si="198"/>
        <v>28.8</v>
      </c>
      <c r="T1006" s="248">
        <f t="shared" si="199"/>
        <v>0</v>
      </c>
      <c r="U1006" s="249">
        <f>IFERROR(SUMIF('LISTA DE EMBARQUE'!B:B,MICRO!E:E,'LISTA DE EMBARQUE'!G:G),"")</f>
        <v>2</v>
      </c>
      <c r="V1006" s="244">
        <f>IFERROR(VLOOKUP(Tabela1[[#This Row],[COD.MDE]],'LISTA DE EMBARQUE'!B:L,11,0),"")</f>
        <v>8</v>
      </c>
      <c r="W1006" s="245">
        <f>IFERROR(VLOOKUP(Tabela1[[#This Row],[COD.MDE]],'LISTA DE EMBARQUE'!B:M,12,0),"")</f>
        <v>46280</v>
      </c>
      <c r="X1006" s="246">
        <f>IFERROR(Tabela1[[#This Row],[QIANTIDADE EXPEDIDA]]*Tabela1[[#This Row],[PESO UNI]],"")</f>
        <v>28.8</v>
      </c>
      <c r="Y1006" s="246">
        <f t="shared" si="200"/>
        <v>0</v>
      </c>
      <c r="Z1006" s="250">
        <f>Tabela1[[#This Row],[PESO TOTAL]]-Tabela1[[#This Row],[Peso Expedido]]</f>
        <v>0</v>
      </c>
      <c r="AA1006" s="251">
        <v>1</v>
      </c>
      <c r="AB1006" s="252"/>
      <c r="AC1006" s="252">
        <v>1</v>
      </c>
      <c r="AD1006" s="252">
        <v>1</v>
      </c>
      <c r="AE1006" s="252">
        <v>1</v>
      </c>
      <c r="AF1006" s="252">
        <v>1</v>
      </c>
      <c r="AG1006" s="252">
        <v>1</v>
      </c>
      <c r="AH1006" s="252">
        <v>1</v>
      </c>
      <c r="AI1006" s="252" t="s">
        <v>4509</v>
      </c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238" t="s">
        <v>5409</v>
      </c>
      <c r="B1007" s="239" t="s">
        <v>5225</v>
      </c>
      <c r="C1007" s="238">
        <v>1</v>
      </c>
      <c r="D1007" s="238" t="s">
        <v>5226</v>
      </c>
      <c r="E1007" s="237">
        <v>4633</v>
      </c>
      <c r="F1007" s="237">
        <v>61</v>
      </c>
      <c r="G1007" s="238">
        <v>408.6</v>
      </c>
      <c r="H1007" s="240">
        <f>Tabela1[[#This Row],[PESO UNI]]*Tabela1[[#This Row],[QTE]]</f>
        <v>408.6</v>
      </c>
      <c r="I1007" s="237" t="s">
        <v>5274</v>
      </c>
      <c r="J1007" s="241" t="s">
        <v>3045</v>
      </c>
      <c r="K1007" s="241" t="s">
        <v>4320</v>
      </c>
      <c r="L1007" s="242" t="s">
        <v>2984</v>
      </c>
      <c r="M1007" s="243">
        <v>46251</v>
      </c>
      <c r="N1007" s="241" t="s">
        <v>5101</v>
      </c>
      <c r="O1007" s="244"/>
      <c r="P1007" s="245"/>
      <c r="Q1007" s="14">
        <f>Tabela1[[#This Row],[QTDE/ Fabricação]]-Tabela1[[#This Row],[QTE]]</f>
        <v>-1</v>
      </c>
      <c r="R1007" s="247">
        <f t="shared" si="197"/>
        <v>408.6</v>
      </c>
      <c r="S1007" s="247">
        <f t="shared" si="198"/>
        <v>408.6</v>
      </c>
      <c r="T1007" s="248">
        <f t="shared" si="199"/>
        <v>0</v>
      </c>
      <c r="U1007" s="249">
        <f>IFERROR(SUMIF('LISTA DE EMBARQUE'!B:B,MICRO!E:E,'LISTA DE EMBARQUE'!G:G),"")</f>
        <v>1</v>
      </c>
      <c r="V1007" s="244">
        <f>IFERROR(VLOOKUP(Tabela1[[#This Row],[COD.MDE]],'LISTA DE EMBARQUE'!B:L,11,0),"")</f>
        <v>8</v>
      </c>
      <c r="W1007" s="245">
        <f>IFERROR(VLOOKUP(Tabela1[[#This Row],[COD.MDE]],'LISTA DE EMBARQUE'!B:M,12,0),"")</f>
        <v>46280</v>
      </c>
      <c r="X1007" s="246">
        <f>IFERROR(Tabela1[[#This Row],[QIANTIDADE EXPEDIDA]]*Tabela1[[#This Row],[PESO UNI]],"")</f>
        <v>408.6</v>
      </c>
      <c r="Y1007" s="246">
        <f t="shared" si="200"/>
        <v>0</v>
      </c>
      <c r="Z1007" s="250">
        <f>Tabela1[[#This Row],[PESO TOTAL]]-Tabela1[[#This Row],[Peso Expedido]]</f>
        <v>0</v>
      </c>
      <c r="AA1007" s="251">
        <v>1</v>
      </c>
      <c r="AB1007" s="252"/>
      <c r="AC1007" s="252">
        <v>1</v>
      </c>
      <c r="AD1007" s="252">
        <v>1</v>
      </c>
      <c r="AE1007" s="252">
        <v>1</v>
      </c>
      <c r="AF1007" s="252">
        <v>1</v>
      </c>
      <c r="AG1007" s="252">
        <v>1</v>
      </c>
      <c r="AH1007" s="252">
        <v>1</v>
      </c>
      <c r="AI1007" s="252" t="s">
        <v>4509</v>
      </c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5276</v>
      </c>
      <c r="B1008" s="21" t="s">
        <v>5227</v>
      </c>
      <c r="C1008" s="1">
        <v>2</v>
      </c>
      <c r="D1008" s="1" t="s">
        <v>5228</v>
      </c>
      <c r="E1008" s="7">
        <v>4634</v>
      </c>
      <c r="F1008" s="7">
        <v>61</v>
      </c>
      <c r="G1008" s="1">
        <v>31.3</v>
      </c>
      <c r="H1008" s="34">
        <f>Tabela1[[#This Row],[PESO UNI]]*Tabela1[[#This Row],[QTE]]</f>
        <v>62.6</v>
      </c>
      <c r="I1008" s="7" t="s">
        <v>5274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5101</v>
      </c>
      <c r="O1008" s="12"/>
      <c r="P1008" s="13"/>
      <c r="Q1008" s="14">
        <f>Tabela1[[#This Row],[QTDE/ Fabricação]]-Tabela1[[#This Row],[QTE]]</f>
        <v>-2</v>
      </c>
      <c r="R1008" s="18">
        <f t="shared" si="197"/>
        <v>62.6</v>
      </c>
      <c r="S1008" s="18">
        <f t="shared" si="198"/>
        <v>62.6</v>
      </c>
      <c r="T1008" s="19">
        <f t="shared" si="199"/>
        <v>0</v>
      </c>
      <c r="U1008" s="16">
        <f>IFERROR(SUMIF('LISTA DE EMBARQUE'!B:B,MICRO!E:E,'LISTA DE EMBARQUE'!G:G),"")</f>
        <v>2</v>
      </c>
      <c r="V1008" s="12">
        <f>IFERROR(VLOOKUP(Tabela1[[#This Row],[COD.MDE]],'LISTA DE EMBARQUE'!B:L,11,0),"")</f>
        <v>11</v>
      </c>
      <c r="W1008" s="13">
        <f>IFERROR(VLOOKUP(Tabela1[[#This Row],[COD.MDE]],'LISTA DE EMBARQUE'!B:M,12,0),"")</f>
        <v>46300</v>
      </c>
      <c r="X1008" s="14">
        <f>IFERROR(Tabela1[[#This Row],[QIANTIDADE EXPEDIDA]]*Tabela1[[#This Row],[PESO UNI]],"")</f>
        <v>62.6</v>
      </c>
      <c r="Y1008" s="14">
        <f t="shared" si="200"/>
        <v>0</v>
      </c>
      <c r="Z1008" s="20">
        <f>Tabela1[[#This Row],[PESO TOTAL]]-Tabela1[[#This Row],[Peso Expedido]]</f>
        <v>0</v>
      </c>
      <c r="AA1008" s="17">
        <v>1</v>
      </c>
      <c r="AB1008" s="33"/>
      <c r="AC1008" s="33">
        <v>1</v>
      </c>
      <c r="AD1008" s="33">
        <v>1</v>
      </c>
      <c r="AE1008" s="33">
        <v>1</v>
      </c>
      <c r="AF1008" s="33">
        <v>1</v>
      </c>
      <c r="AG1008" s="33">
        <v>1</v>
      </c>
      <c r="AH1008" s="33">
        <v>1</v>
      </c>
      <c r="AI1008" s="33" t="s">
        <v>4509</v>
      </c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5276</v>
      </c>
      <c r="B1009" s="21" t="s">
        <v>5227</v>
      </c>
      <c r="C1009" s="1">
        <v>1</v>
      </c>
      <c r="D1009" s="1" t="s">
        <v>5229</v>
      </c>
      <c r="E1009" s="7">
        <v>4635</v>
      </c>
      <c r="F1009" s="7">
        <v>61</v>
      </c>
      <c r="G1009" s="1">
        <v>37.200000000000003</v>
      </c>
      <c r="H1009" s="34">
        <f>Tabela1[[#This Row],[PESO UNI]]*Tabela1[[#This Row],[QTE]]</f>
        <v>37.200000000000003</v>
      </c>
      <c r="I1009" s="7" t="s">
        <v>5274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5101</v>
      </c>
      <c r="O1009" s="12"/>
      <c r="P1009" s="13"/>
      <c r="Q1009" s="14">
        <f>Tabela1[[#This Row],[QTDE/ Fabricação]]-Tabela1[[#This Row],[QTE]]</f>
        <v>-1</v>
      </c>
      <c r="R1009" s="18">
        <f t="shared" si="197"/>
        <v>37.200000000000003</v>
      </c>
      <c r="S1009" s="18">
        <f t="shared" si="198"/>
        <v>37.200000000000003</v>
      </c>
      <c r="T1009" s="19">
        <f t="shared" si="199"/>
        <v>0</v>
      </c>
      <c r="U1009" s="16">
        <f>IFERROR(SUMIF('LISTA DE EMBARQUE'!B:B,MICRO!E:E,'LISTA DE EMBARQUE'!G:G),"")</f>
        <v>1</v>
      </c>
      <c r="V1009" s="12">
        <f>IFERROR(VLOOKUP(Tabela1[[#This Row],[COD.MDE]],'LISTA DE EMBARQUE'!B:L,11,0),"")</f>
        <v>11</v>
      </c>
      <c r="W1009" s="13">
        <f>IFERROR(VLOOKUP(Tabela1[[#This Row],[COD.MDE]],'LISTA DE EMBARQUE'!B:M,12,0),"")</f>
        <v>46300</v>
      </c>
      <c r="X1009" s="14">
        <f>IFERROR(Tabela1[[#This Row],[QIANTIDADE EXPEDIDA]]*Tabela1[[#This Row],[PESO UNI]],"")</f>
        <v>37.200000000000003</v>
      </c>
      <c r="Y1009" s="14">
        <f t="shared" si="200"/>
        <v>0</v>
      </c>
      <c r="Z1009" s="20">
        <f>Tabela1[[#This Row],[PESO TOTAL]]-Tabela1[[#This Row],[Peso Expedido]]</f>
        <v>0</v>
      </c>
      <c r="AA1009" s="17">
        <v>1</v>
      </c>
      <c r="AB1009" s="33"/>
      <c r="AC1009" s="33">
        <v>1</v>
      </c>
      <c r="AD1009" s="33">
        <v>1</v>
      </c>
      <c r="AE1009" s="33">
        <v>1</v>
      </c>
      <c r="AF1009" s="33">
        <v>1</v>
      </c>
      <c r="AG1009" s="33">
        <v>1</v>
      </c>
      <c r="AH1009" s="33">
        <v>1</v>
      </c>
      <c r="AI1009" s="33" t="s">
        <v>4509</v>
      </c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5276</v>
      </c>
      <c r="B1010" s="21" t="s">
        <v>5227</v>
      </c>
      <c r="C1010" s="1">
        <v>2</v>
      </c>
      <c r="D1010" s="1" t="s">
        <v>5230</v>
      </c>
      <c r="E1010" s="7">
        <v>4636</v>
      </c>
      <c r="F1010" s="7">
        <v>61</v>
      </c>
      <c r="G1010" s="1">
        <v>235.4</v>
      </c>
      <c r="H1010" s="34">
        <f>Tabela1[[#This Row],[PESO UNI]]*Tabela1[[#This Row],[QTE]]</f>
        <v>470.8</v>
      </c>
      <c r="I1010" s="7" t="s">
        <v>5274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5101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470.8</v>
      </c>
      <c r="S1010" s="18">
        <f t="shared" si="198"/>
        <v>470.8</v>
      </c>
      <c r="T1010" s="19">
        <f t="shared" si="199"/>
        <v>0</v>
      </c>
      <c r="U1010" s="16">
        <f>IFERROR(SUMIF('LISTA DE EMBARQUE'!B:B,MICRO!E:E,'LISTA DE EMBARQUE'!G:G),"")</f>
        <v>2</v>
      </c>
      <c r="V1010" s="12">
        <f>IFERROR(VLOOKUP(Tabela1[[#This Row],[COD.MDE]],'LISTA DE EMBARQUE'!B:L,11,0),"")</f>
        <v>11</v>
      </c>
      <c r="W1010" s="13">
        <f>IFERROR(VLOOKUP(Tabela1[[#This Row],[COD.MDE]],'LISTA DE EMBARQUE'!B:M,12,0),"")</f>
        <v>46300</v>
      </c>
      <c r="X1010" s="14">
        <f>IFERROR(Tabela1[[#This Row],[QIANTIDADE EXPEDIDA]]*Tabela1[[#This Row],[PESO UNI]],"")</f>
        <v>470.8</v>
      </c>
      <c r="Y1010" s="14">
        <f t="shared" si="200"/>
        <v>0</v>
      </c>
      <c r="Z1010" s="20">
        <f>Tabela1[[#This Row],[PESO TOTAL]]-Tabela1[[#This Row],[Peso Expedido]]</f>
        <v>0</v>
      </c>
      <c r="AA1010" s="17">
        <v>1</v>
      </c>
      <c r="AB1010" s="33"/>
      <c r="AC1010" s="33">
        <v>1</v>
      </c>
      <c r="AD1010" s="33">
        <v>1</v>
      </c>
      <c r="AE1010" s="33">
        <v>1</v>
      </c>
      <c r="AF1010" s="33">
        <v>1</v>
      </c>
      <c r="AG1010" s="33">
        <v>1</v>
      </c>
      <c r="AH1010" s="33">
        <v>1</v>
      </c>
      <c r="AI1010" s="33" t="s">
        <v>4509</v>
      </c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5276</v>
      </c>
      <c r="B1011" s="21" t="s">
        <v>5227</v>
      </c>
      <c r="C1011" s="1">
        <v>2</v>
      </c>
      <c r="D1011" s="1" t="s">
        <v>5231</v>
      </c>
      <c r="E1011" s="7">
        <v>4637</v>
      </c>
      <c r="F1011" s="7">
        <v>61</v>
      </c>
      <c r="G1011" s="1">
        <v>8.9</v>
      </c>
      <c r="H1011" s="34">
        <f>Tabela1[[#This Row],[PESO UNI]]*Tabela1[[#This Row],[QTE]]</f>
        <v>17.8</v>
      </c>
      <c r="I1011" s="7" t="s">
        <v>5274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5101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17.8</v>
      </c>
      <c r="S1011" s="18">
        <f t="shared" si="198"/>
        <v>17.8</v>
      </c>
      <c r="T1011" s="19">
        <f t="shared" si="199"/>
        <v>0</v>
      </c>
      <c r="U1011" s="16">
        <f>IFERROR(SUMIF('LISTA DE EMBARQUE'!B:B,MICRO!E:E,'LISTA DE EMBARQUE'!G:G),"")</f>
        <v>2</v>
      </c>
      <c r="V1011" s="12">
        <f>IFERROR(VLOOKUP(Tabela1[[#This Row],[COD.MDE]],'LISTA DE EMBARQUE'!B:L,11,0),"")</f>
        <v>11</v>
      </c>
      <c r="W1011" s="13">
        <f>IFERROR(VLOOKUP(Tabela1[[#This Row],[COD.MDE]],'LISTA DE EMBARQUE'!B:M,12,0),"")</f>
        <v>46300</v>
      </c>
      <c r="X1011" s="14">
        <f>IFERROR(Tabela1[[#This Row],[QIANTIDADE EXPEDIDA]]*Tabela1[[#This Row],[PESO UNI]],"")</f>
        <v>17.8</v>
      </c>
      <c r="Y1011" s="14">
        <f t="shared" si="200"/>
        <v>0</v>
      </c>
      <c r="Z1011" s="20">
        <f>Tabela1[[#This Row],[PESO TOTAL]]-Tabela1[[#This Row],[Peso Expedido]]</f>
        <v>0</v>
      </c>
      <c r="AA1011" s="17">
        <v>1</v>
      </c>
      <c r="AB1011" s="33"/>
      <c r="AC1011" s="33">
        <v>1</v>
      </c>
      <c r="AD1011" s="33">
        <v>1</v>
      </c>
      <c r="AE1011" s="33">
        <v>1</v>
      </c>
      <c r="AF1011" s="33">
        <v>1</v>
      </c>
      <c r="AG1011" s="33">
        <v>1</v>
      </c>
      <c r="AH1011" s="33">
        <v>1</v>
      </c>
      <c r="AI1011" s="33" t="s">
        <v>4509</v>
      </c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5276</v>
      </c>
      <c r="B1012" s="21" t="s">
        <v>5227</v>
      </c>
      <c r="C1012" s="1">
        <v>2</v>
      </c>
      <c r="D1012" s="1" t="s">
        <v>5232</v>
      </c>
      <c r="E1012" s="7">
        <v>4638</v>
      </c>
      <c r="F1012" s="7">
        <v>61</v>
      </c>
      <c r="G1012" s="1">
        <v>1.6</v>
      </c>
      <c r="H1012" s="34">
        <f>Tabela1[[#This Row],[PESO UNI]]*Tabela1[[#This Row],[QTE]]</f>
        <v>3.2</v>
      </c>
      <c r="I1012" s="7" t="s">
        <v>5274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5101</v>
      </c>
      <c r="O1012" s="12"/>
      <c r="P1012" s="13"/>
      <c r="Q1012" s="14">
        <f>Tabela1[[#This Row],[QTDE/ Fabricação]]-Tabela1[[#This Row],[QTE]]</f>
        <v>-2</v>
      </c>
      <c r="R1012" s="18">
        <f t="shared" si="197"/>
        <v>3.2</v>
      </c>
      <c r="S1012" s="18">
        <f t="shared" si="198"/>
        <v>3.2</v>
      </c>
      <c r="T1012" s="19">
        <f t="shared" si="199"/>
        <v>0</v>
      </c>
      <c r="U1012" s="16">
        <f>IFERROR(SUMIF('LISTA DE EMBARQUE'!B:B,MICRO!E:E,'LISTA DE EMBARQUE'!G:G),"")</f>
        <v>2</v>
      </c>
      <c r="V1012" s="12">
        <f>IFERROR(VLOOKUP(Tabela1[[#This Row],[COD.MDE]],'LISTA DE EMBARQUE'!B:L,11,0),"")</f>
        <v>11</v>
      </c>
      <c r="W1012" s="13">
        <f>IFERROR(VLOOKUP(Tabela1[[#This Row],[COD.MDE]],'LISTA DE EMBARQUE'!B:M,12,0),"")</f>
        <v>46300</v>
      </c>
      <c r="X1012" s="14">
        <f>IFERROR(Tabela1[[#This Row],[QIANTIDADE EXPEDIDA]]*Tabela1[[#This Row],[PESO UNI]],"")</f>
        <v>3.2</v>
      </c>
      <c r="Y1012" s="14">
        <f t="shared" si="200"/>
        <v>0</v>
      </c>
      <c r="Z1012" s="20">
        <f>Tabela1[[#This Row],[PESO TOTAL]]-Tabela1[[#This Row],[Peso Expedido]]</f>
        <v>0</v>
      </c>
      <c r="AA1012" s="17">
        <v>1</v>
      </c>
      <c r="AB1012" s="33"/>
      <c r="AC1012" s="33">
        <v>1</v>
      </c>
      <c r="AD1012" s="33">
        <v>1</v>
      </c>
      <c r="AE1012" s="33">
        <v>1</v>
      </c>
      <c r="AF1012" s="33">
        <v>1</v>
      </c>
      <c r="AG1012" s="33">
        <v>1</v>
      </c>
      <c r="AH1012" s="33">
        <v>1</v>
      </c>
      <c r="AI1012" s="33" t="s">
        <v>4509</v>
      </c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5276</v>
      </c>
      <c r="B1013" s="21" t="s">
        <v>5227</v>
      </c>
      <c r="C1013" s="1">
        <v>4</v>
      </c>
      <c r="D1013" s="1" t="s">
        <v>5233</v>
      </c>
      <c r="E1013" s="7">
        <v>4639</v>
      </c>
      <c r="F1013" s="7">
        <v>61</v>
      </c>
      <c r="G1013" s="1">
        <v>0.3</v>
      </c>
      <c r="H1013" s="34">
        <f>Tabela1[[#This Row],[PESO UNI]]*Tabela1[[#This Row],[QTE]]</f>
        <v>1.2</v>
      </c>
      <c r="I1013" s="7" t="s">
        <v>5274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5101</v>
      </c>
      <c r="O1013" s="12"/>
      <c r="P1013" s="13"/>
      <c r="Q1013" s="14">
        <f>Tabela1[[#This Row],[QTDE/ Fabricação]]-Tabela1[[#This Row],[QTE]]</f>
        <v>-4</v>
      </c>
      <c r="R1013" s="18">
        <f t="shared" si="197"/>
        <v>1.2</v>
      </c>
      <c r="S1013" s="18">
        <f t="shared" si="198"/>
        <v>1.2</v>
      </c>
      <c r="T1013" s="19">
        <f t="shared" si="199"/>
        <v>0</v>
      </c>
      <c r="U1013" s="16">
        <f>IFERROR(SUMIF('LISTA DE EMBARQUE'!B:B,MICRO!E:E,'LISTA DE EMBARQUE'!G:G),"")</f>
        <v>4</v>
      </c>
      <c r="V1013" s="12">
        <f>IFERROR(VLOOKUP(Tabela1[[#This Row],[COD.MDE]],'LISTA DE EMBARQUE'!B:L,11,0),"")</f>
        <v>11</v>
      </c>
      <c r="W1013" s="13">
        <f>IFERROR(VLOOKUP(Tabela1[[#This Row],[COD.MDE]],'LISTA DE EMBARQUE'!B:M,12,0),"")</f>
        <v>46300</v>
      </c>
      <c r="X1013" s="14">
        <f>IFERROR(Tabela1[[#This Row],[QIANTIDADE EXPEDIDA]]*Tabela1[[#This Row],[PESO UNI]],"")</f>
        <v>1.2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>
        <v>1</v>
      </c>
      <c r="AI1013" s="33" t="s">
        <v>4509</v>
      </c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238" t="s">
        <v>5275</v>
      </c>
      <c r="B1014" s="239" t="s">
        <v>5234</v>
      </c>
      <c r="C1014" s="238">
        <v>1</v>
      </c>
      <c r="D1014" s="238" t="s">
        <v>5235</v>
      </c>
      <c r="E1014" s="237">
        <v>4640</v>
      </c>
      <c r="F1014" s="237">
        <v>61</v>
      </c>
      <c r="G1014" s="238">
        <v>204.2</v>
      </c>
      <c r="H1014" s="240">
        <f>Tabela1[[#This Row],[PESO UNI]]*Tabela1[[#This Row],[QTE]]</f>
        <v>204.2</v>
      </c>
      <c r="I1014" s="237" t="s">
        <v>5274</v>
      </c>
      <c r="J1014" s="241" t="s">
        <v>3045</v>
      </c>
      <c r="K1014" s="241" t="s">
        <v>4320</v>
      </c>
      <c r="L1014" s="242" t="s">
        <v>2984</v>
      </c>
      <c r="M1014" s="243">
        <v>46251</v>
      </c>
      <c r="N1014" s="241" t="s">
        <v>5101</v>
      </c>
      <c r="O1014" s="244"/>
      <c r="P1014" s="245"/>
      <c r="Q1014" s="14">
        <f>Tabela1[[#This Row],[QTDE/ Fabricação]]-Tabela1[[#This Row],[QTE]]</f>
        <v>-1</v>
      </c>
      <c r="R1014" s="247">
        <f t="shared" si="197"/>
        <v>204.2</v>
      </c>
      <c r="S1014" s="247">
        <f t="shared" si="198"/>
        <v>204.2</v>
      </c>
      <c r="T1014" s="248">
        <f t="shared" si="199"/>
        <v>0</v>
      </c>
      <c r="U1014" s="249">
        <f>IFERROR(SUMIF('LISTA DE EMBARQUE'!B:B,MICRO!E:E,'LISTA DE EMBARQUE'!G:G),"")</f>
        <v>1</v>
      </c>
      <c r="V1014" s="244">
        <f>IFERROR(VLOOKUP(Tabela1[[#This Row],[COD.MDE]],'LISTA DE EMBARQUE'!B:L,11,0),"")</f>
        <v>8</v>
      </c>
      <c r="W1014" s="245">
        <f>IFERROR(VLOOKUP(Tabela1[[#This Row],[COD.MDE]],'LISTA DE EMBARQUE'!B:M,12,0),"")</f>
        <v>46280</v>
      </c>
      <c r="X1014" s="246">
        <f>IFERROR(Tabela1[[#This Row],[QIANTIDADE EXPEDIDA]]*Tabela1[[#This Row],[PESO UNI]],"")</f>
        <v>204.2</v>
      </c>
      <c r="Y1014" s="246">
        <f t="shared" si="200"/>
        <v>0</v>
      </c>
      <c r="Z1014" s="250">
        <f>Tabela1[[#This Row],[PESO TOTAL]]-Tabela1[[#This Row],[Peso Expedido]]</f>
        <v>0</v>
      </c>
      <c r="AA1014" s="251">
        <v>1</v>
      </c>
      <c r="AB1014" s="252"/>
      <c r="AC1014" s="252">
        <v>1</v>
      </c>
      <c r="AD1014" s="252">
        <v>1</v>
      </c>
      <c r="AE1014" s="252">
        <v>1</v>
      </c>
      <c r="AF1014" s="252">
        <v>1</v>
      </c>
      <c r="AG1014" s="252">
        <v>1</v>
      </c>
      <c r="AH1014" s="252">
        <v>1</v>
      </c>
      <c r="AI1014" s="252" t="s">
        <v>4509</v>
      </c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238" t="s">
        <v>5275</v>
      </c>
      <c r="B1015" s="239" t="s">
        <v>5234</v>
      </c>
      <c r="C1015" s="238">
        <v>1</v>
      </c>
      <c r="D1015" s="238" t="s">
        <v>5236</v>
      </c>
      <c r="E1015" s="237">
        <v>4661</v>
      </c>
      <c r="F1015" s="237">
        <v>61</v>
      </c>
      <c r="G1015" s="238">
        <v>168.6</v>
      </c>
      <c r="H1015" s="240">
        <f>Tabela1[[#This Row],[PESO UNI]]*Tabela1[[#This Row],[QTE]]</f>
        <v>168.6</v>
      </c>
      <c r="I1015" s="237" t="s">
        <v>5274</v>
      </c>
      <c r="J1015" s="241" t="s">
        <v>3045</v>
      </c>
      <c r="K1015" s="241" t="s">
        <v>4320</v>
      </c>
      <c r="L1015" s="242" t="s">
        <v>2984</v>
      </c>
      <c r="M1015" s="243">
        <v>46251</v>
      </c>
      <c r="N1015" s="241" t="s">
        <v>5101</v>
      </c>
      <c r="O1015" s="244"/>
      <c r="P1015" s="245"/>
      <c r="Q1015" s="14">
        <f>Tabela1[[#This Row],[QTDE/ Fabricação]]-Tabela1[[#This Row],[QTE]]</f>
        <v>-1</v>
      </c>
      <c r="R1015" s="247">
        <f>IFERROR(H1015*((AA1015*0.25)+(AC1015*0.25)+(AD1015*0.225)+(AE1015*0.225)+(AF1015*0.05)),"")</f>
        <v>168.6</v>
      </c>
      <c r="S1015" s="247">
        <f>IFERROR(H1015*AG1015,"")</f>
        <v>168.6</v>
      </c>
      <c r="T1015" s="248">
        <f>IFERROR(S1015-H1015,"")</f>
        <v>0</v>
      </c>
      <c r="U1015" s="249">
        <f>IFERROR(SUMIF('LISTA DE EMBARQUE'!B:B,MICRO!E:E,'LISTA DE EMBARQUE'!G:G),"")</f>
        <v>1</v>
      </c>
      <c r="V1015" s="244">
        <f>IFERROR(VLOOKUP(Tabela1[[#This Row],[COD.MDE]],'LISTA DE EMBARQUE'!B:L,11,0),"")</f>
        <v>8</v>
      </c>
      <c r="W1015" s="245">
        <f>IFERROR(VLOOKUP(Tabela1[[#This Row],[COD.MDE]],'LISTA DE EMBARQUE'!B:M,12,0),"")</f>
        <v>46280</v>
      </c>
      <c r="X1015" s="246">
        <f>IFERROR(Tabela1[[#This Row],[QIANTIDADE EXPEDIDA]]*Tabela1[[#This Row],[PESO UNI]],"")</f>
        <v>168.6</v>
      </c>
      <c r="Y1015" s="246">
        <f>U1015-C1015</f>
        <v>0</v>
      </c>
      <c r="Z1015" s="250">
        <f>Tabela1[[#This Row],[PESO TOTAL]]-Tabela1[[#This Row],[Peso Expedido]]</f>
        <v>0</v>
      </c>
      <c r="AA1015" s="251">
        <v>1</v>
      </c>
      <c r="AB1015" s="252"/>
      <c r="AC1015" s="252">
        <v>1</v>
      </c>
      <c r="AD1015" s="252">
        <v>1</v>
      </c>
      <c r="AE1015" s="252">
        <v>1</v>
      </c>
      <c r="AF1015" s="252">
        <v>1</v>
      </c>
      <c r="AG1015" s="252">
        <v>1</v>
      </c>
      <c r="AH1015" s="252">
        <v>1</v>
      </c>
      <c r="AI1015" s="252" t="s">
        <v>4509</v>
      </c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238" t="s">
        <v>5275</v>
      </c>
      <c r="B1016" s="239" t="s">
        <v>5234</v>
      </c>
      <c r="C1016" s="238">
        <v>1</v>
      </c>
      <c r="D1016" s="238" t="s">
        <v>5410</v>
      </c>
      <c r="E1016" s="237">
        <v>4750</v>
      </c>
      <c r="F1016" s="237">
        <v>61</v>
      </c>
      <c r="G1016" s="238">
        <v>36.4</v>
      </c>
      <c r="H1016" s="240">
        <f>Tabela1[[#This Row],[PESO UNI]]*Tabela1[[#This Row],[QTE]]</f>
        <v>36.4</v>
      </c>
      <c r="I1016" s="237" t="s">
        <v>5274</v>
      </c>
      <c r="J1016" s="241" t="s">
        <v>3045</v>
      </c>
      <c r="K1016" s="241" t="s">
        <v>4320</v>
      </c>
      <c r="L1016" s="242" t="s">
        <v>2984</v>
      </c>
      <c r="M1016" s="243">
        <v>46251</v>
      </c>
      <c r="N1016" s="241" t="s">
        <v>5101</v>
      </c>
      <c r="O1016" s="244"/>
      <c r="P1016" s="245"/>
      <c r="Q1016" s="14">
        <f>Tabela1[[#This Row],[QTDE/ Fabricação]]-Tabela1[[#This Row],[QTE]]</f>
        <v>-1</v>
      </c>
      <c r="R1016" s="247">
        <f>IFERROR(H1016*((AA1016*0.25)+(AC1016*0.25)+(AD1016*0.225)+(AE1016*0.225)+(AF1016*0.05)),"")</f>
        <v>36.4</v>
      </c>
      <c r="S1016" s="247">
        <f>IFERROR(H1016*AG1016,"")</f>
        <v>36.4</v>
      </c>
      <c r="T1016" s="248">
        <f>IFERROR(S1016-H1016,"")</f>
        <v>0</v>
      </c>
      <c r="U1016" s="249">
        <f>IFERROR(SUMIF('LISTA DE EMBARQUE'!B:B,MICRO!E:E,'LISTA DE EMBARQUE'!G:G),"")</f>
        <v>1</v>
      </c>
      <c r="V1016" s="244">
        <f>IFERROR(VLOOKUP(Tabela1[[#This Row],[COD.MDE]],'LISTA DE EMBARQUE'!B:L,11,0),"")</f>
        <v>8</v>
      </c>
      <c r="W1016" s="245">
        <f>IFERROR(VLOOKUP(Tabela1[[#This Row],[COD.MDE]],'LISTA DE EMBARQUE'!B:M,12,0),"")</f>
        <v>46280</v>
      </c>
      <c r="X1016" s="246">
        <f>IFERROR(Tabela1[[#This Row],[QIANTIDADE EXPEDIDA]]*Tabela1[[#This Row],[PESO UNI]],"")</f>
        <v>36.4</v>
      </c>
      <c r="Y1016" s="246">
        <f>U1016-C1016</f>
        <v>0</v>
      </c>
      <c r="Z1016" s="250">
        <f>Tabela1[[#This Row],[PESO TOTAL]]-Tabela1[[#This Row],[Peso Expedido]]</f>
        <v>0</v>
      </c>
      <c r="AA1016" s="251">
        <v>1</v>
      </c>
      <c r="AB1016" s="252"/>
      <c r="AC1016" s="252">
        <v>1</v>
      </c>
      <c r="AD1016" s="252">
        <v>1</v>
      </c>
      <c r="AE1016" s="252">
        <v>1</v>
      </c>
      <c r="AF1016" s="252">
        <v>1</v>
      </c>
      <c r="AG1016" s="252">
        <v>1</v>
      </c>
      <c r="AH1016" s="252">
        <v>1</v>
      </c>
      <c r="AI1016" s="252" t="s">
        <v>4509</v>
      </c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5224</v>
      </c>
      <c r="B1017" s="21" t="s">
        <v>5237</v>
      </c>
      <c r="C1017" s="1">
        <v>4</v>
      </c>
      <c r="D1017" s="1" t="s">
        <v>5238</v>
      </c>
      <c r="E1017" s="7">
        <v>4662</v>
      </c>
      <c r="F1017" s="7">
        <v>62</v>
      </c>
      <c r="G1017" s="1">
        <v>28.1</v>
      </c>
      <c r="H1017" s="34">
        <f>Tabela1[[#This Row],[PESO UNI]]*Tabela1[[#This Row],[QTE]]</f>
        <v>112.4</v>
      </c>
      <c r="I1017" s="7" t="s">
        <v>5631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5101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94.978000000000009</v>
      </c>
      <c r="S1017" s="18">
        <f t="shared" si="198"/>
        <v>44.960000000000008</v>
      </c>
      <c r="T1017" s="19">
        <f t="shared" si="199"/>
        <v>-67.44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112.4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0.6</v>
      </c>
      <c r="AG1017" s="33">
        <v>0.4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5224</v>
      </c>
      <c r="B1018" s="21" t="s">
        <v>5237</v>
      </c>
      <c r="C1018" s="1">
        <v>4</v>
      </c>
      <c r="D1018" s="1" t="s">
        <v>5239</v>
      </c>
      <c r="E1018" s="7">
        <v>4663</v>
      </c>
      <c r="F1018" s="7">
        <v>62</v>
      </c>
      <c r="G1018" s="1">
        <v>38.299999999999997</v>
      </c>
      <c r="H1018" s="34">
        <f>Tabela1[[#This Row],[PESO UNI]]*Tabela1[[#This Row],[QTE]]</f>
        <v>153.19999999999999</v>
      </c>
      <c r="I1018" s="7" t="s">
        <v>5631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5101</v>
      </c>
      <c r="O1018" s="12"/>
      <c r="P1018" s="13"/>
      <c r="Q1018" s="14">
        <f>Tabela1[[#This Row],[QTDE/ Fabricação]]-Tabela1[[#This Row],[QTE]]</f>
        <v>-4</v>
      </c>
      <c r="R1018" s="18">
        <f t="shared" si="197"/>
        <v>129.45399999999998</v>
      </c>
      <c r="S1018" s="18">
        <f t="shared" si="198"/>
        <v>61.28</v>
      </c>
      <c r="T1018" s="19">
        <f t="shared" si="199"/>
        <v>-91.919999999999987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-4</v>
      </c>
      <c r="Z1018" s="20">
        <f>Tabela1[[#This Row],[PESO TOTAL]]-Tabela1[[#This Row],[Peso Expedido]]</f>
        <v>153.19999999999999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0.6</v>
      </c>
      <c r="AG1018" s="33">
        <v>0.4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5224</v>
      </c>
      <c r="B1019" s="21" t="s">
        <v>5237</v>
      </c>
      <c r="C1019" s="1">
        <v>2</v>
      </c>
      <c r="D1019" s="1" t="s">
        <v>5240</v>
      </c>
      <c r="E1019" s="7">
        <v>4664</v>
      </c>
      <c r="F1019" s="7">
        <v>62</v>
      </c>
      <c r="G1019" s="1">
        <v>15.8</v>
      </c>
      <c r="H1019" s="34">
        <f>Tabela1[[#This Row],[PESO UNI]]*Tabela1[[#This Row],[QTE]]</f>
        <v>31.6</v>
      </c>
      <c r="I1019" s="7" t="s">
        <v>5631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5101</v>
      </c>
      <c r="O1019" s="12"/>
      <c r="P1019" s="13"/>
      <c r="Q1019" s="14">
        <f>Tabela1[[#This Row],[QTDE/ Fabricação]]-Tabela1[[#This Row],[QTE]]</f>
        <v>-2</v>
      </c>
      <c r="R1019" s="18">
        <f t="shared" si="197"/>
        <v>26.702000000000002</v>
      </c>
      <c r="S1019" s="18">
        <f t="shared" si="198"/>
        <v>12.64</v>
      </c>
      <c r="T1019" s="19">
        <f t="shared" si="199"/>
        <v>-18.96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-2</v>
      </c>
      <c r="Z1019" s="20">
        <f>Tabela1[[#This Row],[PESO TOTAL]]-Tabela1[[#This Row],[Peso Expedido]]</f>
        <v>31.6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0.6</v>
      </c>
      <c r="AG1019" s="33">
        <v>0.4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5224</v>
      </c>
      <c r="B1020" s="21" t="s">
        <v>5237</v>
      </c>
      <c r="C1020" s="1">
        <v>4</v>
      </c>
      <c r="D1020" s="1" t="s">
        <v>5241</v>
      </c>
      <c r="E1020" s="7">
        <v>4665</v>
      </c>
      <c r="F1020" s="7">
        <v>62</v>
      </c>
      <c r="G1020" s="1">
        <v>28.4</v>
      </c>
      <c r="H1020" s="34">
        <f>Tabela1[[#This Row],[PESO UNI]]*Tabela1[[#This Row],[QTE]]</f>
        <v>113.6</v>
      </c>
      <c r="I1020" s="7" t="s">
        <v>5631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5101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95.99199999999999</v>
      </c>
      <c r="S1020" s="18">
        <f t="shared" si="198"/>
        <v>45.44</v>
      </c>
      <c r="T1020" s="19">
        <f t="shared" si="199"/>
        <v>-68.16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113.6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0.6</v>
      </c>
      <c r="AG1020" s="33">
        <v>0.4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5224</v>
      </c>
      <c r="B1021" s="21" t="s">
        <v>5237</v>
      </c>
      <c r="C1021" s="1">
        <v>4</v>
      </c>
      <c r="D1021" s="1" t="s">
        <v>5242</v>
      </c>
      <c r="E1021" s="7">
        <v>4666</v>
      </c>
      <c r="F1021" s="7">
        <v>62</v>
      </c>
      <c r="G1021" s="1">
        <v>29.4</v>
      </c>
      <c r="H1021" s="34">
        <f>Tabela1[[#This Row],[PESO UNI]]*Tabela1[[#This Row],[QTE]]</f>
        <v>117.6</v>
      </c>
      <c r="I1021" s="7" t="s">
        <v>5631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5101</v>
      </c>
      <c r="O1021" s="12"/>
      <c r="P1021" s="13"/>
      <c r="Q1021" s="14">
        <f>Tabela1[[#This Row],[QTDE/ Fabricação]]-Tabela1[[#This Row],[QTE]]</f>
        <v>-4</v>
      </c>
      <c r="R1021" s="18">
        <f t="shared" si="197"/>
        <v>117.6</v>
      </c>
      <c r="S1021" s="18">
        <f t="shared" si="198"/>
        <v>117.6</v>
      </c>
      <c r="T1021" s="19">
        <f t="shared" si="199"/>
        <v>0</v>
      </c>
      <c r="U1021" s="16">
        <f>IFERROR(SUMIF('LISTA DE EMBARQUE'!B:B,MICRO!E:E,'LISTA DE EMBARQUE'!G:G),"")</f>
        <v>4</v>
      </c>
      <c r="V1021" s="12">
        <f>IFERROR(VLOOKUP(Tabela1[[#This Row],[COD.MDE]],'LISTA DE EMBARQUE'!B:L,11,0),"")</f>
        <v>11</v>
      </c>
      <c r="W1021" s="13">
        <f>IFERROR(VLOOKUP(Tabela1[[#This Row],[COD.MDE]],'LISTA DE EMBARQUE'!B:M,12,0),"")</f>
        <v>46300</v>
      </c>
      <c r="X1021" s="14">
        <f>IFERROR(Tabela1[[#This Row],[QIANTIDADE EXPEDIDA]]*Tabela1[[#This Row],[PESO UNI]],"")</f>
        <v>117.6</v>
      </c>
      <c r="Y1021" s="14">
        <f t="shared" si="200"/>
        <v>0</v>
      </c>
      <c r="Z1021" s="20">
        <f>Tabela1[[#This Row],[PESO TOTAL]]-Tabela1[[#This Row],[Peso Expedido]]</f>
        <v>0</v>
      </c>
      <c r="AA1021" s="17">
        <v>1</v>
      </c>
      <c r="AB1021" s="33"/>
      <c r="AC1021" s="33">
        <v>1</v>
      </c>
      <c r="AD1021" s="33">
        <v>1</v>
      </c>
      <c r="AE1021" s="33">
        <v>1</v>
      </c>
      <c r="AF1021" s="33">
        <v>1</v>
      </c>
      <c r="AG1021" s="33">
        <v>1</v>
      </c>
      <c r="AH1021" s="33">
        <v>1</v>
      </c>
      <c r="AI1021" s="33" t="s">
        <v>4509</v>
      </c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5224</v>
      </c>
      <c r="B1022" s="21" t="s">
        <v>5237</v>
      </c>
      <c r="C1022" s="1">
        <v>5</v>
      </c>
      <c r="D1022" s="1" t="s">
        <v>5243</v>
      </c>
      <c r="E1022" s="7">
        <v>4667</v>
      </c>
      <c r="F1022" s="7">
        <v>62</v>
      </c>
      <c r="G1022" s="1">
        <v>28.9</v>
      </c>
      <c r="H1022" s="34">
        <f>Tabela1[[#This Row],[PESO UNI]]*Tabela1[[#This Row],[QTE]]</f>
        <v>144.5</v>
      </c>
      <c r="I1022" s="7" t="s">
        <v>5631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5101</v>
      </c>
      <c r="O1022" s="12"/>
      <c r="P1022" s="13"/>
      <c r="Q1022" s="14">
        <f>Tabela1[[#This Row],[QTDE/ Fabricação]]-Tabela1[[#This Row],[QTE]]</f>
        <v>-5</v>
      </c>
      <c r="R1022" s="18">
        <f t="shared" si="197"/>
        <v>144.5</v>
      </c>
      <c r="S1022" s="18">
        <f t="shared" si="198"/>
        <v>144.5</v>
      </c>
      <c r="T1022" s="19">
        <f t="shared" si="199"/>
        <v>0</v>
      </c>
      <c r="U1022" s="16">
        <f>IFERROR(SUMIF('LISTA DE EMBARQUE'!B:B,MICRO!E:E,'LISTA DE EMBARQUE'!G:G),"")</f>
        <v>5</v>
      </c>
      <c r="V1022" s="12">
        <f>IFERROR(VLOOKUP(Tabela1[[#This Row],[COD.MDE]],'LISTA DE EMBARQUE'!B:L,11,0),"")</f>
        <v>11</v>
      </c>
      <c r="W1022" s="13">
        <f>IFERROR(VLOOKUP(Tabela1[[#This Row],[COD.MDE]],'LISTA DE EMBARQUE'!B:M,12,0),"")</f>
        <v>46300</v>
      </c>
      <c r="X1022" s="14">
        <f>IFERROR(Tabela1[[#This Row],[QIANTIDADE EXPEDIDA]]*Tabela1[[#This Row],[PESO UNI]],"")</f>
        <v>144.5</v>
      </c>
      <c r="Y1022" s="14">
        <f t="shared" si="200"/>
        <v>0</v>
      </c>
      <c r="Z1022" s="20">
        <f>Tabela1[[#This Row],[PESO TOTAL]]-Tabela1[[#This Row],[Peso Expedido]]</f>
        <v>0</v>
      </c>
      <c r="AA1022" s="17">
        <v>1</v>
      </c>
      <c r="AB1022" s="33"/>
      <c r="AC1022" s="33">
        <v>1</v>
      </c>
      <c r="AD1022" s="33">
        <v>1</v>
      </c>
      <c r="AE1022" s="33">
        <v>1</v>
      </c>
      <c r="AF1022" s="33">
        <v>1</v>
      </c>
      <c r="AG1022" s="33">
        <v>1</v>
      </c>
      <c r="AH1022" s="33">
        <v>1</v>
      </c>
      <c r="AI1022" s="33" t="s">
        <v>4509</v>
      </c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5224</v>
      </c>
      <c r="B1023" s="21" t="s">
        <v>5237</v>
      </c>
      <c r="C1023" s="1">
        <v>8</v>
      </c>
      <c r="D1023" s="1" t="s">
        <v>5244</v>
      </c>
      <c r="E1023" s="7">
        <v>4668</v>
      </c>
      <c r="F1023" s="7">
        <v>62</v>
      </c>
      <c r="G1023" s="1">
        <v>0.2</v>
      </c>
      <c r="H1023" s="34">
        <f>Tabela1[[#This Row],[PESO UNI]]*Tabela1[[#This Row],[QTE]]</f>
        <v>1.6</v>
      </c>
      <c r="I1023" s="7" t="s">
        <v>5631</v>
      </c>
      <c r="J1023" s="8" t="s">
        <v>3045</v>
      </c>
      <c r="K1023" s="8" t="s">
        <v>4320</v>
      </c>
      <c r="L1023" s="9" t="s">
        <v>2984</v>
      </c>
      <c r="M1023" s="10">
        <v>46251</v>
      </c>
      <c r="N1023" s="8" t="s">
        <v>5101</v>
      </c>
      <c r="O1023" s="12"/>
      <c r="P1023" s="13"/>
      <c r="Q1023" s="14">
        <f>Tabela1[[#This Row],[QTDE/ Fabricação]]-Tabela1[[#This Row],[QTE]]</f>
        <v>-8</v>
      </c>
      <c r="R1023" s="18">
        <f t="shared" si="197"/>
        <v>1.3520000000000001</v>
      </c>
      <c r="S1023" s="18">
        <f t="shared" si="198"/>
        <v>0.64000000000000012</v>
      </c>
      <c r="T1023" s="19">
        <f t="shared" si="199"/>
        <v>-0.96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-8</v>
      </c>
      <c r="Z1023" s="20">
        <f>Tabela1[[#This Row],[PESO TOTAL]]-Tabela1[[#This Row],[Peso Expedido]]</f>
        <v>1.6</v>
      </c>
      <c r="AA1023" s="17">
        <v>1</v>
      </c>
      <c r="AB1023" s="33"/>
      <c r="AC1023" s="33">
        <v>1</v>
      </c>
      <c r="AD1023" s="33">
        <v>0.7</v>
      </c>
      <c r="AE1023" s="33">
        <v>0.7</v>
      </c>
      <c r="AF1023" s="33">
        <v>0.6</v>
      </c>
      <c r="AG1023" s="33">
        <v>0.4</v>
      </c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76</v>
      </c>
      <c r="B1024" s="21"/>
      <c r="C1024" s="1">
        <v>40</v>
      </c>
      <c r="D1024" s="1" t="s">
        <v>5245</v>
      </c>
      <c r="E1024" s="7">
        <v>4669</v>
      </c>
      <c r="F1024" s="7">
        <v>1</v>
      </c>
      <c r="G1024" s="1">
        <v>6</v>
      </c>
      <c r="H1024" s="34">
        <f>Tabela1[[#This Row],[PESO UNI]]*Tabela1[[#This Row],[QTE]]</f>
        <v>240</v>
      </c>
      <c r="I1024" s="7" t="s">
        <v>5246</v>
      </c>
      <c r="J1024" s="8" t="s">
        <v>5247</v>
      </c>
      <c r="K1024" s="8" t="s">
        <v>23</v>
      </c>
      <c r="L1024" s="9" t="s">
        <v>5248</v>
      </c>
      <c r="M1024" s="10">
        <v>46252</v>
      </c>
      <c r="N1024" s="8" t="s">
        <v>38</v>
      </c>
      <c r="O1024" s="12"/>
      <c r="P1024" s="13"/>
      <c r="Q1024" s="14">
        <f>Tabela1[[#This Row],[QTDE/ Fabricação]]-Tabela1[[#This Row],[QTE]]</f>
        <v>-40</v>
      </c>
      <c r="R1024" s="18">
        <f t="shared" si="197"/>
        <v>0</v>
      </c>
      <c r="S1024" s="18">
        <f t="shared" si="198"/>
        <v>0</v>
      </c>
      <c r="T1024" s="19">
        <f t="shared" si="199"/>
        <v>-240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-40</v>
      </c>
      <c r="Z1024" s="20">
        <f>Tabela1[[#This Row],[PESO TOTAL]]-Tabela1[[#This Row],[Peso Expedido]]</f>
        <v>240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5249</v>
      </c>
      <c r="B1025" s="21"/>
      <c r="C1025" s="1">
        <v>126</v>
      </c>
      <c r="D1025" s="1" t="s">
        <v>5250</v>
      </c>
      <c r="E1025" s="7">
        <v>4670</v>
      </c>
      <c r="F1025" s="7">
        <v>3</v>
      </c>
      <c r="G1025" s="1">
        <v>97.6</v>
      </c>
      <c r="H1025" s="34">
        <f>Tabela1[[#This Row],[PESO UNI]]*Tabela1[[#This Row],[QTE]]</f>
        <v>12297.599999999999</v>
      </c>
      <c r="I1025" s="7" t="s">
        <v>5571</v>
      </c>
      <c r="J1025" s="8" t="s">
        <v>6072</v>
      </c>
      <c r="K1025" s="8" t="s">
        <v>6067</v>
      </c>
      <c r="L1025" s="9" t="s">
        <v>5251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-126</v>
      </c>
      <c r="R1025" s="18">
        <f t="shared" si="197"/>
        <v>0</v>
      </c>
      <c r="S1025" s="18">
        <f t="shared" si="198"/>
        <v>0</v>
      </c>
      <c r="T1025" s="19">
        <f t="shared" si="199"/>
        <v>-12297.599999999999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-126</v>
      </c>
      <c r="Z1025" s="20">
        <f>Tabela1[[#This Row],[PESO TOTAL]]-Tabela1[[#This Row],[Peso Expedido]]</f>
        <v>12297.599999999999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5252</v>
      </c>
      <c r="B1026" s="21"/>
      <c r="C1026" s="1">
        <v>6</v>
      </c>
      <c r="D1026" s="1" t="s">
        <v>5253</v>
      </c>
      <c r="E1026" s="7">
        <v>4671</v>
      </c>
      <c r="F1026" s="7">
        <v>3</v>
      </c>
      <c r="G1026" s="1">
        <v>289.7</v>
      </c>
      <c r="H1026" s="34">
        <f>Tabela1[[#This Row],[PESO UNI]]*Tabela1[[#This Row],[QTE]]</f>
        <v>1738.1999999999998</v>
      </c>
      <c r="I1026" s="7" t="s">
        <v>6071</v>
      </c>
      <c r="J1026" s="8" t="s">
        <v>6072</v>
      </c>
      <c r="K1026" s="8" t="s">
        <v>4320</v>
      </c>
      <c r="L1026" s="9" t="s">
        <v>5251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-6</v>
      </c>
      <c r="R1026" s="18">
        <f t="shared" si="197"/>
        <v>0</v>
      </c>
      <c r="S1026" s="18">
        <f t="shared" si="198"/>
        <v>0</v>
      </c>
      <c r="T1026" s="19">
        <f t="shared" si="199"/>
        <v>-1738.1999999999998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00"/>
        <v>-6</v>
      </c>
      <c r="Z1026" s="20">
        <f>Tabela1[[#This Row],[PESO TOTAL]]-Tabela1[[#This Row],[Peso Expedido]]</f>
        <v>1738.1999999999998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5254</v>
      </c>
      <c r="B1027" s="21"/>
      <c r="C1027" s="1">
        <v>2</v>
      </c>
      <c r="D1027" s="1" t="s">
        <v>5255</v>
      </c>
      <c r="E1027" s="7">
        <v>4672</v>
      </c>
      <c r="F1027" s="7">
        <v>3</v>
      </c>
      <c r="G1027" s="1">
        <v>289.7</v>
      </c>
      <c r="H1027" s="34">
        <f>Tabela1[[#This Row],[PESO UNI]]*Tabela1[[#This Row],[QTE]]</f>
        <v>579.4</v>
      </c>
      <c r="I1027" s="7" t="s">
        <v>6071</v>
      </c>
      <c r="J1027" s="8" t="s">
        <v>6072</v>
      </c>
      <c r="K1027" s="8" t="s">
        <v>4320</v>
      </c>
      <c r="L1027" s="9" t="s">
        <v>5251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-2</v>
      </c>
      <c r="R1027" s="18">
        <f t="shared" ref="R1027:R1033" si="201">IFERROR(H1027*((AA1027*0.25)+(AC1027*0.25)+(AD1027*0.225)+(AE1027*0.225)+(AF1027*0.05)),"")</f>
        <v>0</v>
      </c>
      <c r="S1027" s="18">
        <f t="shared" ref="S1027:S1033" si="202">IFERROR(H1027*AG1027,"")</f>
        <v>0</v>
      </c>
      <c r="T1027" s="19">
        <f t="shared" ref="T1027:T1033" si="203">IFERROR(S1027-H1027,"")</f>
        <v>-579.4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ref="Y1027:Y1033" si="204">U1027-C1027</f>
        <v>-2</v>
      </c>
      <c r="Z1027" s="20">
        <f>Tabela1[[#This Row],[PESO TOTAL]]-Tabela1[[#This Row],[Peso Expedido]]</f>
        <v>579.4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5256</v>
      </c>
      <c r="B1028" s="21"/>
      <c r="C1028" s="1">
        <v>1</v>
      </c>
      <c r="D1028" s="1" t="s">
        <v>5257</v>
      </c>
      <c r="E1028" s="7">
        <v>4673</v>
      </c>
      <c r="F1028" s="7">
        <v>3</v>
      </c>
      <c r="G1028" s="1">
        <v>588</v>
      </c>
      <c r="H1028" s="34">
        <f>Tabela1[[#This Row],[PESO UNI]]*Tabela1[[#This Row],[QTE]]</f>
        <v>588</v>
      </c>
      <c r="I1028" s="7" t="s">
        <v>5571</v>
      </c>
      <c r="J1028" s="8" t="s">
        <v>6072</v>
      </c>
      <c r="K1028" s="8" t="s">
        <v>4320</v>
      </c>
      <c r="L1028" s="9" t="s">
        <v>5251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-588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588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5258</v>
      </c>
      <c r="B1029" s="21"/>
      <c r="C1029" s="1">
        <v>1</v>
      </c>
      <c r="D1029" s="1" t="s">
        <v>5260</v>
      </c>
      <c r="E1029" s="7">
        <v>4674</v>
      </c>
      <c r="F1029" s="7">
        <v>3</v>
      </c>
      <c r="G1029" s="1">
        <v>743</v>
      </c>
      <c r="H1029" s="34">
        <f>Tabela1[[#This Row],[PESO UNI]]*Tabela1[[#This Row],[QTE]]</f>
        <v>743</v>
      </c>
      <c r="I1029" s="7" t="s">
        <v>5571</v>
      </c>
      <c r="J1029" s="8" t="s">
        <v>6072</v>
      </c>
      <c r="K1029" s="8" t="s">
        <v>4320</v>
      </c>
      <c r="L1029" s="9" t="s">
        <v>5251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-1</v>
      </c>
      <c r="R1029" s="18">
        <f t="shared" si="201"/>
        <v>0</v>
      </c>
      <c r="S1029" s="18">
        <f t="shared" si="202"/>
        <v>0</v>
      </c>
      <c r="T1029" s="19">
        <f t="shared" si="203"/>
        <v>-743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-1</v>
      </c>
      <c r="Z1029" s="20">
        <f>Tabela1[[#This Row],[PESO TOTAL]]-Tabela1[[#This Row],[Peso Expedido]]</f>
        <v>743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5259</v>
      </c>
      <c r="B1030" s="21"/>
      <c r="C1030" s="1">
        <v>6</v>
      </c>
      <c r="D1030" s="1" t="s">
        <v>5261</v>
      </c>
      <c r="E1030" s="7">
        <v>4675</v>
      </c>
      <c r="F1030" s="7">
        <v>3</v>
      </c>
      <c r="G1030" s="1">
        <v>503.8</v>
      </c>
      <c r="H1030" s="34">
        <f>Tabela1[[#This Row],[PESO UNI]]*Tabela1[[#This Row],[QTE]]</f>
        <v>3022.8</v>
      </c>
      <c r="I1030" s="7" t="s">
        <v>5571</v>
      </c>
      <c r="J1030" s="8" t="s">
        <v>6072</v>
      </c>
      <c r="K1030" s="8" t="s">
        <v>4320</v>
      </c>
      <c r="L1030" s="9" t="s">
        <v>5251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</v>
      </c>
      <c r="R1030" s="18">
        <f t="shared" si="201"/>
        <v>0</v>
      </c>
      <c r="S1030" s="18">
        <f t="shared" si="202"/>
        <v>0</v>
      </c>
      <c r="T1030" s="19">
        <f t="shared" si="203"/>
        <v>-3022.8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</v>
      </c>
      <c r="Z1030" s="20">
        <f>Tabela1[[#This Row],[PESO TOTAL]]-Tabela1[[#This Row],[Peso Expedido]]</f>
        <v>3022.8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5262</v>
      </c>
      <c r="B1031" s="21"/>
      <c r="C1031" s="1">
        <v>64</v>
      </c>
      <c r="D1031" s="1" t="s">
        <v>5264</v>
      </c>
      <c r="E1031" s="7">
        <v>4676</v>
      </c>
      <c r="F1031" s="7">
        <v>3</v>
      </c>
      <c r="G1031" s="1">
        <v>8.6</v>
      </c>
      <c r="H1031" s="34">
        <f>Tabela1[[#This Row],[PESO UNI]]*Tabela1[[#This Row],[QTE]]</f>
        <v>550.4</v>
      </c>
      <c r="I1031" s="7" t="s">
        <v>5571</v>
      </c>
      <c r="J1031" s="8" t="s">
        <v>6072</v>
      </c>
      <c r="K1031" s="8" t="s">
        <v>4320</v>
      </c>
      <c r="L1031" s="9" t="s">
        <v>5251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-64</v>
      </c>
      <c r="R1031" s="18">
        <f t="shared" si="201"/>
        <v>0</v>
      </c>
      <c r="S1031" s="18">
        <f t="shared" si="202"/>
        <v>0</v>
      </c>
      <c r="T1031" s="19">
        <f t="shared" si="203"/>
        <v>-550.4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-64</v>
      </c>
      <c r="Z1031" s="20">
        <f>Tabela1[[#This Row],[PESO TOTAL]]-Tabela1[[#This Row],[Peso Expedido]]</f>
        <v>550.4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5263</v>
      </c>
      <c r="B1032" s="21"/>
      <c r="C1032" s="1">
        <v>1</v>
      </c>
      <c r="D1032" s="1" t="s">
        <v>5265</v>
      </c>
      <c r="E1032" s="7">
        <v>4677</v>
      </c>
      <c r="F1032" s="7">
        <v>3</v>
      </c>
      <c r="G1032" s="1">
        <v>503.8</v>
      </c>
      <c r="H1032" s="34">
        <f>Tabela1[[#This Row],[PESO UNI]]*Tabela1[[#This Row],[QTE]]</f>
        <v>503.8</v>
      </c>
      <c r="I1032" s="7">
        <v>0</v>
      </c>
      <c r="J1032" s="8" t="s">
        <v>6072</v>
      </c>
      <c r="K1032" s="8" t="s">
        <v>4320</v>
      </c>
      <c r="L1032" s="9" t="s">
        <v>5251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-1</v>
      </c>
      <c r="R1032" s="18">
        <f t="shared" si="201"/>
        <v>0</v>
      </c>
      <c r="S1032" s="18">
        <f t="shared" si="202"/>
        <v>0</v>
      </c>
      <c r="T1032" s="19">
        <f t="shared" si="203"/>
        <v>-503.8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-1</v>
      </c>
      <c r="Z1032" s="20">
        <f>Tabela1[[#This Row],[PESO TOTAL]]-Tabela1[[#This Row],[Peso Expedido]]</f>
        <v>503.8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5266</v>
      </c>
      <c r="B1033" s="21"/>
      <c r="C1033" s="1">
        <v>3</v>
      </c>
      <c r="D1033" s="1" t="s">
        <v>5267</v>
      </c>
      <c r="E1033" s="7">
        <v>4678</v>
      </c>
      <c r="F1033" s="7">
        <v>3</v>
      </c>
      <c r="G1033" s="1">
        <v>406.1</v>
      </c>
      <c r="H1033" s="34">
        <f>Tabela1[[#This Row],[PESO UNI]]*Tabela1[[#This Row],[QTE]]</f>
        <v>1218.3000000000002</v>
      </c>
      <c r="I1033" s="7">
        <v>0</v>
      </c>
      <c r="J1033" s="8" t="s">
        <v>6072</v>
      </c>
      <c r="K1033" s="8" t="s">
        <v>4320</v>
      </c>
      <c r="L1033" s="9" t="s">
        <v>5251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-3</v>
      </c>
      <c r="R1033" s="18">
        <f t="shared" si="201"/>
        <v>0</v>
      </c>
      <c r="S1033" s="18">
        <f t="shared" si="202"/>
        <v>0</v>
      </c>
      <c r="T1033" s="19">
        <f t="shared" si="203"/>
        <v>-1218.3000000000002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04"/>
        <v>-3</v>
      </c>
      <c r="Z1033" s="20">
        <f>Tabela1[[#This Row],[PESO TOTAL]]-Tabela1[[#This Row],[Peso Expedido]]</f>
        <v>1218.3000000000002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5268</v>
      </c>
      <c r="B1034" s="21"/>
      <c r="C1034" s="1">
        <v>252</v>
      </c>
      <c r="D1034" s="1" t="s">
        <v>6064</v>
      </c>
      <c r="E1034" s="7">
        <v>4679</v>
      </c>
      <c r="F1034" s="7">
        <v>3</v>
      </c>
      <c r="G1034" s="1">
        <v>11.8</v>
      </c>
      <c r="H1034" s="34">
        <f>Tabela1[[#This Row],[PESO UNI]]*Tabela1[[#This Row],[QTE]]</f>
        <v>2973.6000000000004</v>
      </c>
      <c r="I1034" s="7">
        <v>0</v>
      </c>
      <c r="J1034" s="8" t="s">
        <v>6072</v>
      </c>
      <c r="K1034" s="8" t="s">
        <v>44</v>
      </c>
      <c r="L1034" s="9" t="s">
        <v>5251</v>
      </c>
      <c r="M1034" s="10">
        <v>46254</v>
      </c>
      <c r="N1034" s="8" t="s">
        <v>38</v>
      </c>
      <c r="O1034" s="12"/>
      <c r="P1034" s="13"/>
      <c r="Q1034" s="14">
        <f>Tabela1[[#This Row],[QTDE/ Fabricação]]-Tabela1[[#This Row],[QTE]]</f>
        <v>-252</v>
      </c>
      <c r="R1034" s="18">
        <f t="shared" ref="R1034:R1042" si="205">IFERROR(H1034*((AA1034*0.25)+(AC1034*0.25)+(AD1034*0.225)+(AE1034*0.225)+(AF1034*0.05)),"")</f>
        <v>0</v>
      </c>
      <c r="S1034" s="18">
        <f t="shared" ref="S1034:S1042" si="206">IFERROR(H1034*AG1034,"")</f>
        <v>0</v>
      </c>
      <c r="T1034" s="19">
        <f t="shared" ref="T1034:T1042" si="207">IFERROR(S1034-H1034,"")</f>
        <v>-2973.6000000000004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ref="Y1034:Y1042" si="208">U1034-C1034</f>
        <v>-252</v>
      </c>
      <c r="Z1034" s="20">
        <f>Tabela1[[#This Row],[PESO TOTAL]]-Tabela1[[#This Row],[Peso Expedido]]</f>
        <v>2973.6000000000004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5271</v>
      </c>
      <c r="B1035" s="21" t="s">
        <v>5272</v>
      </c>
      <c r="C1035" s="1">
        <v>1</v>
      </c>
      <c r="D1035" s="1" t="s">
        <v>5273</v>
      </c>
      <c r="E1035" s="7">
        <v>4680</v>
      </c>
      <c r="F1035" s="7">
        <v>63</v>
      </c>
      <c r="G1035" s="1">
        <v>101.4</v>
      </c>
      <c r="H1035" s="34">
        <f>Tabela1[[#This Row],[PESO UNI]]*Tabela1[[#This Row],[QTE]]</f>
        <v>101.4</v>
      </c>
      <c r="I1035" s="7">
        <v>0</v>
      </c>
      <c r="J1035" s="8" t="s">
        <v>3045</v>
      </c>
      <c r="K1035" s="8" t="s">
        <v>4320</v>
      </c>
      <c r="L1035" s="9" t="s">
        <v>2984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05"/>
        <v>45.63</v>
      </c>
      <c r="S1035" s="18">
        <f t="shared" si="206"/>
        <v>0</v>
      </c>
      <c r="T1035" s="19">
        <f t="shared" si="207"/>
        <v>-101.4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-1</v>
      </c>
      <c r="Z1035" s="20">
        <f>Tabela1[[#This Row],[PESO TOTAL]]-Tabela1[[#This Row],[Peso Expedido]]</f>
        <v>101.4</v>
      </c>
      <c r="AA1035" s="17">
        <v>0.9</v>
      </c>
      <c r="AB1035" s="33"/>
      <c r="AC1035" s="33">
        <v>0.9</v>
      </c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5278</v>
      </c>
      <c r="B1036" s="21"/>
      <c r="C1036" s="1">
        <v>2</v>
      </c>
      <c r="D1036" s="1" t="s">
        <v>5279</v>
      </c>
      <c r="E1036" s="7">
        <v>4681</v>
      </c>
      <c r="F1036" s="7">
        <v>4</v>
      </c>
      <c r="G1036" s="1">
        <v>44</v>
      </c>
      <c r="H1036" s="34">
        <f>Tabela1[[#This Row],[PESO UNI]]*Tabela1[[#This Row],[QTE]]</f>
        <v>88</v>
      </c>
      <c r="I1036" s="7">
        <v>0</v>
      </c>
      <c r="J1036" s="8" t="s">
        <v>6072</v>
      </c>
      <c r="K1036" s="8" t="s">
        <v>32</v>
      </c>
      <c r="L1036" s="9" t="s">
        <v>5251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-88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88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5280</v>
      </c>
      <c r="B1037" s="21"/>
      <c r="C1037" s="1">
        <v>2</v>
      </c>
      <c r="D1037" s="1" t="s">
        <v>5281</v>
      </c>
      <c r="E1037" s="7">
        <v>4682</v>
      </c>
      <c r="F1037" s="7">
        <v>4</v>
      </c>
      <c r="G1037" s="1">
        <v>0.1</v>
      </c>
      <c r="H1037" s="34">
        <f>Tabela1[[#This Row],[PESO UNI]]*Tabela1[[#This Row],[QTE]]</f>
        <v>0.2</v>
      </c>
      <c r="I1037" s="7">
        <v>0</v>
      </c>
      <c r="J1037" s="8" t="s">
        <v>6072</v>
      </c>
      <c r="K1037" s="8" t="s">
        <v>32</v>
      </c>
      <c r="L1037" s="9" t="s">
        <v>5251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05"/>
        <v>0</v>
      </c>
      <c r="S1037" s="18">
        <f t="shared" si="206"/>
        <v>0</v>
      </c>
      <c r="T1037" s="19">
        <f t="shared" si="207"/>
        <v>-0.2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-2</v>
      </c>
      <c r="Z1037" s="20">
        <f>Tabela1[[#This Row],[PESO TOTAL]]-Tabela1[[#This Row],[Peso Expedido]]</f>
        <v>0.2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5277</v>
      </c>
      <c r="B1038" s="21"/>
      <c r="C1038" s="1">
        <v>1</v>
      </c>
      <c r="D1038" s="1" t="s">
        <v>5282</v>
      </c>
      <c r="E1038" s="7">
        <v>4683</v>
      </c>
      <c r="F1038" s="7">
        <v>4</v>
      </c>
      <c r="G1038" s="1">
        <v>741.4</v>
      </c>
      <c r="H1038" s="34">
        <f>Tabela1[[#This Row],[PESO UNI]]*Tabela1[[#This Row],[QTE]]</f>
        <v>741.4</v>
      </c>
      <c r="I1038" s="7">
        <v>0</v>
      </c>
      <c r="J1038" s="8" t="s">
        <v>6072</v>
      </c>
      <c r="K1038" s="8" t="s">
        <v>32</v>
      </c>
      <c r="L1038" s="9" t="s">
        <v>5251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-1</v>
      </c>
      <c r="R1038" s="18">
        <f t="shared" si="205"/>
        <v>0</v>
      </c>
      <c r="S1038" s="18">
        <f t="shared" si="206"/>
        <v>0</v>
      </c>
      <c r="T1038" s="19">
        <f t="shared" si="207"/>
        <v>-741.4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-1</v>
      </c>
      <c r="Z1038" s="20">
        <f>Tabela1[[#This Row],[PESO TOTAL]]-Tabela1[[#This Row],[Peso Expedido]]</f>
        <v>741.4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5283</v>
      </c>
      <c r="B1039" s="21"/>
      <c r="C1039" s="1">
        <v>2</v>
      </c>
      <c r="D1039" s="1" t="s">
        <v>5284</v>
      </c>
      <c r="E1039" s="7">
        <v>4684</v>
      </c>
      <c r="F1039" s="7">
        <v>4</v>
      </c>
      <c r="G1039" s="1">
        <v>103.5</v>
      </c>
      <c r="H1039" s="34">
        <f>Tabela1[[#This Row],[PESO UNI]]*Tabela1[[#This Row],[QTE]]</f>
        <v>207</v>
      </c>
      <c r="I1039" s="7">
        <v>0</v>
      </c>
      <c r="J1039" s="8" t="s">
        <v>6072</v>
      </c>
      <c r="K1039" s="8" t="s">
        <v>32</v>
      </c>
      <c r="L1039" s="9" t="s">
        <v>5251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-207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207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5285</v>
      </c>
      <c r="B1040" s="21"/>
      <c r="C1040" s="1">
        <v>2</v>
      </c>
      <c r="D1040" s="1" t="s">
        <v>5286</v>
      </c>
      <c r="E1040" s="7">
        <v>4685</v>
      </c>
      <c r="F1040" s="7">
        <v>4</v>
      </c>
      <c r="G1040" s="1">
        <v>2.5</v>
      </c>
      <c r="H1040" s="34">
        <f>Tabela1[[#This Row],[PESO UNI]]*Tabela1[[#This Row],[QTE]]</f>
        <v>5</v>
      </c>
      <c r="I1040" s="7">
        <v>0</v>
      </c>
      <c r="J1040" s="8" t="s">
        <v>6072</v>
      </c>
      <c r="K1040" s="8" t="s">
        <v>32</v>
      </c>
      <c r="L1040" s="9" t="s">
        <v>5251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-5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5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  <c r="AR1040" s="24"/>
      <c r="AS1040" s="37"/>
      <c r="AT1040" s="37"/>
      <c r="AU1040" s="37"/>
      <c r="AV1040" s="37"/>
      <c r="AW1040" s="37"/>
    </row>
    <row r="1041" spans="1:49" ht="15.75" hidden="1" customHeight="1" x14ac:dyDescent="0.25">
      <c r="A1041" s="1" t="s">
        <v>5287</v>
      </c>
      <c r="B1041" s="21"/>
      <c r="C1041" s="1">
        <v>2</v>
      </c>
      <c r="D1041" s="1" t="s">
        <v>5288</v>
      </c>
      <c r="E1041" s="7">
        <v>4686</v>
      </c>
      <c r="F1041" s="7">
        <v>4</v>
      </c>
      <c r="G1041" s="1">
        <v>115.7</v>
      </c>
      <c r="H1041" s="34">
        <f>Tabela1[[#This Row],[PESO UNI]]*Tabela1[[#This Row],[QTE]]</f>
        <v>231.4</v>
      </c>
      <c r="I1041" s="7">
        <v>3</v>
      </c>
      <c r="J1041" s="8" t="s">
        <v>6072</v>
      </c>
      <c r="K1041" s="8" t="s">
        <v>32</v>
      </c>
      <c r="L1041" s="9" t="s">
        <v>5251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-231.4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231.4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P1041"/>
      <c r="AQ1041" s="22"/>
      <c r="AR1041" s="24"/>
      <c r="AS1041" s="37"/>
      <c r="AT1041" s="37"/>
      <c r="AU1041" s="37"/>
      <c r="AV1041" s="37"/>
      <c r="AW1041" s="37"/>
    </row>
    <row r="1042" spans="1:49" ht="15.75" hidden="1" customHeight="1" x14ac:dyDescent="0.25">
      <c r="A1042" s="1" t="s">
        <v>5289</v>
      </c>
      <c r="B1042" s="21"/>
      <c r="C1042" s="1">
        <v>2</v>
      </c>
      <c r="D1042" s="1" t="s">
        <v>5290</v>
      </c>
      <c r="E1042" s="7">
        <v>4687</v>
      </c>
      <c r="F1042" s="7">
        <v>4</v>
      </c>
      <c r="G1042" s="1">
        <v>2</v>
      </c>
      <c r="H1042" s="34">
        <f>Tabela1[[#This Row],[PESO UNI]]*Tabela1[[#This Row],[QTE]]</f>
        <v>4</v>
      </c>
      <c r="I1042" s="7">
        <v>1</v>
      </c>
      <c r="J1042" s="8" t="s">
        <v>6072</v>
      </c>
      <c r="K1042" s="8" t="s">
        <v>32</v>
      </c>
      <c r="L1042" s="9" t="s">
        <v>5251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 t="shared" si="205"/>
        <v>0</v>
      </c>
      <c r="S1042" s="18">
        <f t="shared" si="206"/>
        <v>0</v>
      </c>
      <c r="T1042" s="19">
        <f t="shared" si="207"/>
        <v>-4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08"/>
        <v>-2</v>
      </c>
      <c r="Z1042" s="20">
        <f>Tabela1[[#This Row],[PESO TOTAL]]-Tabela1[[#This Row],[Peso Expedido]]</f>
        <v>4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P1042"/>
      <c r="AQ1042" s="22"/>
      <c r="AR1042" s="24"/>
      <c r="AS1042" s="37"/>
      <c r="AT1042" s="37"/>
      <c r="AU1042" s="37"/>
      <c r="AV1042" s="37"/>
      <c r="AW1042" s="37"/>
    </row>
    <row r="1043" spans="1:49" ht="15.75" hidden="1" customHeight="1" x14ac:dyDescent="0.25">
      <c r="A1043" s="1" t="s">
        <v>5291</v>
      </c>
      <c r="B1043" s="21"/>
      <c r="C1043" s="1">
        <v>2</v>
      </c>
      <c r="D1043" s="1" t="s">
        <v>5292</v>
      </c>
      <c r="E1043" s="7">
        <v>4688</v>
      </c>
      <c r="F1043" s="7">
        <v>4</v>
      </c>
      <c r="G1043" s="1">
        <v>28.6</v>
      </c>
      <c r="H1043" s="34">
        <f>Tabela1[[#This Row],[PESO UNI]]*Tabela1[[#This Row],[QTE]]</f>
        <v>57.2</v>
      </c>
      <c r="I1043" s="7">
        <v>1</v>
      </c>
      <c r="J1043" s="8" t="s">
        <v>6072</v>
      </c>
      <c r="K1043" s="8" t="s">
        <v>32</v>
      </c>
      <c r="L1043" s="9" t="s">
        <v>5251</v>
      </c>
      <c r="M1043" s="10">
        <v>46255</v>
      </c>
      <c r="N1043" s="8" t="s">
        <v>38</v>
      </c>
      <c r="O1043" s="12"/>
      <c r="P1043" s="13"/>
      <c r="Q1043" s="14">
        <f>Tabela1[[#This Row],[QTDE/ Fabricação]]-Tabela1[[#This Row],[QTE]]</f>
        <v>-2</v>
      </c>
      <c r="R1043" s="18">
        <f>IFERROR(H1043*((AA1043*0.25)+(AC1043*0.25)+(AD1043*0.225)+(AE1043*0.225)+(AF1043*0.05)),"")</f>
        <v>0</v>
      </c>
      <c r="S1043" s="18">
        <f>IFERROR(H1043*AG1043,"")</f>
        <v>0</v>
      </c>
      <c r="T1043" s="19">
        <f>IFERROR(S1043-H1043,"")</f>
        <v>-57.2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>U1043-C1043</f>
        <v>-2</v>
      </c>
      <c r="Z1043" s="20">
        <f>Tabela1[[#This Row],[PESO TOTAL]]-Tabela1[[#This Row],[Peso Expedido]]</f>
        <v>57.2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P1043"/>
      <c r="AQ1043" s="22"/>
      <c r="AR1043" s="24"/>
      <c r="AS1043" s="37"/>
      <c r="AT1043" s="37"/>
      <c r="AU1043" s="37"/>
      <c r="AV1043" s="37"/>
      <c r="AW1043" s="37"/>
    </row>
    <row r="1044" spans="1:49" ht="15.75" hidden="1" customHeight="1" x14ac:dyDescent="0.25">
      <c r="A1044" s="1" t="s">
        <v>5294</v>
      </c>
      <c r="B1044" s="21" t="s">
        <v>5295</v>
      </c>
      <c r="C1044" s="1">
        <v>1</v>
      </c>
      <c r="D1044" s="1" t="s">
        <v>5296</v>
      </c>
      <c r="E1044" s="7">
        <v>4689</v>
      </c>
      <c r="F1044" s="7">
        <v>24</v>
      </c>
      <c r="G1044" s="1">
        <v>660</v>
      </c>
      <c r="H1044" s="34">
        <f>Tabela1[[#This Row],[PESO UNI]]*Tabela1[[#This Row],[QTE]]</f>
        <v>660</v>
      </c>
      <c r="I1044" s="7" t="s">
        <v>5572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ref="R1044:R1049" si="209">IFERROR(H1044*((AA1044*0.25)+(AC1044*0.25)+(AD1044*0.225)+(AE1044*0.225)+(AF1044*0.05)),"")</f>
        <v>660</v>
      </c>
      <c r="S1044" s="18">
        <f t="shared" ref="S1044:S1049" si="210">IFERROR(H1044*AG1044,"")</f>
        <v>660</v>
      </c>
      <c r="T1044" s="19">
        <f t="shared" ref="T1044:T1049" si="211">IFERROR(S1044-H1044,"")</f>
        <v>0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ref="Y1044:Y1049" si="212">U1044-C1044</f>
        <v>-1</v>
      </c>
      <c r="Z1044" s="20">
        <f>Tabela1[[#This Row],[PESO TOTAL]]-Tabela1[[#This Row],[Peso Expedido]]</f>
        <v>660</v>
      </c>
      <c r="AA1044" s="17">
        <v>1</v>
      </c>
      <c r="AB1044" s="33"/>
      <c r="AC1044" s="33">
        <v>1</v>
      </c>
      <c r="AD1044" s="33">
        <v>1</v>
      </c>
      <c r="AE1044" s="33">
        <v>1</v>
      </c>
      <c r="AF1044" s="33">
        <v>1</v>
      </c>
      <c r="AG1044" s="33">
        <v>1</v>
      </c>
      <c r="AH1044" s="33"/>
      <c r="AI1044" s="33"/>
      <c r="AJ1044"/>
      <c r="AK1044"/>
      <c r="AL1044"/>
      <c r="AM1044"/>
      <c r="AN1044"/>
      <c r="AO1044"/>
      <c r="AP1044"/>
      <c r="AQ1044" s="22"/>
      <c r="AR1044" s="24"/>
      <c r="AS1044" s="37"/>
      <c r="AT1044" s="37"/>
      <c r="AU1044" s="37"/>
      <c r="AV1044" s="37"/>
      <c r="AW1044" s="37"/>
    </row>
    <row r="1045" spans="1:49" ht="15.75" hidden="1" customHeight="1" x14ac:dyDescent="0.25">
      <c r="A1045" s="1" t="s">
        <v>5297</v>
      </c>
      <c r="B1045" s="21" t="s">
        <v>5298</v>
      </c>
      <c r="C1045" s="1">
        <v>1</v>
      </c>
      <c r="D1045" s="1" t="s">
        <v>5299</v>
      </c>
      <c r="E1045" s="7">
        <v>4690</v>
      </c>
      <c r="F1045" s="7">
        <v>24</v>
      </c>
      <c r="G1045" s="1">
        <v>424.7</v>
      </c>
      <c r="H1045" s="34">
        <f>Tabela1[[#This Row],[PESO UNI]]*Tabela1[[#This Row],[QTE]]</f>
        <v>424.7</v>
      </c>
      <c r="I1045" s="7" t="s">
        <v>5572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424.7</v>
      </c>
      <c r="S1045" s="18">
        <f t="shared" si="210"/>
        <v>424.7</v>
      </c>
      <c r="T1045" s="19">
        <f t="shared" si="211"/>
        <v>0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424.7</v>
      </c>
      <c r="AA1045" s="17">
        <v>1</v>
      </c>
      <c r="AB1045" s="33"/>
      <c r="AC1045" s="33">
        <v>1</v>
      </c>
      <c r="AD1045" s="33">
        <v>1</v>
      </c>
      <c r="AE1045" s="33">
        <v>1</v>
      </c>
      <c r="AF1045" s="33">
        <v>1</v>
      </c>
      <c r="AG1045" s="33">
        <v>1</v>
      </c>
      <c r="AH1045" s="33"/>
      <c r="AI1045" s="33"/>
      <c r="AJ1045"/>
      <c r="AK1045"/>
      <c r="AL1045"/>
      <c r="AM1045"/>
      <c r="AN1045"/>
      <c r="AO1045"/>
      <c r="AP1045"/>
      <c r="AQ1045" s="22"/>
      <c r="AR1045" s="24"/>
      <c r="AS1045" s="37"/>
      <c r="AT1045" s="37"/>
      <c r="AU1045" s="37"/>
      <c r="AV1045" s="37"/>
      <c r="AW1045" s="37"/>
    </row>
    <row r="1046" spans="1:49" ht="15.75" hidden="1" customHeight="1" x14ac:dyDescent="0.25">
      <c r="A1046" s="1" t="s">
        <v>5297</v>
      </c>
      <c r="B1046" s="21" t="s">
        <v>5298</v>
      </c>
      <c r="C1046" s="1">
        <v>1</v>
      </c>
      <c r="D1046" s="1" t="s">
        <v>5300</v>
      </c>
      <c r="E1046" s="7">
        <v>4691</v>
      </c>
      <c r="F1046" s="7">
        <v>24</v>
      </c>
      <c r="G1046" s="1">
        <v>254.4</v>
      </c>
      <c r="H1046" s="34">
        <f>Tabela1[[#This Row],[PESO UNI]]*Tabela1[[#This Row],[QTE]]</f>
        <v>254.4</v>
      </c>
      <c r="I1046" s="7" t="s">
        <v>5572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254.4</v>
      </c>
      <c r="S1046" s="18">
        <f t="shared" si="210"/>
        <v>254.4</v>
      </c>
      <c r="T1046" s="19">
        <f t="shared" si="211"/>
        <v>0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254.4</v>
      </c>
      <c r="AA1046" s="17">
        <v>1</v>
      </c>
      <c r="AB1046" s="33"/>
      <c r="AC1046" s="33">
        <v>1</v>
      </c>
      <c r="AD1046" s="33">
        <v>1</v>
      </c>
      <c r="AE1046" s="33">
        <v>1</v>
      </c>
      <c r="AF1046" s="33">
        <v>1</v>
      </c>
      <c r="AG1046" s="33">
        <v>1</v>
      </c>
      <c r="AH1046" s="33"/>
      <c r="AI1046" s="33"/>
      <c r="AJ1046"/>
      <c r="AK1046"/>
      <c r="AL1046"/>
      <c r="AM1046"/>
      <c r="AN1046"/>
      <c r="AO1046"/>
      <c r="AP1046"/>
      <c r="AQ1046" s="22"/>
      <c r="AR1046" s="24"/>
      <c r="AS1046" s="37"/>
      <c r="AT1046" s="37"/>
      <c r="AU1046" s="37"/>
      <c r="AV1046" s="37"/>
      <c r="AW1046" s="37"/>
    </row>
    <row r="1047" spans="1:49" ht="15.75" hidden="1" customHeight="1" x14ac:dyDescent="0.25">
      <c r="A1047" s="1" t="s">
        <v>5301</v>
      </c>
      <c r="B1047" s="21" t="s">
        <v>5302</v>
      </c>
      <c r="C1047" s="1">
        <v>1</v>
      </c>
      <c r="D1047" s="1" t="s">
        <v>5303</v>
      </c>
      <c r="E1047" s="7">
        <v>4692</v>
      </c>
      <c r="F1047" s="7">
        <v>24</v>
      </c>
      <c r="G1047" s="1">
        <v>433.2</v>
      </c>
      <c r="H1047" s="34">
        <f>Tabela1[[#This Row],[PESO UNI]]*Tabela1[[#This Row],[QTE]]</f>
        <v>433.2</v>
      </c>
      <c r="I1047" s="7" t="s">
        <v>5572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433.2</v>
      </c>
      <c r="S1047" s="18">
        <f t="shared" si="210"/>
        <v>433.2</v>
      </c>
      <c r="T1047" s="19">
        <f t="shared" si="211"/>
        <v>0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433.2</v>
      </c>
      <c r="AA1047" s="17">
        <v>1</v>
      </c>
      <c r="AB1047" s="33"/>
      <c r="AC1047" s="33">
        <v>1</v>
      </c>
      <c r="AD1047" s="33">
        <v>1</v>
      </c>
      <c r="AE1047" s="33">
        <v>1</v>
      </c>
      <c r="AF1047" s="33">
        <v>1</v>
      </c>
      <c r="AG1047" s="33">
        <v>1</v>
      </c>
      <c r="AH1047" s="33"/>
      <c r="AI1047" s="33"/>
      <c r="AJ1047"/>
      <c r="AK1047"/>
      <c r="AL1047"/>
      <c r="AM1047"/>
      <c r="AN1047"/>
      <c r="AO1047"/>
      <c r="AP1047"/>
      <c r="AQ1047" s="22"/>
      <c r="AR1047" s="24"/>
      <c r="AS1047" s="37"/>
      <c r="AT1047" s="37"/>
      <c r="AU1047" s="37"/>
      <c r="AV1047" s="37"/>
      <c r="AW1047" s="37"/>
    </row>
    <row r="1048" spans="1:49" ht="15.75" hidden="1" customHeight="1" x14ac:dyDescent="0.25">
      <c r="A1048" s="1" t="s">
        <v>5304</v>
      </c>
      <c r="B1048" s="21" t="s">
        <v>5305</v>
      </c>
      <c r="C1048" s="1">
        <v>1</v>
      </c>
      <c r="D1048" s="1" t="s">
        <v>5306</v>
      </c>
      <c r="E1048" s="7">
        <v>4693</v>
      </c>
      <c r="F1048" s="7">
        <v>23</v>
      </c>
      <c r="G1048" s="1">
        <v>425.4</v>
      </c>
      <c r="H1048" s="34">
        <f>Tabela1[[#This Row],[PESO UNI]]*Tabela1[[#This Row],[QTE]]</f>
        <v>425.4</v>
      </c>
      <c r="I1048" s="7" t="s">
        <v>5699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425.4</v>
      </c>
      <c r="S1048" s="18">
        <f t="shared" si="210"/>
        <v>425.4</v>
      </c>
      <c r="T1048" s="19">
        <f t="shared" si="211"/>
        <v>0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425.4</v>
      </c>
      <c r="AA1048" s="17">
        <v>1</v>
      </c>
      <c r="AB1048" s="33"/>
      <c r="AC1048" s="33">
        <v>1</v>
      </c>
      <c r="AD1048" s="33">
        <v>1</v>
      </c>
      <c r="AE1048" s="33">
        <v>1</v>
      </c>
      <c r="AF1048" s="33">
        <v>1</v>
      </c>
      <c r="AG1048" s="33">
        <v>1</v>
      </c>
      <c r="AH1048" s="33"/>
      <c r="AI1048" s="33"/>
      <c r="AJ1048"/>
      <c r="AK1048"/>
      <c r="AL1048"/>
      <c r="AM1048"/>
      <c r="AN1048"/>
      <c r="AO1048"/>
      <c r="AP1048"/>
      <c r="AQ1048" s="22"/>
      <c r="AR1048" s="24"/>
      <c r="AS1048" s="37"/>
      <c r="AT1048" s="37"/>
      <c r="AU1048" s="37"/>
      <c r="AV1048" s="37"/>
      <c r="AW1048" s="37"/>
    </row>
    <row r="1049" spans="1:49" ht="15.75" hidden="1" customHeight="1" x14ac:dyDescent="0.25">
      <c r="A1049" s="1" t="s">
        <v>5307</v>
      </c>
      <c r="B1049" s="21" t="s">
        <v>5308</v>
      </c>
      <c r="C1049" s="1">
        <v>1</v>
      </c>
      <c r="D1049" s="1" t="s">
        <v>5309</v>
      </c>
      <c r="E1049" s="7">
        <v>4694</v>
      </c>
      <c r="F1049" s="7">
        <v>23</v>
      </c>
      <c r="G1049" s="1">
        <v>586.79999999999995</v>
      </c>
      <c r="H1049" s="34">
        <f>Tabela1[[#This Row],[PESO UNI]]*Tabela1[[#This Row],[QTE]]</f>
        <v>586.79999999999995</v>
      </c>
      <c r="I1049" s="7" t="s">
        <v>5700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si="209"/>
        <v>586.79999999999995</v>
      </c>
      <c r="S1049" s="18">
        <f t="shared" si="210"/>
        <v>586.79999999999995</v>
      </c>
      <c r="T1049" s="19">
        <f t="shared" si="211"/>
        <v>0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12"/>
        <v>-1</v>
      </c>
      <c r="Z1049" s="20">
        <f>Tabela1[[#This Row],[PESO TOTAL]]-Tabela1[[#This Row],[Peso Expedido]]</f>
        <v>586.79999999999995</v>
      </c>
      <c r="AA1049" s="17">
        <v>1</v>
      </c>
      <c r="AB1049" s="33"/>
      <c r="AC1049" s="33">
        <v>1</v>
      </c>
      <c r="AD1049" s="33">
        <v>1</v>
      </c>
      <c r="AE1049" s="33">
        <v>1</v>
      </c>
      <c r="AF1049" s="33">
        <v>1</v>
      </c>
      <c r="AG1049" s="33">
        <v>1</v>
      </c>
      <c r="AH1049" s="33"/>
      <c r="AI1049" s="33"/>
      <c r="AJ1049"/>
      <c r="AK1049"/>
      <c r="AL1049"/>
      <c r="AM1049"/>
      <c r="AN1049"/>
      <c r="AO1049"/>
      <c r="AP1049"/>
      <c r="AQ1049" s="22"/>
      <c r="AR1049" s="24"/>
      <c r="AS1049" s="37"/>
      <c r="AT1049" s="37"/>
      <c r="AU1049" s="37"/>
      <c r="AV1049" s="37"/>
      <c r="AW1049" s="37"/>
    </row>
    <row r="1050" spans="1:49" ht="15.75" hidden="1" customHeight="1" x14ac:dyDescent="0.25">
      <c r="A1050" s="1" t="s">
        <v>5310</v>
      </c>
      <c r="B1050" s="21" t="s">
        <v>5311</v>
      </c>
      <c r="C1050" s="1">
        <v>1</v>
      </c>
      <c r="D1050" s="1" t="s">
        <v>5312</v>
      </c>
      <c r="E1050" s="7">
        <v>4695</v>
      </c>
      <c r="F1050" s="7">
        <v>25</v>
      </c>
      <c r="G1050" s="1">
        <v>319.39999999999998</v>
      </c>
      <c r="H1050" s="34">
        <f>Tabela1[[#This Row],[PESO UNI]]*Tabela1[[#This Row],[QTE]]</f>
        <v>319.39999999999998</v>
      </c>
      <c r="I1050" s="7" t="s">
        <v>5571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ref="R1050:R1051" si="213">IFERROR(H1050*((AA1050*0.25)+(AC1050*0.25)+(AD1050*0.225)+(AE1050*0.225)+(AF1050*0.05)),"")</f>
        <v>319.39999999999998</v>
      </c>
      <c r="S1050" s="18">
        <f t="shared" ref="S1050:S1051" si="214">IFERROR(H1050*AG1050,"")</f>
        <v>287.45999999999998</v>
      </c>
      <c r="T1050" s="19">
        <f t="shared" ref="T1050:T1051" si="215">IFERROR(S1050-H1050,"")</f>
        <v>-31.939999999999998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ref="Y1050:Y1051" si="216">U1050-C1050</f>
        <v>-1</v>
      </c>
      <c r="Z1050" s="20">
        <f>Tabela1[[#This Row],[PESO TOTAL]]-Tabela1[[#This Row],[Peso Expedido]]</f>
        <v>319.39999999999998</v>
      </c>
      <c r="AA1050" s="17">
        <v>1</v>
      </c>
      <c r="AB1050" s="33"/>
      <c r="AC1050" s="33">
        <v>1</v>
      </c>
      <c r="AD1050" s="33">
        <v>1</v>
      </c>
      <c r="AE1050" s="33">
        <v>1</v>
      </c>
      <c r="AF1050" s="33">
        <v>1</v>
      </c>
      <c r="AG1050" s="33">
        <v>0.9</v>
      </c>
      <c r="AH1050" s="33"/>
      <c r="AI1050" s="33"/>
      <c r="AJ1050"/>
      <c r="AK1050"/>
      <c r="AL1050"/>
      <c r="AM1050"/>
      <c r="AN1050"/>
      <c r="AO1050"/>
      <c r="AP1050"/>
      <c r="AQ1050" s="22"/>
      <c r="AR1050" s="24"/>
      <c r="AS1050" s="37"/>
      <c r="AT1050" s="37"/>
      <c r="AU1050" s="37"/>
      <c r="AV1050" s="37"/>
      <c r="AW1050" s="37"/>
    </row>
    <row r="1051" spans="1:49" ht="15.75" hidden="1" customHeight="1" x14ac:dyDescent="0.25">
      <c r="A1051" s="1" t="s">
        <v>5310</v>
      </c>
      <c r="B1051" s="21" t="s">
        <v>5311</v>
      </c>
      <c r="C1051" s="1">
        <v>2</v>
      </c>
      <c r="D1051" s="1" t="s">
        <v>5313</v>
      </c>
      <c r="E1051" s="7">
        <v>4696</v>
      </c>
      <c r="F1051" s="7">
        <v>25</v>
      </c>
      <c r="G1051" s="1">
        <v>62.1</v>
      </c>
      <c r="H1051" s="34">
        <f>Tabela1[[#This Row],[PESO UNI]]*Tabela1[[#This Row],[QTE]]</f>
        <v>124.2</v>
      </c>
      <c r="I1051" s="7" t="s">
        <v>5571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3"/>
        <v>124.2</v>
      </c>
      <c r="S1051" s="18">
        <f t="shared" si="214"/>
        <v>111.78</v>
      </c>
      <c r="T1051" s="19">
        <f t="shared" si="215"/>
        <v>-12.420000000000002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16"/>
        <v>-2</v>
      </c>
      <c r="Z1051" s="20">
        <f>Tabela1[[#This Row],[PESO TOTAL]]-Tabela1[[#This Row],[Peso Expedido]]</f>
        <v>124.2</v>
      </c>
      <c r="AA1051" s="17">
        <v>1</v>
      </c>
      <c r="AB1051" s="33"/>
      <c r="AC1051" s="33">
        <v>1</v>
      </c>
      <c r="AD1051" s="33">
        <v>1</v>
      </c>
      <c r="AE1051" s="33">
        <v>1</v>
      </c>
      <c r="AF1051" s="33">
        <v>1</v>
      </c>
      <c r="AG1051" s="33">
        <v>0.9</v>
      </c>
      <c r="AH1051" s="33"/>
      <c r="AI1051" s="33"/>
      <c r="AJ1051"/>
      <c r="AK1051"/>
      <c r="AL1051"/>
      <c r="AM1051"/>
      <c r="AN1051"/>
      <c r="AO1051"/>
      <c r="AP1051"/>
      <c r="AQ1051" s="22"/>
      <c r="AR1051" s="24"/>
      <c r="AS1051" s="37"/>
      <c r="AT1051" s="37"/>
      <c r="AU1051" s="37"/>
      <c r="AV1051" s="37"/>
      <c r="AW1051" s="37"/>
    </row>
    <row r="1052" spans="1:49" ht="15.75" hidden="1" customHeight="1" x14ac:dyDescent="0.25">
      <c r="A1052" s="1" t="s">
        <v>5310</v>
      </c>
      <c r="B1052" s="21" t="s">
        <v>5311</v>
      </c>
      <c r="C1052" s="1">
        <v>2</v>
      </c>
      <c r="D1052" s="1" t="s">
        <v>5314</v>
      </c>
      <c r="E1052" s="7">
        <v>4697</v>
      </c>
      <c r="F1052" s="7">
        <v>25</v>
      </c>
      <c r="G1052" s="1">
        <v>9.5</v>
      </c>
      <c r="H1052" s="34">
        <f>Tabela1[[#This Row],[PESO UNI]]*Tabela1[[#This Row],[QTE]]</f>
        <v>19</v>
      </c>
      <c r="I1052" s="7" t="s">
        <v>5571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-2</v>
      </c>
      <c r="R1052" s="18">
        <f t="shared" ref="R1052:R1068" si="217">IFERROR(H1052*((AA1052*0.25)+(AC1052*0.25)+(AD1052*0.225)+(AE1052*0.225)+(AF1052*0.05)),"")</f>
        <v>19</v>
      </c>
      <c r="S1052" s="18">
        <f t="shared" ref="S1052:S1068" si="218">IFERROR(H1052*AG1052,"")</f>
        <v>17.100000000000001</v>
      </c>
      <c r="T1052" s="19">
        <f t="shared" ref="T1052:T1068" si="219">IFERROR(S1052-H1052,"")</f>
        <v>-1.8999999999999986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ref="Y1052:Y1068" si="220">U1052-C1052</f>
        <v>-2</v>
      </c>
      <c r="Z1052" s="20">
        <f>Tabela1[[#This Row],[PESO TOTAL]]-Tabela1[[#This Row],[Peso Expedido]]</f>
        <v>19</v>
      </c>
      <c r="AA1052" s="17">
        <v>1</v>
      </c>
      <c r="AB1052" s="33"/>
      <c r="AC1052" s="33">
        <v>1</v>
      </c>
      <c r="AD1052" s="33">
        <v>1</v>
      </c>
      <c r="AE1052" s="33">
        <v>1</v>
      </c>
      <c r="AF1052" s="33">
        <v>1</v>
      </c>
      <c r="AG1052" s="33">
        <v>0.9</v>
      </c>
      <c r="AH1052" s="33"/>
      <c r="AI1052" s="33"/>
      <c r="AJ1052"/>
      <c r="AK1052"/>
      <c r="AL1052"/>
      <c r="AM1052"/>
      <c r="AN1052"/>
      <c r="AO1052"/>
      <c r="AP1052"/>
      <c r="AQ1052" s="22"/>
      <c r="AR1052" s="24"/>
      <c r="AS1052" s="37"/>
      <c r="AT1052" s="37"/>
      <c r="AU1052" s="37"/>
      <c r="AV1052" s="37"/>
      <c r="AW1052" s="37"/>
    </row>
    <row r="1053" spans="1:49" ht="15.75" hidden="1" customHeight="1" x14ac:dyDescent="0.25">
      <c r="A1053" s="1" t="s">
        <v>5315</v>
      </c>
      <c r="B1053" s="21" t="s">
        <v>5316</v>
      </c>
      <c r="C1053" s="1">
        <v>6</v>
      </c>
      <c r="D1053" s="1" t="s">
        <v>5317</v>
      </c>
      <c r="E1053" s="7">
        <v>4698</v>
      </c>
      <c r="F1053" s="7">
        <v>26</v>
      </c>
      <c r="G1053" s="1">
        <v>49.6</v>
      </c>
      <c r="H1053" s="34">
        <f>Tabela1[[#This Row],[PESO UNI]]*Tabela1[[#This Row],[QTE]]</f>
        <v>297.60000000000002</v>
      </c>
      <c r="I1053" s="7" t="s">
        <v>5921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297.60000000000002</v>
      </c>
      <c r="S1053" s="18">
        <f t="shared" si="218"/>
        <v>297.60000000000002</v>
      </c>
      <c r="T1053" s="19">
        <f t="shared" si="219"/>
        <v>0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1</v>
      </c>
      <c r="AB1053" s="33"/>
      <c r="AC1053" s="33">
        <v>1</v>
      </c>
      <c r="AD1053" s="33">
        <v>1</v>
      </c>
      <c r="AE1053" s="33">
        <v>1</v>
      </c>
      <c r="AF1053" s="33">
        <v>1</v>
      </c>
      <c r="AG1053" s="33">
        <v>1</v>
      </c>
      <c r="AH1053" s="33"/>
      <c r="AI1053" s="33"/>
      <c r="AJ1053"/>
      <c r="AK1053"/>
      <c r="AL1053"/>
      <c r="AM1053"/>
      <c r="AN1053"/>
      <c r="AO1053"/>
      <c r="AP1053"/>
      <c r="AQ1053" s="22"/>
      <c r="AR1053" s="24"/>
      <c r="AS1053" s="37"/>
      <c r="AT1053" s="37"/>
      <c r="AU1053" s="37"/>
      <c r="AV1053" s="37"/>
      <c r="AW1053" s="37"/>
    </row>
    <row r="1054" spans="1:49" ht="15.75" hidden="1" customHeight="1" x14ac:dyDescent="0.25">
      <c r="A1054" s="1" t="s">
        <v>5315</v>
      </c>
      <c r="B1054" s="21" t="s">
        <v>5316</v>
      </c>
      <c r="C1054" s="1">
        <v>6</v>
      </c>
      <c r="D1054" s="1" t="s">
        <v>5318</v>
      </c>
      <c r="E1054" s="7">
        <v>4699</v>
      </c>
      <c r="F1054" s="7">
        <v>26</v>
      </c>
      <c r="G1054" s="1">
        <v>49.6</v>
      </c>
      <c r="H1054" s="34">
        <f>Tabela1[[#This Row],[PESO UNI]]*Tabela1[[#This Row],[QTE]]</f>
        <v>297.60000000000002</v>
      </c>
      <c r="I1054" s="7" t="s">
        <v>5921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-6</v>
      </c>
      <c r="R1054" s="18">
        <f t="shared" si="217"/>
        <v>297.60000000000002</v>
      </c>
      <c r="S1054" s="18">
        <f t="shared" si="218"/>
        <v>297.60000000000002</v>
      </c>
      <c r="T1054" s="19">
        <f t="shared" si="219"/>
        <v>0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-6</v>
      </c>
      <c r="Z1054" s="20">
        <f>Tabela1[[#This Row],[PESO TOTAL]]-Tabela1[[#This Row],[Peso Expedido]]</f>
        <v>297.60000000000002</v>
      </c>
      <c r="AA1054" s="17">
        <v>1</v>
      </c>
      <c r="AB1054" s="33"/>
      <c r="AC1054" s="33">
        <v>1</v>
      </c>
      <c r="AD1054" s="33">
        <v>1</v>
      </c>
      <c r="AE1054" s="33">
        <v>1</v>
      </c>
      <c r="AF1054" s="33">
        <v>1</v>
      </c>
      <c r="AG1054" s="33">
        <v>1</v>
      </c>
      <c r="AH1054" s="33"/>
      <c r="AI1054" s="33"/>
      <c r="AJ1054"/>
      <c r="AK1054"/>
      <c r="AL1054"/>
      <c r="AM1054"/>
      <c r="AN1054"/>
      <c r="AO1054"/>
      <c r="AP1054"/>
      <c r="AQ1054" s="22"/>
      <c r="AR1054" s="24"/>
      <c r="AS1054" s="37"/>
      <c r="AT1054" s="37"/>
      <c r="AU1054" s="37"/>
      <c r="AV1054" s="37"/>
      <c r="AW1054" s="37"/>
    </row>
    <row r="1055" spans="1:49" ht="15.75" hidden="1" customHeight="1" x14ac:dyDescent="0.25">
      <c r="A1055" s="1" t="s">
        <v>5315</v>
      </c>
      <c r="B1055" s="21" t="s">
        <v>5316</v>
      </c>
      <c r="C1055" s="1">
        <v>1</v>
      </c>
      <c r="D1055" s="1" t="s">
        <v>5319</v>
      </c>
      <c r="E1055" s="7">
        <v>4700</v>
      </c>
      <c r="F1055" s="7">
        <v>26</v>
      </c>
      <c r="G1055" s="1">
        <v>13.7</v>
      </c>
      <c r="H1055" s="34">
        <f>Tabela1[[#This Row],[PESO UNI]]*Tabela1[[#This Row],[QTE]]</f>
        <v>13.7</v>
      </c>
      <c r="I1055" s="7" t="s">
        <v>5921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13.662324999999999</v>
      </c>
      <c r="S1055" s="18">
        <f t="shared" si="218"/>
        <v>12.33</v>
      </c>
      <c r="T1055" s="19">
        <f t="shared" si="219"/>
        <v>-1.3699999999999992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13.7</v>
      </c>
      <c r="AA1055" s="17">
        <v>1</v>
      </c>
      <c r="AB1055" s="33"/>
      <c r="AC1055" s="33">
        <v>1</v>
      </c>
      <c r="AD1055" s="33">
        <v>1</v>
      </c>
      <c r="AE1055" s="33">
        <v>0.99</v>
      </c>
      <c r="AF1055" s="33">
        <v>0.99</v>
      </c>
      <c r="AG1055" s="33">
        <v>0.9</v>
      </c>
      <c r="AH1055" s="33"/>
      <c r="AI1055" s="33"/>
      <c r="AJ1055"/>
      <c r="AK1055"/>
      <c r="AL1055"/>
      <c r="AM1055"/>
      <c r="AN1055"/>
      <c r="AO1055"/>
      <c r="AP1055"/>
      <c r="AQ1055" s="22"/>
      <c r="AR1055" s="24"/>
      <c r="AS1055" s="37"/>
      <c r="AT1055" s="37"/>
      <c r="AU1055" s="37"/>
      <c r="AV1055" s="37"/>
      <c r="AW1055" s="37"/>
    </row>
    <row r="1056" spans="1:49" ht="15.75" hidden="1" customHeight="1" x14ac:dyDescent="0.25">
      <c r="A1056" s="1" t="s">
        <v>5315</v>
      </c>
      <c r="B1056" s="21" t="s">
        <v>5316</v>
      </c>
      <c r="C1056" s="1">
        <v>12</v>
      </c>
      <c r="D1056" s="1" t="s">
        <v>5320</v>
      </c>
      <c r="E1056" s="7">
        <v>4701</v>
      </c>
      <c r="F1056" s="7">
        <v>26</v>
      </c>
      <c r="G1056" s="1">
        <v>7</v>
      </c>
      <c r="H1056" s="34">
        <f>Tabela1[[#This Row],[PESO UNI]]*Tabela1[[#This Row],[QTE]]</f>
        <v>84</v>
      </c>
      <c r="I1056" s="7" t="s">
        <v>5921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83.768999999999991</v>
      </c>
      <c r="S1056" s="18">
        <f t="shared" si="218"/>
        <v>75.600000000000009</v>
      </c>
      <c r="T1056" s="19">
        <f t="shared" si="219"/>
        <v>-8.3999999999999915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1</v>
      </c>
      <c r="AB1056" s="33"/>
      <c r="AC1056" s="33">
        <v>1</v>
      </c>
      <c r="AD1056" s="33">
        <v>1</v>
      </c>
      <c r="AE1056" s="33">
        <v>0.99</v>
      </c>
      <c r="AF1056" s="33">
        <v>0.99</v>
      </c>
      <c r="AG1056" s="33">
        <v>0.9</v>
      </c>
      <c r="AH1056" s="33"/>
      <c r="AI1056" s="33"/>
      <c r="AJ1056"/>
      <c r="AK1056"/>
      <c r="AL1056"/>
      <c r="AM1056"/>
      <c r="AN1056"/>
      <c r="AO1056"/>
      <c r="AP1056"/>
      <c r="AQ1056" s="22"/>
      <c r="AR1056" s="24"/>
      <c r="AS1056" s="37"/>
      <c r="AT1056" s="37"/>
      <c r="AU1056" s="37"/>
      <c r="AV1056" s="37"/>
      <c r="AW1056" s="37"/>
    </row>
    <row r="1057" spans="1:49" ht="15.75" hidden="1" customHeight="1" x14ac:dyDescent="0.25">
      <c r="A1057" s="1" t="s">
        <v>5315</v>
      </c>
      <c r="B1057" s="21" t="s">
        <v>5316</v>
      </c>
      <c r="C1057" s="1">
        <v>12</v>
      </c>
      <c r="D1057" s="1" t="s">
        <v>5321</v>
      </c>
      <c r="E1057" s="7">
        <v>4702</v>
      </c>
      <c r="F1057" s="7">
        <v>26</v>
      </c>
      <c r="G1057" s="1">
        <v>7</v>
      </c>
      <c r="H1057" s="34">
        <f>Tabela1[[#This Row],[PESO UNI]]*Tabela1[[#This Row],[QTE]]</f>
        <v>84</v>
      </c>
      <c r="I1057" s="7" t="s">
        <v>5921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-12</v>
      </c>
      <c r="R1057" s="18">
        <f t="shared" si="217"/>
        <v>83.768999999999991</v>
      </c>
      <c r="S1057" s="18">
        <f t="shared" si="218"/>
        <v>75.600000000000009</v>
      </c>
      <c r="T1057" s="19">
        <f t="shared" si="219"/>
        <v>-8.3999999999999915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-12</v>
      </c>
      <c r="Z1057" s="20">
        <f>Tabela1[[#This Row],[PESO TOTAL]]-Tabela1[[#This Row],[Peso Expedido]]</f>
        <v>84</v>
      </c>
      <c r="AA1057" s="17">
        <v>1</v>
      </c>
      <c r="AB1057" s="33"/>
      <c r="AC1057" s="33">
        <v>1</v>
      </c>
      <c r="AD1057" s="33">
        <v>1</v>
      </c>
      <c r="AE1057" s="33">
        <v>0.99</v>
      </c>
      <c r="AF1057" s="33">
        <v>0.99</v>
      </c>
      <c r="AG1057" s="33">
        <v>0.9</v>
      </c>
      <c r="AH1057" s="33"/>
      <c r="AI1057" s="33"/>
      <c r="AJ1057"/>
      <c r="AK1057"/>
      <c r="AL1057"/>
      <c r="AM1057"/>
      <c r="AN1057"/>
      <c r="AO1057"/>
      <c r="AP1057"/>
      <c r="AQ1057" s="22"/>
      <c r="AR1057" s="24"/>
      <c r="AS1057" s="37"/>
      <c r="AT1057" s="37"/>
      <c r="AU1057" s="37"/>
      <c r="AV1057" s="37"/>
      <c r="AW1057" s="37"/>
    </row>
    <row r="1058" spans="1:49" ht="15.75" hidden="1" customHeight="1" x14ac:dyDescent="0.25">
      <c r="A1058" s="1" t="s">
        <v>5315</v>
      </c>
      <c r="B1058" s="21" t="s">
        <v>5316</v>
      </c>
      <c r="C1058" s="1">
        <v>24</v>
      </c>
      <c r="D1058" s="1" t="s">
        <v>5322</v>
      </c>
      <c r="E1058" s="7">
        <v>4703</v>
      </c>
      <c r="F1058" s="7">
        <v>26</v>
      </c>
      <c r="G1058" s="1">
        <v>0.6</v>
      </c>
      <c r="H1058" s="34">
        <f>Tabela1[[#This Row],[PESO UNI]]*Tabela1[[#This Row],[QTE]]</f>
        <v>14.399999999999999</v>
      </c>
      <c r="I1058" s="7" t="s">
        <v>5921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-24</v>
      </c>
      <c r="R1058" s="18">
        <f t="shared" si="217"/>
        <v>14.399999999999999</v>
      </c>
      <c r="S1058" s="18">
        <f t="shared" si="218"/>
        <v>14.399999999999999</v>
      </c>
      <c r="T1058" s="19">
        <f t="shared" si="219"/>
        <v>0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-24</v>
      </c>
      <c r="Z1058" s="20">
        <f>Tabela1[[#This Row],[PESO TOTAL]]-Tabela1[[#This Row],[Peso Expedido]]</f>
        <v>14.399999999999999</v>
      </c>
      <c r="AA1058" s="17">
        <v>1</v>
      </c>
      <c r="AB1058" s="33"/>
      <c r="AC1058" s="33">
        <v>1</v>
      </c>
      <c r="AD1058" s="33">
        <v>1</v>
      </c>
      <c r="AE1058" s="33">
        <v>1</v>
      </c>
      <c r="AF1058" s="33">
        <v>1</v>
      </c>
      <c r="AG1058" s="33">
        <v>1</v>
      </c>
      <c r="AH1058" s="33"/>
      <c r="AI1058" s="33"/>
      <c r="AJ1058"/>
      <c r="AK1058"/>
      <c r="AL1058"/>
      <c r="AM1058"/>
      <c r="AN1058"/>
      <c r="AO1058"/>
      <c r="AP1058"/>
      <c r="AQ1058" s="22"/>
      <c r="AR1058" s="24"/>
      <c r="AS1058" s="37"/>
      <c r="AT1058" s="37"/>
      <c r="AU1058" s="37"/>
      <c r="AV1058" s="37"/>
      <c r="AW1058" s="37"/>
    </row>
    <row r="1059" spans="1:49" ht="15.75" hidden="1" customHeight="1" x14ac:dyDescent="0.25">
      <c r="A1059" s="1" t="s">
        <v>5315</v>
      </c>
      <c r="B1059" s="21" t="s">
        <v>5316</v>
      </c>
      <c r="C1059" s="1">
        <v>12</v>
      </c>
      <c r="D1059" s="1" t="s">
        <v>5325</v>
      </c>
      <c r="E1059" s="7">
        <v>4704</v>
      </c>
      <c r="F1059" s="7">
        <v>26</v>
      </c>
      <c r="G1059" s="1">
        <v>1.7</v>
      </c>
      <c r="H1059" s="34">
        <f>Tabela1[[#This Row],[PESO UNI]]*Tabela1[[#This Row],[QTE]]</f>
        <v>20.399999999999999</v>
      </c>
      <c r="I1059" s="7" t="s">
        <v>5921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-12</v>
      </c>
      <c r="R1059" s="18">
        <f t="shared" si="217"/>
        <v>20.399999999999999</v>
      </c>
      <c r="S1059" s="18">
        <f t="shared" si="218"/>
        <v>20.399999999999999</v>
      </c>
      <c r="T1059" s="19">
        <f t="shared" si="219"/>
        <v>0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-12</v>
      </c>
      <c r="Z1059" s="20">
        <f>Tabela1[[#This Row],[PESO TOTAL]]-Tabela1[[#This Row],[Peso Expedido]]</f>
        <v>20.399999999999999</v>
      </c>
      <c r="AA1059" s="17">
        <v>1</v>
      </c>
      <c r="AB1059" s="33"/>
      <c r="AC1059" s="33">
        <v>1</v>
      </c>
      <c r="AD1059" s="33">
        <v>1</v>
      </c>
      <c r="AE1059" s="33">
        <v>1</v>
      </c>
      <c r="AF1059" s="33">
        <v>1</v>
      </c>
      <c r="AG1059" s="33">
        <v>1</v>
      </c>
      <c r="AH1059" s="33"/>
      <c r="AI1059" s="33"/>
      <c r="AJ1059"/>
      <c r="AK1059"/>
      <c r="AL1059"/>
      <c r="AM1059"/>
      <c r="AN1059"/>
      <c r="AO1059"/>
      <c r="AP1059"/>
      <c r="AQ1059" s="22"/>
      <c r="AR1059" s="24"/>
      <c r="AS1059" s="37"/>
      <c r="AT1059" s="37"/>
      <c r="AU1059" s="37"/>
      <c r="AV1059" s="37"/>
      <c r="AW1059" s="37"/>
    </row>
    <row r="1060" spans="1:49" ht="15.75" hidden="1" customHeight="1" x14ac:dyDescent="0.25">
      <c r="A1060" s="1" t="s">
        <v>5315</v>
      </c>
      <c r="B1060" s="21" t="s">
        <v>5316</v>
      </c>
      <c r="C1060" s="1">
        <v>24</v>
      </c>
      <c r="D1060" s="1" t="s">
        <v>5324</v>
      </c>
      <c r="E1060" s="7">
        <v>4705</v>
      </c>
      <c r="F1060" s="7">
        <v>26</v>
      </c>
      <c r="G1060" s="1">
        <v>1.5</v>
      </c>
      <c r="H1060" s="34">
        <f>Tabela1[[#This Row],[PESO UNI]]*Tabela1[[#This Row],[QTE]]</f>
        <v>36</v>
      </c>
      <c r="I1060" s="7" t="s">
        <v>5921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-24</v>
      </c>
      <c r="R1060" s="18">
        <f t="shared" si="217"/>
        <v>36</v>
      </c>
      <c r="S1060" s="18">
        <f t="shared" si="218"/>
        <v>36</v>
      </c>
      <c r="T1060" s="19">
        <f t="shared" si="219"/>
        <v>0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-24</v>
      </c>
      <c r="Z1060" s="20">
        <f>Tabela1[[#This Row],[PESO TOTAL]]-Tabela1[[#This Row],[Peso Expedido]]</f>
        <v>36</v>
      </c>
      <c r="AA1060" s="17">
        <v>1</v>
      </c>
      <c r="AB1060" s="33"/>
      <c r="AC1060" s="33">
        <v>1</v>
      </c>
      <c r="AD1060" s="33">
        <v>1</v>
      </c>
      <c r="AE1060" s="33">
        <v>1</v>
      </c>
      <c r="AF1060" s="33">
        <v>1</v>
      </c>
      <c r="AG1060" s="33">
        <v>1</v>
      </c>
      <c r="AH1060" s="33"/>
      <c r="AI1060" s="33"/>
      <c r="AJ1060"/>
      <c r="AK1060"/>
      <c r="AL1060"/>
      <c r="AM1060"/>
      <c r="AN1060"/>
      <c r="AO1060"/>
      <c r="AP1060"/>
      <c r="AQ1060" s="22"/>
      <c r="AR1060" s="24"/>
      <c r="AS1060" s="37"/>
      <c r="AT1060" s="37"/>
      <c r="AU1060" s="37"/>
      <c r="AV1060" s="37"/>
      <c r="AW1060" s="37"/>
    </row>
    <row r="1061" spans="1:49" ht="15.75" hidden="1" customHeight="1" x14ac:dyDescent="0.25">
      <c r="A1061" s="1" t="s">
        <v>5315</v>
      </c>
      <c r="B1061" s="21" t="s">
        <v>5316</v>
      </c>
      <c r="C1061" s="1">
        <v>1</v>
      </c>
      <c r="D1061" s="1" t="s">
        <v>5323</v>
      </c>
      <c r="E1061" s="7">
        <v>4706</v>
      </c>
      <c r="F1061" s="7">
        <v>26</v>
      </c>
      <c r="G1061" s="1">
        <v>1.3</v>
      </c>
      <c r="H1061" s="34">
        <f>Tabela1[[#This Row],[PESO UNI]]*Tabela1[[#This Row],[QTE]]</f>
        <v>1.3</v>
      </c>
      <c r="I1061" s="7" t="s">
        <v>5921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-1</v>
      </c>
      <c r="R1061" s="18">
        <f t="shared" si="217"/>
        <v>1.3</v>
      </c>
      <c r="S1061" s="18">
        <f t="shared" si="218"/>
        <v>1.3</v>
      </c>
      <c r="T1061" s="19">
        <f t="shared" si="219"/>
        <v>0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-1</v>
      </c>
      <c r="Z1061" s="20">
        <f>Tabela1[[#This Row],[PESO TOTAL]]-Tabela1[[#This Row],[Peso Expedido]]</f>
        <v>1.3</v>
      </c>
      <c r="AA1061" s="17">
        <v>1</v>
      </c>
      <c r="AB1061" s="33"/>
      <c r="AC1061" s="33">
        <v>1</v>
      </c>
      <c r="AD1061" s="33">
        <v>1</v>
      </c>
      <c r="AE1061" s="33">
        <v>1</v>
      </c>
      <c r="AF1061" s="33">
        <v>1</v>
      </c>
      <c r="AG1061" s="33">
        <v>1</v>
      </c>
      <c r="AH1061" s="33"/>
      <c r="AI1061" s="33"/>
      <c r="AJ1061"/>
      <c r="AK1061"/>
      <c r="AL1061"/>
      <c r="AM1061"/>
      <c r="AN1061"/>
      <c r="AO1061"/>
      <c r="AP1061"/>
      <c r="AQ1061" s="22"/>
      <c r="AR1061" s="24"/>
      <c r="AS1061" s="37"/>
      <c r="AT1061" s="37"/>
      <c r="AU1061" s="37"/>
      <c r="AV1061" s="37"/>
      <c r="AW1061" s="37"/>
    </row>
    <row r="1062" spans="1:49" ht="15.75" hidden="1" customHeight="1" x14ac:dyDescent="0.25">
      <c r="A1062" s="1" t="s">
        <v>5328</v>
      </c>
      <c r="B1062" s="21"/>
      <c r="C1062" s="1">
        <v>2</v>
      </c>
      <c r="D1062" s="1" t="s">
        <v>5329</v>
      </c>
      <c r="E1062" s="7">
        <v>4707</v>
      </c>
      <c r="F1062" s="7">
        <v>22</v>
      </c>
      <c r="G1062" s="1">
        <v>562</v>
      </c>
      <c r="H1062" s="34">
        <f>Tabela1[[#This Row],[PESO UNI]]*Tabela1[[#This Row],[QTE]]</f>
        <v>1124</v>
      </c>
      <c r="I1062" s="7" t="s">
        <v>5395</v>
      </c>
      <c r="J1062" s="8" t="s">
        <v>4834</v>
      </c>
      <c r="K1062" s="8" t="s">
        <v>22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-2</v>
      </c>
      <c r="R1062" s="18">
        <f t="shared" si="217"/>
        <v>562</v>
      </c>
      <c r="S1062" s="18">
        <f t="shared" si="218"/>
        <v>0</v>
      </c>
      <c r="T1062" s="19">
        <f t="shared" si="219"/>
        <v>-1124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-2</v>
      </c>
      <c r="Z1062" s="20">
        <f>Tabela1[[#This Row],[PESO TOTAL]]-Tabela1[[#This Row],[Peso Expedido]]</f>
        <v>1124</v>
      </c>
      <c r="AA1062" s="17">
        <v>0.5</v>
      </c>
      <c r="AB1062" s="33"/>
      <c r="AC1062" s="33">
        <v>0.5</v>
      </c>
      <c r="AD1062" s="33">
        <v>0.5</v>
      </c>
      <c r="AE1062" s="33">
        <v>0.5</v>
      </c>
      <c r="AF1062" s="33">
        <v>0.5</v>
      </c>
      <c r="AG1062" s="33"/>
      <c r="AH1062" s="33"/>
      <c r="AI1062" s="33"/>
      <c r="AJ1062"/>
      <c r="AK1062"/>
      <c r="AL1062"/>
      <c r="AM1062"/>
      <c r="AN1062"/>
      <c r="AO1062"/>
      <c r="AP1062"/>
      <c r="AQ1062" s="22"/>
      <c r="AR1062" s="24"/>
      <c r="AS1062" s="37"/>
      <c r="AT1062" s="37"/>
      <c r="AU1062" s="37"/>
      <c r="AV1062" s="37"/>
      <c r="AW1062" s="37"/>
    </row>
    <row r="1063" spans="1:49" ht="15.75" hidden="1" customHeight="1" x14ac:dyDescent="0.25">
      <c r="A1063" s="1" t="s">
        <v>5326</v>
      </c>
      <c r="B1063" s="21" t="s">
        <v>5327</v>
      </c>
      <c r="C1063" s="1">
        <v>1</v>
      </c>
      <c r="D1063" s="1" t="s">
        <v>5330</v>
      </c>
      <c r="E1063" s="7">
        <v>4708</v>
      </c>
      <c r="F1063" s="7">
        <v>27</v>
      </c>
      <c r="G1063" s="1">
        <v>41</v>
      </c>
      <c r="H1063" s="34">
        <f>Tabela1[[#This Row],[PESO UNI]]*Tabela1[[#This Row],[QTE]]</f>
        <v>41</v>
      </c>
      <c r="I1063" s="7" t="s">
        <v>5571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41</v>
      </c>
      <c r="S1063" s="18">
        <f t="shared" si="218"/>
        <v>41</v>
      </c>
      <c r="T1063" s="19">
        <f t="shared" si="219"/>
        <v>0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41</v>
      </c>
      <c r="AA1063" s="17">
        <v>1</v>
      </c>
      <c r="AB1063" s="33"/>
      <c r="AC1063" s="33">
        <v>1</v>
      </c>
      <c r="AD1063" s="33">
        <v>1</v>
      </c>
      <c r="AE1063" s="33">
        <v>1</v>
      </c>
      <c r="AF1063" s="33">
        <v>1</v>
      </c>
      <c r="AG1063" s="33">
        <v>1</v>
      </c>
      <c r="AH1063" s="33"/>
      <c r="AI1063" s="33"/>
      <c r="AJ1063"/>
      <c r="AK1063"/>
      <c r="AL1063"/>
      <c r="AM1063"/>
      <c r="AN1063"/>
      <c r="AO1063"/>
      <c r="AP1063"/>
      <c r="AQ1063" s="22"/>
      <c r="AR1063" s="24"/>
      <c r="AS1063" s="37"/>
      <c r="AT1063" s="37"/>
      <c r="AU1063" s="37"/>
      <c r="AV1063" s="37"/>
      <c r="AW1063" s="37"/>
    </row>
    <row r="1064" spans="1:49" ht="15.75" hidden="1" customHeight="1" x14ac:dyDescent="0.25">
      <c r="A1064" s="1" t="s">
        <v>5326</v>
      </c>
      <c r="B1064" s="21" t="s">
        <v>5327</v>
      </c>
      <c r="C1064" s="1">
        <v>2</v>
      </c>
      <c r="D1064" s="1" t="s">
        <v>5331</v>
      </c>
      <c r="E1064" s="7">
        <v>4709</v>
      </c>
      <c r="F1064" s="7">
        <v>27</v>
      </c>
      <c r="G1064" s="1">
        <v>5.2</v>
      </c>
      <c r="H1064" s="34">
        <f>Tabela1[[#This Row],[PESO UNI]]*Tabela1[[#This Row],[QTE]]</f>
        <v>10.4</v>
      </c>
      <c r="I1064" s="7" t="s">
        <v>5571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-2</v>
      </c>
      <c r="R1064" s="18">
        <f t="shared" si="217"/>
        <v>10.4</v>
      </c>
      <c r="S1064" s="18">
        <f t="shared" si="218"/>
        <v>10.4</v>
      </c>
      <c r="T1064" s="19">
        <f t="shared" si="219"/>
        <v>0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-2</v>
      </c>
      <c r="Z1064" s="20">
        <f>Tabela1[[#This Row],[PESO TOTAL]]-Tabela1[[#This Row],[Peso Expedido]]</f>
        <v>10.4</v>
      </c>
      <c r="AA1064" s="17">
        <v>1</v>
      </c>
      <c r="AB1064" s="33"/>
      <c r="AC1064" s="33">
        <v>1</v>
      </c>
      <c r="AD1064" s="33">
        <v>1</v>
      </c>
      <c r="AE1064" s="33">
        <v>1</v>
      </c>
      <c r="AF1064" s="33">
        <v>1</v>
      </c>
      <c r="AG1064" s="33">
        <v>1</v>
      </c>
      <c r="AH1064" s="33"/>
      <c r="AI1064" s="33"/>
      <c r="AJ1064"/>
      <c r="AK1064"/>
      <c r="AL1064"/>
      <c r="AM1064"/>
      <c r="AN1064"/>
      <c r="AO1064"/>
      <c r="AP1064"/>
      <c r="AQ1064" s="22"/>
      <c r="AR1064" s="24"/>
      <c r="AS1064" s="37"/>
      <c r="AT1064" s="37"/>
      <c r="AU1064" s="37"/>
      <c r="AV1064" s="37"/>
      <c r="AW1064" s="37"/>
    </row>
    <row r="1065" spans="1:49" ht="15.75" hidden="1" customHeight="1" x14ac:dyDescent="0.25">
      <c r="A1065" s="1" t="s">
        <v>5326</v>
      </c>
      <c r="B1065" s="21" t="s">
        <v>5327</v>
      </c>
      <c r="C1065" s="1">
        <v>1</v>
      </c>
      <c r="D1065" s="1" t="s">
        <v>5332</v>
      </c>
      <c r="E1065" s="7">
        <v>4710</v>
      </c>
      <c r="F1065" s="7">
        <v>27</v>
      </c>
      <c r="G1065" s="1">
        <v>12.7</v>
      </c>
      <c r="H1065" s="34">
        <f>Tabela1[[#This Row],[PESO UNI]]*Tabela1[[#This Row],[QTE]]</f>
        <v>12.7</v>
      </c>
      <c r="I1065" s="7" t="s">
        <v>5571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-1</v>
      </c>
      <c r="R1065" s="18">
        <f t="shared" si="217"/>
        <v>12.7</v>
      </c>
      <c r="S1065" s="18">
        <f t="shared" si="218"/>
        <v>12.7</v>
      </c>
      <c r="T1065" s="19">
        <f t="shared" si="219"/>
        <v>0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-1</v>
      </c>
      <c r="Z1065" s="20">
        <f>Tabela1[[#This Row],[PESO TOTAL]]-Tabela1[[#This Row],[Peso Expedido]]</f>
        <v>12.7</v>
      </c>
      <c r="AA1065" s="17">
        <v>1</v>
      </c>
      <c r="AB1065" s="33"/>
      <c r="AC1065" s="33">
        <v>1</v>
      </c>
      <c r="AD1065" s="33">
        <v>1</v>
      </c>
      <c r="AE1065" s="33">
        <v>1</v>
      </c>
      <c r="AF1065" s="33">
        <v>1</v>
      </c>
      <c r="AG1065" s="33">
        <v>1</v>
      </c>
      <c r="AH1065" s="33"/>
      <c r="AI1065" s="33"/>
      <c r="AJ1065"/>
      <c r="AK1065"/>
      <c r="AL1065"/>
      <c r="AM1065"/>
      <c r="AN1065"/>
      <c r="AO1065"/>
      <c r="AP1065"/>
      <c r="AQ1065" s="22"/>
      <c r="AR1065" s="24"/>
      <c r="AS1065" s="37"/>
      <c r="AT1065" s="37"/>
      <c r="AU1065" s="37"/>
      <c r="AV1065" s="37"/>
      <c r="AW1065" s="37"/>
    </row>
    <row r="1066" spans="1:49" ht="15.75" hidden="1" customHeight="1" x14ac:dyDescent="0.25">
      <c r="A1066" s="1" t="s">
        <v>5326</v>
      </c>
      <c r="B1066" s="21" t="s">
        <v>5327</v>
      </c>
      <c r="C1066" s="1">
        <v>4</v>
      </c>
      <c r="D1066" s="1" t="s">
        <v>5333</v>
      </c>
      <c r="E1066" s="7">
        <v>4711</v>
      </c>
      <c r="F1066" s="7">
        <v>27</v>
      </c>
      <c r="G1066" s="1">
        <v>0.8</v>
      </c>
      <c r="H1066" s="34">
        <f>Tabela1[[#This Row],[PESO UNI]]*Tabela1[[#This Row],[QTE]]</f>
        <v>3.2</v>
      </c>
      <c r="I1066" s="7" t="s">
        <v>5571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-4</v>
      </c>
      <c r="R1066" s="18">
        <f t="shared" si="217"/>
        <v>3.2</v>
      </c>
      <c r="S1066" s="18">
        <f t="shared" si="218"/>
        <v>3.2</v>
      </c>
      <c r="T1066" s="19">
        <f t="shared" si="219"/>
        <v>0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-4</v>
      </c>
      <c r="Z1066" s="20">
        <f>Tabela1[[#This Row],[PESO TOTAL]]-Tabela1[[#This Row],[Peso Expedido]]</f>
        <v>3.2</v>
      </c>
      <c r="AA1066" s="17">
        <v>1</v>
      </c>
      <c r="AB1066" s="33"/>
      <c r="AC1066" s="33">
        <v>1</v>
      </c>
      <c r="AD1066" s="33">
        <v>1</v>
      </c>
      <c r="AE1066" s="33">
        <v>1</v>
      </c>
      <c r="AF1066" s="33">
        <v>1</v>
      </c>
      <c r="AG1066" s="33">
        <v>1</v>
      </c>
      <c r="AH1066" s="33"/>
      <c r="AI1066" s="33"/>
      <c r="AJ1066"/>
      <c r="AK1066"/>
      <c r="AL1066"/>
      <c r="AM1066"/>
      <c r="AN1066"/>
      <c r="AO1066"/>
      <c r="AP1066"/>
      <c r="AQ1066" s="22"/>
      <c r="AR1066" s="24"/>
      <c r="AS1066" s="37"/>
      <c r="AT1066" s="37"/>
      <c r="AU1066" s="37"/>
      <c r="AV1066" s="37"/>
      <c r="AW1066" s="37"/>
    </row>
    <row r="1067" spans="1:49" ht="15.75" hidden="1" customHeight="1" x14ac:dyDescent="0.25">
      <c r="A1067" s="1" t="s">
        <v>5326</v>
      </c>
      <c r="B1067" s="21" t="s">
        <v>5327</v>
      </c>
      <c r="C1067" s="1">
        <v>2</v>
      </c>
      <c r="D1067" s="1" t="s">
        <v>5334</v>
      </c>
      <c r="E1067" s="7">
        <v>4712</v>
      </c>
      <c r="F1067" s="7">
        <v>27</v>
      </c>
      <c r="G1067" s="1">
        <v>0.4</v>
      </c>
      <c r="H1067" s="34">
        <f>Tabela1[[#This Row],[PESO UNI]]*Tabela1[[#This Row],[QTE]]</f>
        <v>0.8</v>
      </c>
      <c r="I1067" s="7" t="s">
        <v>5571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-2</v>
      </c>
      <c r="R1067" s="18">
        <f t="shared" si="217"/>
        <v>0.8</v>
      </c>
      <c r="S1067" s="18">
        <f t="shared" si="218"/>
        <v>0.8</v>
      </c>
      <c r="T1067" s="19">
        <f t="shared" si="219"/>
        <v>0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-2</v>
      </c>
      <c r="Z1067" s="20">
        <f>Tabela1[[#This Row],[PESO TOTAL]]-Tabela1[[#This Row],[Peso Expedido]]</f>
        <v>0.8</v>
      </c>
      <c r="AA1067" s="17">
        <v>1</v>
      </c>
      <c r="AB1067" s="33"/>
      <c r="AC1067" s="33">
        <v>1</v>
      </c>
      <c r="AD1067" s="33">
        <v>1</v>
      </c>
      <c r="AE1067" s="33">
        <v>1</v>
      </c>
      <c r="AF1067" s="33">
        <v>1</v>
      </c>
      <c r="AG1067" s="33">
        <v>1</v>
      </c>
      <c r="AH1067" s="33"/>
      <c r="AI1067" s="33"/>
      <c r="AJ1067"/>
      <c r="AK1067"/>
      <c r="AL1067"/>
      <c r="AM1067"/>
      <c r="AN1067"/>
      <c r="AO1067"/>
      <c r="AP1067"/>
      <c r="AQ1067" s="22"/>
      <c r="AR1067" s="24"/>
      <c r="AS1067" s="37"/>
      <c r="AT1067" s="37"/>
      <c r="AU1067" s="37"/>
      <c r="AV1067" s="37"/>
      <c r="AW1067" s="37"/>
    </row>
    <row r="1068" spans="1:49" ht="15.75" hidden="1" customHeight="1" x14ac:dyDescent="0.25">
      <c r="A1068" s="1" t="s">
        <v>5326</v>
      </c>
      <c r="B1068" s="21" t="s">
        <v>5327</v>
      </c>
      <c r="C1068" s="1">
        <v>4</v>
      </c>
      <c r="D1068" s="1" t="s">
        <v>5335</v>
      </c>
      <c r="E1068" s="7">
        <v>4713</v>
      </c>
      <c r="F1068" s="7">
        <v>27</v>
      </c>
      <c r="G1068" s="1">
        <v>0.4</v>
      </c>
      <c r="H1068" s="34">
        <f>Tabela1[[#This Row],[PESO UNI]]*Tabela1[[#This Row],[QTE]]</f>
        <v>1.6</v>
      </c>
      <c r="I1068" s="7" t="s">
        <v>5571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-4</v>
      </c>
      <c r="R1068" s="18">
        <f t="shared" si="217"/>
        <v>1.6</v>
      </c>
      <c r="S1068" s="18">
        <f t="shared" si="218"/>
        <v>1.6</v>
      </c>
      <c r="T1068" s="19">
        <f t="shared" si="219"/>
        <v>0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si="220"/>
        <v>-4</v>
      </c>
      <c r="Z1068" s="20">
        <f>Tabela1[[#This Row],[PESO TOTAL]]-Tabela1[[#This Row],[Peso Expedido]]</f>
        <v>1.6</v>
      </c>
      <c r="AA1068" s="17">
        <v>1</v>
      </c>
      <c r="AB1068" s="33"/>
      <c r="AC1068" s="33">
        <v>1</v>
      </c>
      <c r="AD1068" s="33">
        <v>1</v>
      </c>
      <c r="AE1068" s="33">
        <v>1</v>
      </c>
      <c r="AF1068" s="33">
        <v>1</v>
      </c>
      <c r="AG1068" s="33">
        <v>1</v>
      </c>
      <c r="AH1068" s="33"/>
      <c r="AI1068" s="33"/>
      <c r="AJ1068"/>
      <c r="AK1068"/>
      <c r="AL1068"/>
      <c r="AM1068"/>
      <c r="AN1068"/>
      <c r="AO1068"/>
      <c r="AP1068"/>
      <c r="AQ1068" s="22"/>
      <c r="AR1068" s="24"/>
      <c r="AS1068" s="37"/>
      <c r="AT1068" s="37"/>
      <c r="AU1068" s="37"/>
      <c r="AV1068" s="37"/>
      <c r="AW1068" s="37"/>
    </row>
    <row r="1069" spans="1:49" ht="15.75" hidden="1" customHeight="1" x14ac:dyDescent="0.25">
      <c r="A1069" s="1" t="s">
        <v>5326</v>
      </c>
      <c r="B1069" s="21" t="s">
        <v>5327</v>
      </c>
      <c r="C1069" s="1">
        <v>2</v>
      </c>
      <c r="D1069" s="1" t="s">
        <v>5336</v>
      </c>
      <c r="E1069" s="7">
        <v>4714</v>
      </c>
      <c r="F1069" s="7">
        <v>27</v>
      </c>
      <c r="G1069" s="1">
        <v>0.6</v>
      </c>
      <c r="H1069" s="34">
        <f>Tabela1[[#This Row],[PESO UNI]]*Tabela1[[#This Row],[QTE]]</f>
        <v>1.2</v>
      </c>
      <c r="I1069" s="7" t="s">
        <v>5571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-2</v>
      </c>
      <c r="R1069" s="18">
        <f t="shared" ref="R1069:R1098" si="221">IFERROR(H1069*((AA1069*0.25)+(AC1069*0.25)+(AD1069*0.225)+(AE1069*0.225)+(AF1069*0.05)),"")</f>
        <v>1.2</v>
      </c>
      <c r="S1069" s="18">
        <f t="shared" ref="S1069:S1098" si="222">IFERROR(H1069*AG1069,"")</f>
        <v>1.2</v>
      </c>
      <c r="T1069" s="19">
        <f t="shared" ref="T1069:T1098" si="223">IFERROR(S1069-H1069,"")</f>
        <v>0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ref="Y1069:Y1098" si="224">U1069-C1069</f>
        <v>-2</v>
      </c>
      <c r="Z1069" s="20">
        <f>Tabela1[[#This Row],[PESO TOTAL]]-Tabela1[[#This Row],[Peso Expedido]]</f>
        <v>1.2</v>
      </c>
      <c r="AA1069" s="17">
        <v>1</v>
      </c>
      <c r="AB1069" s="33"/>
      <c r="AC1069" s="33">
        <v>1</v>
      </c>
      <c r="AD1069" s="33">
        <v>1</v>
      </c>
      <c r="AE1069" s="33">
        <v>1</v>
      </c>
      <c r="AF1069" s="33">
        <v>1</v>
      </c>
      <c r="AG1069" s="33">
        <v>1</v>
      </c>
      <c r="AH1069" s="33"/>
      <c r="AI1069" s="33"/>
      <c r="AJ1069"/>
      <c r="AK1069"/>
      <c r="AL1069"/>
      <c r="AM1069"/>
      <c r="AN1069"/>
      <c r="AO1069"/>
      <c r="AP1069"/>
      <c r="AQ1069" s="22"/>
      <c r="AR1069" s="24"/>
      <c r="AS1069" s="37"/>
      <c r="AT1069" s="37"/>
      <c r="AU1069" s="37"/>
      <c r="AV1069" s="37"/>
      <c r="AW1069" s="37"/>
    </row>
    <row r="1070" spans="1:49" ht="15.75" hidden="1" customHeight="1" x14ac:dyDescent="0.25">
      <c r="A1070" s="1" t="s">
        <v>5326</v>
      </c>
      <c r="B1070" s="21" t="s">
        <v>5327</v>
      </c>
      <c r="C1070" s="1">
        <v>1</v>
      </c>
      <c r="D1070" s="1" t="s">
        <v>5337</v>
      </c>
      <c r="E1070" s="7">
        <v>4715</v>
      </c>
      <c r="F1070" s="7">
        <v>27</v>
      </c>
      <c r="G1070" s="1">
        <v>104</v>
      </c>
      <c r="H1070" s="34">
        <f>Tabela1[[#This Row],[PESO UNI]]*Tabela1[[#This Row],[QTE]]</f>
        <v>104</v>
      </c>
      <c r="I1070" s="7" t="s">
        <v>5571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104</v>
      </c>
      <c r="S1070" s="18">
        <f t="shared" si="222"/>
        <v>104</v>
      </c>
      <c r="T1070" s="19">
        <f t="shared" si="223"/>
        <v>0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104</v>
      </c>
      <c r="AA1070" s="17">
        <v>1</v>
      </c>
      <c r="AB1070" s="33"/>
      <c r="AC1070" s="33">
        <v>1</v>
      </c>
      <c r="AD1070" s="33">
        <v>1</v>
      </c>
      <c r="AE1070" s="33">
        <v>1</v>
      </c>
      <c r="AF1070" s="33">
        <v>1</v>
      </c>
      <c r="AG1070" s="33">
        <v>1</v>
      </c>
      <c r="AH1070" s="33"/>
      <c r="AI1070" s="33"/>
      <c r="AJ1070"/>
      <c r="AK1070"/>
      <c r="AL1070"/>
      <c r="AM1070"/>
      <c r="AN1070"/>
      <c r="AO1070"/>
      <c r="AP1070"/>
      <c r="AQ1070" s="22"/>
      <c r="AR1070" s="24"/>
      <c r="AS1070" s="37"/>
      <c r="AT1070" s="37"/>
      <c r="AU1070" s="37"/>
      <c r="AV1070" s="37"/>
      <c r="AW1070" s="37"/>
    </row>
    <row r="1071" spans="1:49" ht="15.75" hidden="1" customHeight="1" x14ac:dyDescent="0.25">
      <c r="A1071" s="1" t="s">
        <v>5338</v>
      </c>
      <c r="B1071" s="21" t="s">
        <v>5339</v>
      </c>
      <c r="C1071" s="1">
        <v>1</v>
      </c>
      <c r="D1071" s="1" t="s">
        <v>5340</v>
      </c>
      <c r="E1071" s="7">
        <v>4716</v>
      </c>
      <c r="F1071" s="7">
        <v>28</v>
      </c>
      <c r="G1071" s="1">
        <v>254.3</v>
      </c>
      <c r="H1071" s="34">
        <f>Tabela1[[#This Row],[PESO UNI]]*Tabela1[[#This Row],[QTE]]</f>
        <v>254.3</v>
      </c>
      <c r="I1071" s="7" t="s">
        <v>5571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254.3</v>
      </c>
      <c r="S1071" s="18">
        <f t="shared" si="222"/>
        <v>254.3</v>
      </c>
      <c r="T1071" s="19">
        <f t="shared" si="223"/>
        <v>0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254.3</v>
      </c>
      <c r="AA1071" s="17">
        <v>1</v>
      </c>
      <c r="AB1071" s="33"/>
      <c r="AC1071" s="33">
        <v>1</v>
      </c>
      <c r="AD1071" s="33">
        <v>1</v>
      </c>
      <c r="AE1071" s="33">
        <v>1</v>
      </c>
      <c r="AF1071" s="33">
        <v>1</v>
      </c>
      <c r="AG1071" s="33">
        <v>1</v>
      </c>
      <c r="AH1071" s="33"/>
      <c r="AI1071" s="33"/>
      <c r="AJ1071"/>
      <c r="AK1071"/>
      <c r="AL1071"/>
      <c r="AM1071"/>
      <c r="AN1071"/>
      <c r="AO1071"/>
      <c r="AP1071"/>
      <c r="AQ1071" s="22"/>
      <c r="AR1071" s="24"/>
      <c r="AS1071" s="37"/>
      <c r="AT1071" s="37"/>
      <c r="AU1071" s="37"/>
      <c r="AV1071" s="37"/>
      <c r="AW1071" s="37"/>
    </row>
    <row r="1072" spans="1:49" ht="15.75" hidden="1" customHeight="1" x14ac:dyDescent="0.25">
      <c r="A1072" s="1" t="s">
        <v>5338</v>
      </c>
      <c r="B1072" s="21" t="s">
        <v>5339</v>
      </c>
      <c r="C1072" s="1">
        <v>1</v>
      </c>
      <c r="D1072" s="1" t="s">
        <v>5341</v>
      </c>
      <c r="E1072" s="7">
        <v>4717</v>
      </c>
      <c r="F1072" s="7">
        <v>28</v>
      </c>
      <c r="G1072" s="1">
        <v>155.5</v>
      </c>
      <c r="H1072" s="34">
        <f>Tabela1[[#This Row],[PESO UNI]]*Tabela1[[#This Row],[QTE]]</f>
        <v>155.5</v>
      </c>
      <c r="I1072" s="7" t="s">
        <v>5571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155.5</v>
      </c>
      <c r="S1072" s="18">
        <f t="shared" si="222"/>
        <v>155.5</v>
      </c>
      <c r="T1072" s="19">
        <f t="shared" si="223"/>
        <v>0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155.5</v>
      </c>
      <c r="AA1072" s="17">
        <v>1</v>
      </c>
      <c r="AB1072" s="33"/>
      <c r="AC1072" s="33">
        <v>1</v>
      </c>
      <c r="AD1072" s="33">
        <v>1</v>
      </c>
      <c r="AE1072" s="33">
        <v>1</v>
      </c>
      <c r="AF1072" s="33">
        <v>1</v>
      </c>
      <c r="AG1072" s="33">
        <v>1</v>
      </c>
      <c r="AH1072" s="33"/>
      <c r="AI1072" s="33"/>
      <c r="AJ1072"/>
      <c r="AK1072"/>
      <c r="AL1072"/>
      <c r="AM1072"/>
      <c r="AN1072"/>
      <c r="AO1072"/>
      <c r="AP1072"/>
      <c r="AQ1072" s="22"/>
      <c r="AR1072" s="24"/>
      <c r="AS1072" s="37"/>
      <c r="AT1072" s="37"/>
      <c r="AU1072" s="37"/>
      <c r="AV1072" s="37"/>
      <c r="AW1072" s="37"/>
    </row>
    <row r="1073" spans="1:49" ht="15.75" hidden="1" customHeight="1" x14ac:dyDescent="0.25">
      <c r="A1073" s="1" t="s">
        <v>5342</v>
      </c>
      <c r="B1073" s="21" t="s">
        <v>5343</v>
      </c>
      <c r="C1073" s="1">
        <v>1</v>
      </c>
      <c r="D1073" s="1" t="s">
        <v>5344</v>
      </c>
      <c r="E1073" s="7">
        <v>4718</v>
      </c>
      <c r="F1073" s="7">
        <v>29</v>
      </c>
      <c r="G1073" s="1">
        <v>27.4</v>
      </c>
      <c r="H1073" s="34">
        <f>Tabela1[[#This Row],[PESO UNI]]*Tabela1[[#This Row],[QTE]]</f>
        <v>27.4</v>
      </c>
      <c r="I1073" s="7" t="s">
        <v>5571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27.4</v>
      </c>
      <c r="S1073" s="18">
        <f t="shared" si="222"/>
        <v>27.4</v>
      </c>
      <c r="T1073" s="19">
        <f t="shared" si="223"/>
        <v>0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27.4</v>
      </c>
      <c r="AA1073" s="17">
        <v>1</v>
      </c>
      <c r="AB1073" s="33"/>
      <c r="AC1073" s="33">
        <v>1</v>
      </c>
      <c r="AD1073" s="33">
        <v>1</v>
      </c>
      <c r="AE1073" s="33">
        <v>1</v>
      </c>
      <c r="AF1073" s="33">
        <v>1</v>
      </c>
      <c r="AG1073" s="33">
        <v>1</v>
      </c>
      <c r="AH1073" s="33"/>
      <c r="AI1073" s="33"/>
      <c r="AJ1073"/>
      <c r="AK1073"/>
      <c r="AL1073"/>
      <c r="AM1073"/>
      <c r="AN1073"/>
      <c r="AO1073"/>
      <c r="AP1073"/>
      <c r="AQ1073" s="22"/>
      <c r="AR1073" s="24"/>
      <c r="AS1073" s="37"/>
      <c r="AT1073" s="37"/>
      <c r="AU1073" s="37"/>
      <c r="AV1073" s="37"/>
      <c r="AW1073" s="37"/>
    </row>
    <row r="1074" spans="1:49" ht="15.75" hidden="1" customHeight="1" x14ac:dyDescent="0.25">
      <c r="A1074" s="1" t="s">
        <v>5342</v>
      </c>
      <c r="B1074" s="21" t="s">
        <v>5343</v>
      </c>
      <c r="C1074" s="1">
        <v>1</v>
      </c>
      <c r="D1074" s="1" t="s">
        <v>5345</v>
      </c>
      <c r="E1074" s="7">
        <v>4719</v>
      </c>
      <c r="F1074" s="7">
        <v>29</v>
      </c>
      <c r="G1074" s="1">
        <v>13.2</v>
      </c>
      <c r="H1074" s="34">
        <f>Tabela1[[#This Row],[PESO UNI]]*Tabela1[[#This Row],[QTE]]</f>
        <v>13.2</v>
      </c>
      <c r="I1074" s="7" t="s">
        <v>5571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13.2</v>
      </c>
      <c r="S1074" s="18">
        <f t="shared" si="222"/>
        <v>13.2</v>
      </c>
      <c r="T1074" s="19">
        <f t="shared" si="223"/>
        <v>0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13.2</v>
      </c>
      <c r="AA1074" s="17">
        <v>1</v>
      </c>
      <c r="AB1074" s="33"/>
      <c r="AC1074" s="33">
        <v>1</v>
      </c>
      <c r="AD1074" s="33">
        <v>1</v>
      </c>
      <c r="AE1074" s="33">
        <v>1</v>
      </c>
      <c r="AF1074" s="33">
        <v>1</v>
      </c>
      <c r="AG1074" s="33">
        <v>1</v>
      </c>
      <c r="AH1074" s="33"/>
      <c r="AI1074" s="33"/>
      <c r="AJ1074"/>
      <c r="AK1074"/>
      <c r="AL1074"/>
      <c r="AM1074"/>
      <c r="AN1074"/>
      <c r="AO1074"/>
      <c r="AP1074"/>
      <c r="AQ1074" s="22"/>
      <c r="AR1074" s="24"/>
      <c r="AS1074" s="37"/>
      <c r="AT1074" s="37"/>
      <c r="AU1074" s="37"/>
      <c r="AV1074" s="37"/>
      <c r="AW1074" s="37"/>
    </row>
    <row r="1075" spans="1:49" ht="15.75" hidden="1" customHeight="1" x14ac:dyDescent="0.25">
      <c r="A1075" s="1" t="s">
        <v>5342</v>
      </c>
      <c r="B1075" s="21" t="s">
        <v>5343</v>
      </c>
      <c r="C1075" s="1">
        <v>1</v>
      </c>
      <c r="D1075" s="1" t="s">
        <v>5346</v>
      </c>
      <c r="E1075" s="7">
        <v>4720</v>
      </c>
      <c r="F1075" s="7">
        <v>29</v>
      </c>
      <c r="G1075" s="1">
        <v>9.6</v>
      </c>
      <c r="H1075" s="34">
        <f>Tabela1[[#This Row],[PESO UNI]]*Tabela1[[#This Row],[QTE]]</f>
        <v>9.6</v>
      </c>
      <c r="I1075" s="7" t="s">
        <v>5571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9.6</v>
      </c>
      <c r="S1075" s="18">
        <f t="shared" si="222"/>
        <v>9.6</v>
      </c>
      <c r="T1075" s="19">
        <f t="shared" si="223"/>
        <v>0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9.6</v>
      </c>
      <c r="AA1075" s="17">
        <v>1</v>
      </c>
      <c r="AB1075" s="33"/>
      <c r="AC1075" s="33">
        <v>1</v>
      </c>
      <c r="AD1075" s="33">
        <v>1</v>
      </c>
      <c r="AE1075" s="33">
        <v>1</v>
      </c>
      <c r="AF1075" s="33">
        <v>1</v>
      </c>
      <c r="AG1075" s="33">
        <v>1</v>
      </c>
      <c r="AH1075" s="33"/>
      <c r="AI1075" s="33"/>
      <c r="AJ1075"/>
      <c r="AK1075"/>
      <c r="AL1075"/>
      <c r="AM1075"/>
      <c r="AN1075"/>
      <c r="AO1075"/>
      <c r="AP1075"/>
      <c r="AQ1075" s="22"/>
      <c r="AR1075" s="24"/>
      <c r="AS1075" s="37"/>
      <c r="AT1075" s="37"/>
      <c r="AU1075" s="37"/>
      <c r="AV1075" s="37"/>
      <c r="AW1075" s="37"/>
    </row>
    <row r="1076" spans="1:49" ht="15.75" hidden="1" customHeight="1" x14ac:dyDescent="0.25">
      <c r="A1076" s="1" t="s">
        <v>5342</v>
      </c>
      <c r="B1076" s="21" t="s">
        <v>5343</v>
      </c>
      <c r="C1076" s="1">
        <v>1</v>
      </c>
      <c r="D1076" s="1" t="s">
        <v>5347</v>
      </c>
      <c r="E1076" s="7">
        <v>4721</v>
      </c>
      <c r="F1076" s="7">
        <v>29</v>
      </c>
      <c r="G1076" s="1">
        <v>20.2</v>
      </c>
      <c r="H1076" s="34">
        <f>Tabela1[[#This Row],[PESO UNI]]*Tabela1[[#This Row],[QTE]]</f>
        <v>20.2</v>
      </c>
      <c r="I1076" s="7" t="s">
        <v>5571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20.2</v>
      </c>
      <c r="S1076" s="18">
        <f t="shared" si="222"/>
        <v>20.2</v>
      </c>
      <c r="T1076" s="19">
        <f t="shared" si="223"/>
        <v>0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20.2</v>
      </c>
      <c r="AA1076" s="17">
        <v>1</v>
      </c>
      <c r="AB1076" s="33"/>
      <c r="AC1076" s="33">
        <v>1</v>
      </c>
      <c r="AD1076" s="33">
        <v>1</v>
      </c>
      <c r="AE1076" s="33">
        <v>1</v>
      </c>
      <c r="AF1076" s="33">
        <v>1</v>
      </c>
      <c r="AG1076" s="33">
        <v>1</v>
      </c>
      <c r="AH1076" s="33"/>
      <c r="AI1076" s="33"/>
      <c r="AJ1076"/>
      <c r="AK1076"/>
      <c r="AL1076"/>
      <c r="AM1076"/>
      <c r="AN1076"/>
      <c r="AO1076"/>
      <c r="AP1076"/>
      <c r="AQ1076" s="22"/>
      <c r="AR1076" s="24"/>
      <c r="AS1076" s="37"/>
      <c r="AT1076" s="37"/>
      <c r="AU1076" s="37"/>
      <c r="AV1076" s="37"/>
      <c r="AW1076" s="37"/>
    </row>
    <row r="1077" spans="1:49" ht="15.75" hidden="1" customHeight="1" x14ac:dyDescent="0.25">
      <c r="A1077" s="1" t="s">
        <v>5342</v>
      </c>
      <c r="B1077" s="21" t="s">
        <v>5343</v>
      </c>
      <c r="C1077" s="1">
        <v>1</v>
      </c>
      <c r="D1077" s="1" t="s">
        <v>5348</v>
      </c>
      <c r="E1077" s="7">
        <v>4722</v>
      </c>
      <c r="F1077" s="7">
        <v>29</v>
      </c>
      <c r="G1077" s="1">
        <v>11</v>
      </c>
      <c r="H1077" s="34">
        <f>Tabela1[[#This Row],[PESO UNI]]*Tabela1[[#This Row],[QTE]]</f>
        <v>11</v>
      </c>
      <c r="I1077" s="7" t="s">
        <v>5571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11</v>
      </c>
      <c r="S1077" s="18">
        <f t="shared" si="222"/>
        <v>11</v>
      </c>
      <c r="T1077" s="19">
        <f t="shared" si="223"/>
        <v>0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11</v>
      </c>
      <c r="AA1077" s="17">
        <v>1</v>
      </c>
      <c r="AB1077" s="33"/>
      <c r="AC1077" s="33">
        <v>1</v>
      </c>
      <c r="AD1077" s="33">
        <v>1</v>
      </c>
      <c r="AE1077" s="33">
        <v>1</v>
      </c>
      <c r="AF1077" s="33">
        <v>1</v>
      </c>
      <c r="AG1077" s="33">
        <v>1</v>
      </c>
      <c r="AH1077" s="33"/>
      <c r="AI1077" s="33"/>
      <c r="AJ1077"/>
      <c r="AK1077"/>
      <c r="AL1077"/>
      <c r="AM1077"/>
      <c r="AN1077"/>
      <c r="AO1077"/>
      <c r="AP1077"/>
      <c r="AQ1077" s="22"/>
      <c r="AR1077" s="24"/>
      <c r="AS1077" s="37"/>
      <c r="AT1077" s="37"/>
      <c r="AU1077" s="37"/>
      <c r="AV1077" s="37"/>
      <c r="AW1077" s="37"/>
    </row>
    <row r="1078" spans="1:49" ht="15.75" hidden="1" customHeight="1" x14ac:dyDescent="0.25">
      <c r="A1078" s="1" t="s">
        <v>5342</v>
      </c>
      <c r="B1078" s="21" t="s">
        <v>5343</v>
      </c>
      <c r="C1078" s="1">
        <v>1</v>
      </c>
      <c r="D1078" s="1" t="s">
        <v>5349</v>
      </c>
      <c r="E1078" s="7">
        <v>4723</v>
      </c>
      <c r="F1078" s="7">
        <v>29</v>
      </c>
      <c r="G1078" s="1">
        <v>36.200000000000003</v>
      </c>
      <c r="H1078" s="34">
        <f>Tabela1[[#This Row],[PESO UNI]]*Tabela1[[#This Row],[QTE]]</f>
        <v>36.200000000000003</v>
      </c>
      <c r="I1078" s="7" t="s">
        <v>5571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36.200000000000003</v>
      </c>
      <c r="S1078" s="18">
        <f t="shared" si="222"/>
        <v>36.200000000000003</v>
      </c>
      <c r="T1078" s="19">
        <f t="shared" si="223"/>
        <v>0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36.200000000000003</v>
      </c>
      <c r="AA1078" s="17">
        <v>1</v>
      </c>
      <c r="AB1078" s="33"/>
      <c r="AC1078" s="33">
        <v>1</v>
      </c>
      <c r="AD1078" s="33">
        <v>1</v>
      </c>
      <c r="AE1078" s="33">
        <v>1</v>
      </c>
      <c r="AF1078" s="33">
        <v>1</v>
      </c>
      <c r="AG1078" s="33">
        <v>1</v>
      </c>
      <c r="AH1078" s="33"/>
      <c r="AI1078" s="33"/>
      <c r="AJ1078"/>
      <c r="AK1078"/>
      <c r="AL1078"/>
      <c r="AM1078"/>
      <c r="AN1078"/>
      <c r="AO1078"/>
      <c r="AP1078"/>
      <c r="AQ1078" s="22"/>
      <c r="AR1078" s="24"/>
      <c r="AS1078" s="37"/>
      <c r="AT1078" s="37"/>
      <c r="AU1078" s="37"/>
      <c r="AV1078" s="37"/>
      <c r="AW1078" s="37"/>
    </row>
    <row r="1079" spans="1:49" ht="15.75" hidden="1" customHeight="1" x14ac:dyDescent="0.25">
      <c r="A1079" s="1" t="s">
        <v>5342</v>
      </c>
      <c r="B1079" s="21" t="s">
        <v>5343</v>
      </c>
      <c r="C1079" s="1">
        <v>1</v>
      </c>
      <c r="D1079" s="1" t="s">
        <v>5350</v>
      </c>
      <c r="E1079" s="7">
        <v>4724</v>
      </c>
      <c r="F1079" s="7">
        <v>29</v>
      </c>
      <c r="G1079" s="1">
        <v>0.4</v>
      </c>
      <c r="H1079" s="34">
        <f>Tabela1[[#This Row],[PESO UNI]]*Tabela1[[#This Row],[QTE]]</f>
        <v>0.4</v>
      </c>
      <c r="I1079" s="7" t="s">
        <v>5571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0.4</v>
      </c>
      <c r="S1079" s="18">
        <f t="shared" si="222"/>
        <v>0.4</v>
      </c>
      <c r="T1079" s="19">
        <f t="shared" si="223"/>
        <v>0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0.4</v>
      </c>
      <c r="AA1079" s="17">
        <v>1</v>
      </c>
      <c r="AB1079" s="33"/>
      <c r="AC1079" s="33">
        <v>1</v>
      </c>
      <c r="AD1079" s="33">
        <v>1</v>
      </c>
      <c r="AE1079" s="33">
        <v>1</v>
      </c>
      <c r="AF1079" s="33">
        <v>1</v>
      </c>
      <c r="AG1079" s="33">
        <v>1</v>
      </c>
      <c r="AH1079" s="33"/>
      <c r="AI1079" s="33"/>
      <c r="AJ1079"/>
      <c r="AK1079"/>
      <c r="AL1079"/>
      <c r="AM1079"/>
      <c r="AN1079"/>
      <c r="AO1079"/>
      <c r="AP1079"/>
      <c r="AQ1079" s="22"/>
      <c r="AR1079" s="24"/>
      <c r="AS1079" s="37"/>
      <c r="AT1079" s="37"/>
      <c r="AU1079" s="37"/>
      <c r="AV1079" s="37"/>
      <c r="AW1079" s="37"/>
    </row>
    <row r="1080" spans="1:49" ht="15.75" hidden="1" customHeight="1" x14ac:dyDescent="0.25">
      <c r="A1080" s="1" t="s">
        <v>5351</v>
      </c>
      <c r="B1080" s="21" t="s">
        <v>5352</v>
      </c>
      <c r="C1080" s="1">
        <v>1</v>
      </c>
      <c r="D1080" s="1" t="s">
        <v>5353</v>
      </c>
      <c r="E1080" s="7">
        <v>4725</v>
      </c>
      <c r="F1080" s="7">
        <v>30</v>
      </c>
      <c r="G1080" s="1">
        <v>91</v>
      </c>
      <c r="H1080" s="34">
        <f>Tabela1[[#This Row],[PESO UNI]]*Tabela1[[#This Row],[QTE]]</f>
        <v>91</v>
      </c>
      <c r="I1080" s="7" t="s">
        <v>5571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-1</v>
      </c>
      <c r="R1080" s="18">
        <f t="shared" si="221"/>
        <v>91</v>
      </c>
      <c r="S1080" s="18">
        <f t="shared" si="222"/>
        <v>91</v>
      </c>
      <c r="T1080" s="19">
        <f t="shared" si="223"/>
        <v>0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-1</v>
      </c>
      <c r="Z1080" s="20">
        <f>Tabela1[[#This Row],[PESO TOTAL]]-Tabela1[[#This Row],[Peso Expedido]]</f>
        <v>91</v>
      </c>
      <c r="AA1080" s="17">
        <v>1</v>
      </c>
      <c r="AB1080" s="33"/>
      <c r="AC1080" s="33">
        <v>1</v>
      </c>
      <c r="AD1080" s="33">
        <v>1</v>
      </c>
      <c r="AE1080" s="33">
        <v>1</v>
      </c>
      <c r="AF1080" s="33">
        <v>1</v>
      </c>
      <c r="AG1080" s="33">
        <v>1</v>
      </c>
      <c r="AH1080" s="33"/>
      <c r="AI1080" s="33"/>
      <c r="AJ1080"/>
      <c r="AK1080"/>
      <c r="AL1080"/>
      <c r="AM1080"/>
      <c r="AN1080"/>
      <c r="AO1080"/>
      <c r="AP1080"/>
      <c r="AQ1080" s="22"/>
      <c r="AR1080" s="24"/>
      <c r="AS1080" s="37"/>
      <c r="AT1080" s="37"/>
      <c r="AU1080" s="37"/>
      <c r="AV1080" s="37"/>
      <c r="AW1080" s="37"/>
    </row>
    <row r="1081" spans="1:49" ht="15.75" hidden="1" customHeight="1" x14ac:dyDescent="0.25">
      <c r="A1081" s="1" t="s">
        <v>5351</v>
      </c>
      <c r="B1081" s="21" t="s">
        <v>5352</v>
      </c>
      <c r="C1081" s="1">
        <v>2</v>
      </c>
      <c r="D1081" s="1" t="s">
        <v>5354</v>
      </c>
      <c r="E1081" s="7">
        <v>4726</v>
      </c>
      <c r="F1081" s="7">
        <v>30</v>
      </c>
      <c r="G1081" s="1">
        <v>13.25</v>
      </c>
      <c r="H1081" s="34">
        <f>Tabela1[[#This Row],[PESO UNI]]*Tabela1[[#This Row],[QTE]]</f>
        <v>26.5</v>
      </c>
      <c r="I1081" s="7" t="s">
        <v>5571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-2</v>
      </c>
      <c r="R1081" s="18">
        <f t="shared" si="221"/>
        <v>26.5</v>
      </c>
      <c r="S1081" s="18">
        <f t="shared" si="222"/>
        <v>26.5</v>
      </c>
      <c r="T1081" s="19">
        <f t="shared" si="223"/>
        <v>0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-2</v>
      </c>
      <c r="Z1081" s="20">
        <f>Tabela1[[#This Row],[PESO TOTAL]]-Tabela1[[#This Row],[Peso Expedido]]</f>
        <v>26.5</v>
      </c>
      <c r="AA1081" s="17">
        <v>1</v>
      </c>
      <c r="AB1081" s="33"/>
      <c r="AC1081" s="33">
        <v>1</v>
      </c>
      <c r="AD1081" s="33">
        <v>1</v>
      </c>
      <c r="AE1081" s="33">
        <v>1</v>
      </c>
      <c r="AF1081" s="33">
        <v>1</v>
      </c>
      <c r="AG1081" s="33">
        <v>1</v>
      </c>
      <c r="AH1081" s="33"/>
      <c r="AI1081" s="33"/>
      <c r="AJ1081"/>
      <c r="AK1081"/>
      <c r="AL1081"/>
      <c r="AM1081"/>
      <c r="AN1081"/>
      <c r="AO1081"/>
      <c r="AP1081"/>
      <c r="AQ1081" s="22"/>
      <c r="AR1081" s="24"/>
      <c r="AS1081" s="37"/>
      <c r="AT1081" s="37"/>
      <c r="AU1081" s="37"/>
      <c r="AV1081" s="37"/>
      <c r="AW1081" s="37"/>
    </row>
    <row r="1082" spans="1:49" ht="15.75" hidden="1" customHeight="1" x14ac:dyDescent="0.25">
      <c r="A1082" s="1" t="s">
        <v>5351</v>
      </c>
      <c r="B1082" s="21" t="s">
        <v>5352</v>
      </c>
      <c r="C1082" s="1">
        <v>18</v>
      </c>
      <c r="D1082" s="1" t="s">
        <v>5355</v>
      </c>
      <c r="E1082" s="7">
        <v>4727</v>
      </c>
      <c r="F1082" s="7">
        <v>30</v>
      </c>
      <c r="G1082" s="1">
        <v>1.2</v>
      </c>
      <c r="H1082" s="34">
        <f>Tabela1[[#This Row],[PESO UNI]]*Tabela1[[#This Row],[QTE]]</f>
        <v>21.599999999999998</v>
      </c>
      <c r="I1082" s="7" t="s">
        <v>5571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-18</v>
      </c>
      <c r="R1082" s="18">
        <f t="shared" si="221"/>
        <v>21.599999999999998</v>
      </c>
      <c r="S1082" s="18">
        <f t="shared" si="222"/>
        <v>21.599999999999998</v>
      </c>
      <c r="T1082" s="19">
        <f t="shared" si="223"/>
        <v>0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si="224"/>
        <v>-18</v>
      </c>
      <c r="Z1082" s="20">
        <f>Tabela1[[#This Row],[PESO TOTAL]]-Tabela1[[#This Row],[Peso Expedido]]</f>
        <v>21.599999999999998</v>
      </c>
      <c r="AA1082" s="17">
        <v>1</v>
      </c>
      <c r="AB1082" s="33"/>
      <c r="AC1082" s="33">
        <v>1</v>
      </c>
      <c r="AD1082" s="33">
        <v>1</v>
      </c>
      <c r="AE1082" s="33">
        <v>1</v>
      </c>
      <c r="AF1082" s="33">
        <v>1</v>
      </c>
      <c r="AG1082" s="33">
        <v>1</v>
      </c>
      <c r="AH1082" s="33"/>
      <c r="AI1082" s="33"/>
      <c r="AJ1082"/>
      <c r="AK1082"/>
      <c r="AL1082"/>
      <c r="AM1082"/>
      <c r="AN1082"/>
      <c r="AO1082"/>
      <c r="AP1082"/>
      <c r="AQ1082" s="22"/>
      <c r="AR1082" s="24"/>
      <c r="AS1082" s="37"/>
      <c r="AT1082" s="37"/>
      <c r="AU1082" s="37"/>
      <c r="AV1082" s="37"/>
      <c r="AW1082" s="37"/>
    </row>
    <row r="1083" spans="1:49" ht="15.75" hidden="1" customHeight="1" x14ac:dyDescent="0.25">
      <c r="A1083" s="1" t="s">
        <v>5351</v>
      </c>
      <c r="B1083" s="21" t="s">
        <v>5352</v>
      </c>
      <c r="C1083" s="1">
        <v>2</v>
      </c>
      <c r="D1083" s="1" t="s">
        <v>5736</v>
      </c>
      <c r="E1083" s="7">
        <v>4913</v>
      </c>
      <c r="F1083" s="7">
        <v>30</v>
      </c>
      <c r="G1083" s="1">
        <v>19.5</v>
      </c>
      <c r="H1083" s="34">
        <f>Tabela1[[#This Row],[PESO UNI]]*Tabela1[[#This Row],[QTE]]</f>
        <v>39</v>
      </c>
      <c r="I1083" s="7" t="s">
        <v>5571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>IFERROR(H1083*((AA1083*0.25)+(AC1083*0.25)+(AD1083*0.225)+(AE1083*0.225)+(AF1083*0.05)),"")</f>
        <v>36.075000000000003</v>
      </c>
      <c r="S1083" s="18">
        <f>IFERROR(H1083*AG1083,"")</f>
        <v>0</v>
      </c>
      <c r="T1083" s="19">
        <f>IFERROR(S1083-H1083,"")</f>
        <v>-39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>U1083-C1083</f>
        <v>-2</v>
      </c>
      <c r="Z1083" s="20">
        <f>Tabela1[[#This Row],[PESO TOTAL]]-Tabela1[[#This Row],[Peso Expedido]]</f>
        <v>39</v>
      </c>
      <c r="AA1083" s="17">
        <v>1</v>
      </c>
      <c r="AB1083" s="33"/>
      <c r="AC1083" s="33">
        <v>0.9</v>
      </c>
      <c r="AD1083" s="33">
        <v>0.9</v>
      </c>
      <c r="AE1083" s="33">
        <v>0.9</v>
      </c>
      <c r="AF1083" s="33">
        <v>0.9</v>
      </c>
      <c r="AG1083" s="33"/>
      <c r="AH1083" s="33"/>
      <c r="AI1083" s="33"/>
      <c r="AJ1083"/>
      <c r="AK1083"/>
      <c r="AL1083"/>
      <c r="AM1083"/>
      <c r="AN1083"/>
      <c r="AO1083"/>
      <c r="AP1083"/>
      <c r="AQ1083" s="22"/>
      <c r="AR1083" s="24"/>
      <c r="AS1083" s="37"/>
      <c r="AT1083" s="37"/>
      <c r="AU1083" s="37"/>
      <c r="AV1083" s="37"/>
      <c r="AW1083" s="37"/>
    </row>
    <row r="1084" spans="1:49" ht="15.75" hidden="1" customHeight="1" x14ac:dyDescent="0.25">
      <c r="A1084" s="1" t="s">
        <v>5351</v>
      </c>
      <c r="B1084" s="21" t="s">
        <v>5352</v>
      </c>
      <c r="C1084" s="1">
        <v>2</v>
      </c>
      <c r="D1084" s="1" t="s">
        <v>5737</v>
      </c>
      <c r="E1084" s="7">
        <v>4914</v>
      </c>
      <c r="F1084" s="7">
        <v>30</v>
      </c>
      <c r="G1084" s="1">
        <v>1.9</v>
      </c>
      <c r="H1084" s="34">
        <f>Tabela1[[#This Row],[PESO UNI]]*Tabela1[[#This Row],[QTE]]</f>
        <v>3.8</v>
      </c>
      <c r="I1084" s="7" t="s">
        <v>5571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>IFERROR(H1084*((AA1084*0.25)+(AC1084*0.25)+(AD1084*0.225)+(AE1084*0.225)+(AF1084*0.05)),"")</f>
        <v>3.8</v>
      </c>
      <c r="S1084" s="18">
        <f>IFERROR(H1084*AG1084,"")</f>
        <v>3.8</v>
      </c>
      <c r="T1084" s="19">
        <f>IFERROR(S1084-H1084,"")</f>
        <v>0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>U1084-C1084</f>
        <v>-2</v>
      </c>
      <c r="Z1084" s="20">
        <f>Tabela1[[#This Row],[PESO TOTAL]]-Tabela1[[#This Row],[Peso Expedido]]</f>
        <v>3.8</v>
      </c>
      <c r="AA1084" s="17">
        <v>1</v>
      </c>
      <c r="AB1084" s="33"/>
      <c r="AC1084" s="33">
        <v>1</v>
      </c>
      <c r="AD1084" s="33">
        <v>1</v>
      </c>
      <c r="AE1084" s="33">
        <v>1</v>
      </c>
      <c r="AF1084" s="33">
        <v>1</v>
      </c>
      <c r="AG1084" s="33">
        <v>1</v>
      </c>
      <c r="AH1084" s="33"/>
      <c r="AI1084" s="33"/>
      <c r="AJ1084"/>
      <c r="AK1084"/>
      <c r="AL1084"/>
      <c r="AM1084"/>
      <c r="AN1084"/>
      <c r="AO1084"/>
      <c r="AP1084"/>
      <c r="AQ1084" s="22"/>
      <c r="AR1084" s="24"/>
      <c r="AS1084" s="37"/>
      <c r="AT1084" s="37"/>
      <c r="AU1084" s="37"/>
      <c r="AV1084" s="37"/>
      <c r="AW1084" s="37"/>
    </row>
    <row r="1085" spans="1:49" ht="15.75" hidden="1" customHeight="1" x14ac:dyDescent="0.25">
      <c r="A1085" s="1" t="s">
        <v>5356</v>
      </c>
      <c r="B1085" s="21" t="s">
        <v>5357</v>
      </c>
      <c r="C1085" s="1">
        <v>2</v>
      </c>
      <c r="D1085" s="1" t="s">
        <v>5358</v>
      </c>
      <c r="E1085" s="7">
        <v>4728</v>
      </c>
      <c r="F1085" s="7">
        <v>31</v>
      </c>
      <c r="G1085" s="1">
        <v>93.6</v>
      </c>
      <c r="H1085" s="34">
        <f>Tabela1[[#This Row],[PESO UNI]]*Tabela1[[#This Row],[QTE]]</f>
        <v>187.2</v>
      </c>
      <c r="I1085" s="7" t="s">
        <v>5571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-2</v>
      </c>
      <c r="R1085" s="18">
        <f t="shared" si="221"/>
        <v>187.2</v>
      </c>
      <c r="S1085" s="18">
        <f t="shared" si="222"/>
        <v>187.2</v>
      </c>
      <c r="T1085" s="19">
        <f t="shared" si="223"/>
        <v>0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-2</v>
      </c>
      <c r="Z1085" s="20">
        <f>Tabela1[[#This Row],[PESO TOTAL]]-Tabela1[[#This Row],[Peso Expedido]]</f>
        <v>187.2</v>
      </c>
      <c r="AA1085" s="17">
        <v>1</v>
      </c>
      <c r="AB1085" s="33"/>
      <c r="AC1085" s="33">
        <v>1</v>
      </c>
      <c r="AD1085" s="33">
        <v>1</v>
      </c>
      <c r="AE1085" s="33">
        <v>1</v>
      </c>
      <c r="AF1085" s="33">
        <v>1</v>
      </c>
      <c r="AG1085" s="33">
        <v>1</v>
      </c>
      <c r="AH1085" s="33"/>
      <c r="AI1085" s="33"/>
      <c r="AJ1085"/>
      <c r="AK1085"/>
      <c r="AL1085"/>
      <c r="AM1085"/>
      <c r="AN1085"/>
      <c r="AO1085"/>
      <c r="AP1085"/>
      <c r="AQ1085" s="22"/>
      <c r="AR1085" s="24"/>
      <c r="AS1085" s="37"/>
      <c r="AT1085" s="37"/>
      <c r="AU1085" s="37"/>
      <c r="AV1085" s="37"/>
      <c r="AW1085" s="37"/>
    </row>
    <row r="1086" spans="1:49" ht="15.75" hidden="1" customHeight="1" x14ac:dyDescent="0.25">
      <c r="A1086" s="1" t="s">
        <v>5356</v>
      </c>
      <c r="B1086" s="21" t="s">
        <v>5357</v>
      </c>
      <c r="C1086" s="1">
        <v>18</v>
      </c>
      <c r="D1086" s="1" t="s">
        <v>5359</v>
      </c>
      <c r="E1086" s="7">
        <v>4729</v>
      </c>
      <c r="F1086" s="7">
        <v>31</v>
      </c>
      <c r="G1086" s="1">
        <v>36.200000000000003</v>
      </c>
      <c r="H1086" s="34">
        <f>Tabela1[[#This Row],[PESO UNI]]*Tabela1[[#This Row],[QTE]]</f>
        <v>651.6</v>
      </c>
      <c r="I1086" s="7" t="s">
        <v>5571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-18</v>
      </c>
      <c r="R1086" s="18">
        <f t="shared" si="221"/>
        <v>651.6</v>
      </c>
      <c r="S1086" s="18">
        <f t="shared" si="222"/>
        <v>651.6</v>
      </c>
      <c r="T1086" s="19">
        <f t="shared" si="223"/>
        <v>0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-18</v>
      </c>
      <c r="Z1086" s="20">
        <f>Tabela1[[#This Row],[PESO TOTAL]]-Tabela1[[#This Row],[Peso Expedido]]</f>
        <v>651.6</v>
      </c>
      <c r="AA1086" s="17">
        <v>1</v>
      </c>
      <c r="AB1086" s="33"/>
      <c r="AC1086" s="33">
        <v>1</v>
      </c>
      <c r="AD1086" s="33">
        <v>1</v>
      </c>
      <c r="AE1086" s="33">
        <v>1</v>
      </c>
      <c r="AF1086" s="33">
        <v>1</v>
      </c>
      <c r="AG1086" s="33">
        <v>1</v>
      </c>
      <c r="AH1086" s="33"/>
      <c r="AI1086" s="33"/>
      <c r="AJ1086"/>
      <c r="AK1086"/>
      <c r="AL1086"/>
      <c r="AM1086"/>
      <c r="AN1086"/>
      <c r="AO1086"/>
      <c r="AP1086"/>
      <c r="AQ1086" s="22"/>
      <c r="AR1086" s="24"/>
      <c r="AS1086" s="37"/>
      <c r="AT1086" s="37"/>
      <c r="AU1086" s="37"/>
      <c r="AV1086" s="37"/>
      <c r="AW1086" s="37"/>
    </row>
    <row r="1087" spans="1:49" ht="15.75" hidden="1" customHeight="1" x14ac:dyDescent="0.25">
      <c r="A1087" s="1" t="s">
        <v>5360</v>
      </c>
      <c r="B1087" s="21" t="s">
        <v>5361</v>
      </c>
      <c r="C1087" s="1">
        <v>1</v>
      </c>
      <c r="D1087" s="1" t="s">
        <v>5362</v>
      </c>
      <c r="E1087" s="7">
        <v>4730</v>
      </c>
      <c r="F1087" s="7">
        <v>31</v>
      </c>
      <c r="G1087" s="1">
        <v>36</v>
      </c>
      <c r="H1087" s="34">
        <f>Tabela1[[#This Row],[PESO UNI]]*Tabela1[[#This Row],[QTE]]</f>
        <v>36</v>
      </c>
      <c r="I1087" s="7" t="s">
        <v>5571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-1</v>
      </c>
      <c r="R1087" s="18">
        <f t="shared" si="221"/>
        <v>36</v>
      </c>
      <c r="S1087" s="18">
        <f t="shared" si="222"/>
        <v>36</v>
      </c>
      <c r="T1087" s="19">
        <f t="shared" si="223"/>
        <v>0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-1</v>
      </c>
      <c r="Z1087" s="20">
        <f>Tabela1[[#This Row],[PESO TOTAL]]-Tabela1[[#This Row],[Peso Expedido]]</f>
        <v>36</v>
      </c>
      <c r="AA1087" s="17">
        <v>1</v>
      </c>
      <c r="AB1087" s="33"/>
      <c r="AC1087" s="33">
        <v>1</v>
      </c>
      <c r="AD1087" s="33">
        <v>1</v>
      </c>
      <c r="AE1087" s="33">
        <v>1</v>
      </c>
      <c r="AF1087" s="33">
        <v>1</v>
      </c>
      <c r="AG1087" s="33">
        <v>1</v>
      </c>
      <c r="AH1087" s="33"/>
      <c r="AI1087" s="33"/>
      <c r="AJ1087"/>
      <c r="AK1087"/>
      <c r="AL1087"/>
      <c r="AM1087"/>
      <c r="AN1087"/>
      <c r="AO1087"/>
      <c r="AP1087"/>
      <c r="AQ1087" s="22"/>
      <c r="AR1087" s="24"/>
      <c r="AS1087" s="37"/>
      <c r="AT1087" s="37"/>
      <c r="AU1087" s="37"/>
      <c r="AV1087" s="37"/>
      <c r="AW1087" s="37"/>
    </row>
    <row r="1088" spans="1:49" ht="15.75" hidden="1" customHeight="1" x14ac:dyDescent="0.25">
      <c r="A1088" s="1" t="s">
        <v>5360</v>
      </c>
      <c r="B1088" s="21" t="s">
        <v>5361</v>
      </c>
      <c r="C1088" s="1">
        <v>2</v>
      </c>
      <c r="D1088" s="1" t="s">
        <v>5363</v>
      </c>
      <c r="E1088" s="7">
        <v>4731</v>
      </c>
      <c r="F1088" s="7">
        <v>31</v>
      </c>
      <c r="G1088" s="1">
        <v>79.900000000000006</v>
      </c>
      <c r="H1088" s="34">
        <f>Tabela1[[#This Row],[PESO UNI]]*Tabela1[[#This Row],[QTE]]</f>
        <v>159.80000000000001</v>
      </c>
      <c r="I1088" s="7" t="s">
        <v>5571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-2</v>
      </c>
      <c r="R1088" s="18">
        <f t="shared" si="221"/>
        <v>159.80000000000001</v>
      </c>
      <c r="S1088" s="18">
        <f t="shared" si="222"/>
        <v>159.80000000000001</v>
      </c>
      <c r="T1088" s="19">
        <f t="shared" si="223"/>
        <v>0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-2</v>
      </c>
      <c r="Z1088" s="20">
        <f>Tabela1[[#This Row],[PESO TOTAL]]-Tabela1[[#This Row],[Peso Expedido]]</f>
        <v>159.80000000000001</v>
      </c>
      <c r="AA1088" s="17">
        <v>1</v>
      </c>
      <c r="AB1088" s="33"/>
      <c r="AC1088" s="33">
        <v>1</v>
      </c>
      <c r="AD1088" s="33">
        <v>1</v>
      </c>
      <c r="AE1088" s="33">
        <v>1</v>
      </c>
      <c r="AF1088" s="33">
        <v>1</v>
      </c>
      <c r="AG1088" s="33">
        <v>1</v>
      </c>
      <c r="AH1088" s="33"/>
      <c r="AI1088" s="33"/>
      <c r="AJ1088"/>
      <c r="AK1088"/>
      <c r="AL1088"/>
      <c r="AM1088"/>
      <c r="AN1088"/>
      <c r="AO1088"/>
      <c r="AP1088"/>
      <c r="AQ1088" s="22"/>
      <c r="AR1088" s="24"/>
      <c r="AS1088" s="37"/>
      <c r="AT1088" s="37"/>
      <c r="AU1088" s="37"/>
      <c r="AV1088" s="37"/>
      <c r="AW1088" s="37"/>
    </row>
    <row r="1089" spans="1:49" ht="15.75" hidden="1" customHeight="1" x14ac:dyDescent="0.25">
      <c r="A1089" s="1" t="s">
        <v>5360</v>
      </c>
      <c r="B1089" s="21" t="s">
        <v>5361</v>
      </c>
      <c r="C1089" s="1">
        <v>4</v>
      </c>
      <c r="D1089" s="1" t="s">
        <v>5364</v>
      </c>
      <c r="E1089" s="7">
        <v>4732</v>
      </c>
      <c r="F1089" s="7">
        <v>31</v>
      </c>
      <c r="G1089" s="1">
        <v>240.9</v>
      </c>
      <c r="H1089" s="34">
        <f>Tabela1[[#This Row],[PESO UNI]]*Tabela1[[#This Row],[QTE]]</f>
        <v>963.6</v>
      </c>
      <c r="I1089" s="7" t="s">
        <v>5571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-4</v>
      </c>
      <c r="R1089" s="18">
        <f t="shared" si="221"/>
        <v>963.6</v>
      </c>
      <c r="S1089" s="18">
        <f t="shared" si="222"/>
        <v>963.6</v>
      </c>
      <c r="T1089" s="19">
        <f t="shared" si="223"/>
        <v>0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-4</v>
      </c>
      <c r="Z1089" s="20">
        <f>Tabela1[[#This Row],[PESO TOTAL]]-Tabela1[[#This Row],[Peso Expedido]]</f>
        <v>963.6</v>
      </c>
      <c r="AA1089" s="17">
        <v>1</v>
      </c>
      <c r="AB1089" s="33"/>
      <c r="AC1089" s="33">
        <v>1</v>
      </c>
      <c r="AD1089" s="33">
        <v>1</v>
      </c>
      <c r="AE1089" s="33">
        <v>1</v>
      </c>
      <c r="AF1089" s="33">
        <v>1</v>
      </c>
      <c r="AG1089" s="33">
        <v>1</v>
      </c>
      <c r="AH1089" s="33"/>
      <c r="AI1089" s="33"/>
      <c r="AJ1089"/>
      <c r="AK1089"/>
      <c r="AL1089"/>
      <c r="AM1089"/>
      <c r="AN1089"/>
      <c r="AO1089"/>
      <c r="AP1089"/>
      <c r="AQ1089" s="22"/>
      <c r="AR1089" s="24"/>
      <c r="AS1089" s="37"/>
      <c r="AT1089" s="37"/>
      <c r="AU1089" s="37"/>
      <c r="AV1089" s="37"/>
      <c r="AW1089" s="37"/>
    </row>
    <row r="1090" spans="1:49" ht="15.75" hidden="1" customHeight="1" x14ac:dyDescent="0.25">
      <c r="A1090" s="1" t="s">
        <v>5360</v>
      </c>
      <c r="B1090" s="21" t="s">
        <v>5361</v>
      </c>
      <c r="C1090" s="1">
        <v>2</v>
      </c>
      <c r="D1090" s="1" t="s">
        <v>5365</v>
      </c>
      <c r="E1090" s="7">
        <v>4733</v>
      </c>
      <c r="F1090" s="7">
        <v>31</v>
      </c>
      <c r="G1090" s="1">
        <v>90.5</v>
      </c>
      <c r="H1090" s="34">
        <f>Tabela1[[#This Row],[PESO UNI]]*Tabela1[[#This Row],[QTE]]</f>
        <v>181</v>
      </c>
      <c r="I1090" s="7" t="s">
        <v>5571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-2</v>
      </c>
      <c r="R1090" s="18">
        <f t="shared" si="221"/>
        <v>181</v>
      </c>
      <c r="S1090" s="18">
        <f t="shared" si="222"/>
        <v>181</v>
      </c>
      <c r="T1090" s="19">
        <f t="shared" si="223"/>
        <v>0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-2</v>
      </c>
      <c r="Z1090" s="20">
        <f>Tabela1[[#This Row],[PESO TOTAL]]-Tabela1[[#This Row],[Peso Expedido]]</f>
        <v>181</v>
      </c>
      <c r="AA1090" s="17">
        <v>1</v>
      </c>
      <c r="AB1090" s="33"/>
      <c r="AC1090" s="33">
        <v>1</v>
      </c>
      <c r="AD1090" s="33">
        <v>1</v>
      </c>
      <c r="AE1090" s="33">
        <v>1</v>
      </c>
      <c r="AF1090" s="33">
        <v>1</v>
      </c>
      <c r="AG1090" s="33">
        <v>1</v>
      </c>
      <c r="AH1090" s="33"/>
      <c r="AI1090" s="33"/>
      <c r="AJ1090"/>
      <c r="AK1090"/>
      <c r="AL1090"/>
      <c r="AM1090"/>
      <c r="AN1090"/>
      <c r="AO1090"/>
      <c r="AP1090"/>
      <c r="AQ1090" s="22"/>
      <c r="AR1090" s="24"/>
      <c r="AS1090" s="37"/>
      <c r="AT1090" s="37"/>
      <c r="AU1090" s="37"/>
      <c r="AV1090" s="37"/>
      <c r="AW1090" s="37"/>
    </row>
    <row r="1091" spans="1:49" ht="15.75" hidden="1" customHeight="1" x14ac:dyDescent="0.25">
      <c r="A1091" s="1" t="s">
        <v>5366</v>
      </c>
      <c r="B1091" s="21" t="s">
        <v>5367</v>
      </c>
      <c r="C1091" s="1">
        <v>4</v>
      </c>
      <c r="D1091" s="1" t="s">
        <v>5368</v>
      </c>
      <c r="E1091" s="7">
        <v>4734</v>
      </c>
      <c r="F1091" s="7">
        <v>31</v>
      </c>
      <c r="G1091" s="1">
        <v>102.4</v>
      </c>
      <c r="H1091" s="34">
        <f>Tabela1[[#This Row],[PESO UNI]]*Tabela1[[#This Row],[QTE]]</f>
        <v>409.6</v>
      </c>
      <c r="I1091" s="7" t="s">
        <v>5571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-4</v>
      </c>
      <c r="R1091" s="18">
        <f t="shared" si="221"/>
        <v>409.6</v>
      </c>
      <c r="S1091" s="18">
        <f t="shared" si="222"/>
        <v>409.6</v>
      </c>
      <c r="T1091" s="19">
        <f t="shared" si="223"/>
        <v>0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-4</v>
      </c>
      <c r="Z1091" s="20">
        <f>Tabela1[[#This Row],[PESO TOTAL]]-Tabela1[[#This Row],[Peso Expedido]]</f>
        <v>409.6</v>
      </c>
      <c r="AA1091" s="17">
        <v>1</v>
      </c>
      <c r="AB1091" s="33"/>
      <c r="AC1091" s="33">
        <v>1</v>
      </c>
      <c r="AD1091" s="33">
        <v>1</v>
      </c>
      <c r="AE1091" s="33">
        <v>1</v>
      </c>
      <c r="AF1091" s="33">
        <v>1</v>
      </c>
      <c r="AG1091" s="33">
        <v>1</v>
      </c>
      <c r="AH1091" s="33"/>
      <c r="AI1091" s="33"/>
      <c r="AJ1091"/>
      <c r="AK1091"/>
      <c r="AL1091"/>
      <c r="AM1091"/>
      <c r="AN1091"/>
      <c r="AO1091"/>
      <c r="AP1091"/>
      <c r="AQ1091" s="22"/>
      <c r="AR1091" s="24"/>
      <c r="AS1091" s="37"/>
      <c r="AT1091" s="37"/>
      <c r="AU1091" s="37"/>
      <c r="AV1091" s="37"/>
      <c r="AW1091" s="37"/>
    </row>
    <row r="1092" spans="1:49" ht="15.75" hidden="1" customHeight="1" x14ac:dyDescent="0.25">
      <c r="A1092" s="1" t="s">
        <v>5366</v>
      </c>
      <c r="B1092" s="21" t="s">
        <v>5367</v>
      </c>
      <c r="C1092" s="1">
        <v>2</v>
      </c>
      <c r="D1092" s="1" t="s">
        <v>5369</v>
      </c>
      <c r="E1092" s="7">
        <v>4735</v>
      </c>
      <c r="F1092" s="7">
        <v>31</v>
      </c>
      <c r="G1092" s="1">
        <v>92.4</v>
      </c>
      <c r="H1092" s="34">
        <f>Tabela1[[#This Row],[PESO UNI]]*Tabela1[[#This Row],[QTE]]</f>
        <v>184.8</v>
      </c>
      <c r="I1092" s="7" t="s">
        <v>5571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184.8</v>
      </c>
      <c r="S1092" s="18">
        <f t="shared" si="222"/>
        <v>184.8</v>
      </c>
      <c r="T1092" s="19">
        <f t="shared" si="223"/>
        <v>0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184.8</v>
      </c>
      <c r="AA1092" s="17">
        <v>1</v>
      </c>
      <c r="AB1092" s="33"/>
      <c r="AC1092" s="33">
        <v>1</v>
      </c>
      <c r="AD1092" s="33">
        <v>1</v>
      </c>
      <c r="AE1092" s="33">
        <v>1</v>
      </c>
      <c r="AF1092" s="33">
        <v>1</v>
      </c>
      <c r="AG1092" s="33">
        <v>1</v>
      </c>
      <c r="AH1092" s="33"/>
      <c r="AI1092" s="33"/>
      <c r="AJ1092"/>
      <c r="AK1092"/>
      <c r="AL1092"/>
      <c r="AM1092"/>
      <c r="AN1092"/>
      <c r="AO1092"/>
      <c r="AP1092"/>
      <c r="AQ1092" s="22"/>
      <c r="AR1092" s="24"/>
      <c r="AS1092" s="37"/>
      <c r="AT1092" s="37"/>
      <c r="AU1092" s="37"/>
      <c r="AV1092" s="37"/>
      <c r="AW1092" s="37"/>
    </row>
    <row r="1093" spans="1:49" ht="15.75" hidden="1" customHeight="1" x14ac:dyDescent="0.25">
      <c r="A1093" s="1" t="s">
        <v>5366</v>
      </c>
      <c r="B1093" s="21" t="s">
        <v>5367</v>
      </c>
      <c r="C1093" s="1">
        <v>2</v>
      </c>
      <c r="D1093" s="1" t="s">
        <v>5370</v>
      </c>
      <c r="E1093" s="7">
        <v>4736</v>
      </c>
      <c r="F1093" s="7">
        <v>31</v>
      </c>
      <c r="G1093" s="1">
        <v>49.4</v>
      </c>
      <c r="H1093" s="34">
        <f>Tabela1[[#This Row],[PESO UNI]]*Tabela1[[#This Row],[QTE]]</f>
        <v>98.8</v>
      </c>
      <c r="I1093" s="7" t="s">
        <v>5571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-2</v>
      </c>
      <c r="R1093" s="18">
        <f t="shared" si="221"/>
        <v>98.8</v>
      </c>
      <c r="S1093" s="18">
        <f t="shared" si="222"/>
        <v>98.8</v>
      </c>
      <c r="T1093" s="19">
        <f t="shared" si="223"/>
        <v>0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-2</v>
      </c>
      <c r="Z1093" s="20">
        <f>Tabela1[[#This Row],[PESO TOTAL]]-Tabela1[[#This Row],[Peso Expedido]]</f>
        <v>98.8</v>
      </c>
      <c r="AA1093" s="17">
        <v>1</v>
      </c>
      <c r="AB1093" s="33"/>
      <c r="AC1093" s="33">
        <v>1</v>
      </c>
      <c r="AD1093" s="33">
        <v>1</v>
      </c>
      <c r="AE1093" s="33">
        <v>1</v>
      </c>
      <c r="AF1093" s="33">
        <v>1</v>
      </c>
      <c r="AG1093" s="33">
        <v>1</v>
      </c>
      <c r="AH1093" s="33"/>
      <c r="AI1093" s="33"/>
      <c r="AJ1093"/>
      <c r="AK1093"/>
      <c r="AL1093"/>
      <c r="AM1093"/>
      <c r="AN1093"/>
      <c r="AO1093"/>
      <c r="AP1093"/>
      <c r="AQ1093" s="22"/>
      <c r="AR1093" s="24"/>
      <c r="AS1093" s="37"/>
      <c r="AT1093" s="37"/>
      <c r="AU1093" s="37"/>
      <c r="AV1093" s="37"/>
      <c r="AW1093" s="37"/>
    </row>
    <row r="1094" spans="1:49" ht="15.75" hidden="1" customHeight="1" x14ac:dyDescent="0.25">
      <c r="A1094" s="1" t="s">
        <v>5366</v>
      </c>
      <c r="B1094" s="21" t="s">
        <v>5367</v>
      </c>
      <c r="C1094" s="1">
        <v>1</v>
      </c>
      <c r="D1094" s="1" t="s">
        <v>5371</v>
      </c>
      <c r="E1094" s="7">
        <v>4737</v>
      </c>
      <c r="F1094" s="7">
        <v>31</v>
      </c>
      <c r="G1094" s="1">
        <v>57.6</v>
      </c>
      <c r="H1094" s="34">
        <f>Tabela1[[#This Row],[PESO UNI]]*Tabela1[[#This Row],[QTE]]</f>
        <v>57.6</v>
      </c>
      <c r="I1094" s="7" t="s">
        <v>5571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57.6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>
        <v>1</v>
      </c>
      <c r="AB1094" s="33"/>
      <c r="AC1094" s="33">
        <v>1</v>
      </c>
      <c r="AD1094" s="33">
        <v>1</v>
      </c>
      <c r="AE1094" s="33">
        <v>1</v>
      </c>
      <c r="AF1094" s="33">
        <v>1</v>
      </c>
      <c r="AG1094" s="33"/>
      <c r="AH1094" s="33"/>
      <c r="AI1094" s="33"/>
      <c r="AJ1094"/>
      <c r="AK1094"/>
      <c r="AL1094"/>
      <c r="AM1094"/>
      <c r="AN1094"/>
      <c r="AO1094"/>
      <c r="AP1094"/>
      <c r="AQ1094" s="22"/>
      <c r="AR1094" s="24"/>
      <c r="AS1094" s="37"/>
      <c r="AT1094" s="37"/>
      <c r="AU1094" s="37"/>
      <c r="AV1094" s="37"/>
      <c r="AW1094" s="37"/>
    </row>
    <row r="1095" spans="1:49" ht="15.75" hidden="1" customHeight="1" x14ac:dyDescent="0.25">
      <c r="A1095" s="1" t="s">
        <v>5366</v>
      </c>
      <c r="B1095" s="21" t="s">
        <v>5367</v>
      </c>
      <c r="C1095" s="1">
        <v>1</v>
      </c>
      <c r="D1095" s="1" t="s">
        <v>5372</v>
      </c>
      <c r="E1095" s="7">
        <v>4738</v>
      </c>
      <c r="F1095" s="7">
        <v>31</v>
      </c>
      <c r="G1095" s="1">
        <v>57.6</v>
      </c>
      <c r="H1095" s="34">
        <f>Tabela1[[#This Row],[PESO UNI]]*Tabela1[[#This Row],[QTE]]</f>
        <v>57.6</v>
      </c>
      <c r="I1095" s="7" t="s">
        <v>5571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57.6</v>
      </c>
      <c r="S1095" s="18">
        <f t="shared" si="222"/>
        <v>0</v>
      </c>
      <c r="T1095" s="19">
        <f t="shared" si="223"/>
        <v>-57.6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57.6</v>
      </c>
      <c r="AA1095" s="17">
        <v>1</v>
      </c>
      <c r="AB1095" s="33"/>
      <c r="AC1095" s="33">
        <v>1</v>
      </c>
      <c r="AD1095" s="33">
        <v>1</v>
      </c>
      <c r="AE1095" s="33">
        <v>1</v>
      </c>
      <c r="AF1095" s="33">
        <v>1</v>
      </c>
      <c r="AG1095" s="33"/>
      <c r="AH1095" s="33"/>
      <c r="AI1095" s="33"/>
      <c r="AJ1095"/>
      <c r="AK1095"/>
      <c r="AL1095"/>
      <c r="AM1095"/>
      <c r="AN1095"/>
      <c r="AO1095"/>
      <c r="AP1095"/>
      <c r="AQ1095" s="22"/>
      <c r="AR1095" s="24"/>
      <c r="AS1095" s="37"/>
      <c r="AT1095" s="37"/>
      <c r="AU1095" s="37"/>
      <c r="AV1095" s="37"/>
      <c r="AW1095" s="37"/>
    </row>
    <row r="1096" spans="1:49" ht="15.75" hidden="1" customHeight="1" x14ac:dyDescent="0.25">
      <c r="A1096" s="1" t="s">
        <v>5366</v>
      </c>
      <c r="B1096" s="21" t="s">
        <v>5367</v>
      </c>
      <c r="C1096" s="1">
        <v>1</v>
      </c>
      <c r="D1096" s="1" t="s">
        <v>5373</v>
      </c>
      <c r="E1096" s="7">
        <v>4739</v>
      </c>
      <c r="F1096" s="7">
        <v>31</v>
      </c>
      <c r="G1096" s="1">
        <v>79.5</v>
      </c>
      <c r="H1096" s="34">
        <f>Tabela1[[#This Row],[PESO UNI]]*Tabela1[[#This Row],[QTE]]</f>
        <v>79.5</v>
      </c>
      <c r="I1096" s="7" t="s">
        <v>5571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-1</v>
      </c>
      <c r="R1096" s="18">
        <f t="shared" si="221"/>
        <v>79.5</v>
      </c>
      <c r="S1096" s="18">
        <f t="shared" si="222"/>
        <v>0</v>
      </c>
      <c r="T1096" s="19">
        <f t="shared" si="223"/>
        <v>-79.5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-1</v>
      </c>
      <c r="Z1096" s="20">
        <f>Tabela1[[#This Row],[PESO TOTAL]]-Tabela1[[#This Row],[Peso Expedido]]</f>
        <v>79.5</v>
      </c>
      <c r="AA1096" s="17">
        <v>1</v>
      </c>
      <c r="AB1096" s="33"/>
      <c r="AC1096" s="33">
        <v>1</v>
      </c>
      <c r="AD1096" s="33">
        <v>1</v>
      </c>
      <c r="AE1096" s="33">
        <v>1</v>
      </c>
      <c r="AF1096" s="33">
        <v>1</v>
      </c>
      <c r="AG1096" s="33"/>
      <c r="AH1096" s="33"/>
      <c r="AI1096" s="33"/>
      <c r="AJ1096"/>
      <c r="AK1096"/>
      <c r="AL1096"/>
      <c r="AM1096"/>
      <c r="AN1096"/>
      <c r="AO1096"/>
      <c r="AP1096"/>
      <c r="AQ1096" s="22"/>
      <c r="AR1096" s="24"/>
      <c r="AS1096" s="37"/>
      <c r="AT1096" s="37"/>
      <c r="AU1096" s="37"/>
      <c r="AV1096" s="37"/>
      <c r="AW1096" s="37"/>
    </row>
    <row r="1097" spans="1:49" ht="15.75" hidden="1" customHeight="1" x14ac:dyDescent="0.25">
      <c r="A1097" s="1" t="s">
        <v>5366</v>
      </c>
      <c r="B1097" s="21" t="s">
        <v>5367</v>
      </c>
      <c r="C1097" s="1">
        <v>2</v>
      </c>
      <c r="D1097" s="1" t="s">
        <v>5374</v>
      </c>
      <c r="E1097" s="7">
        <v>4740</v>
      </c>
      <c r="F1097" s="7">
        <v>31</v>
      </c>
      <c r="G1097" s="1">
        <v>68.400000000000006</v>
      </c>
      <c r="H1097" s="34">
        <f>Tabela1[[#This Row],[PESO UNI]]*Tabela1[[#This Row],[QTE]]</f>
        <v>136.80000000000001</v>
      </c>
      <c r="I1097" s="7" t="s">
        <v>5571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136.80000000000001</v>
      </c>
      <c r="S1097" s="18">
        <f t="shared" si="222"/>
        <v>0</v>
      </c>
      <c r="T1097" s="19">
        <f t="shared" si="223"/>
        <v>-136.80000000000001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136.80000000000001</v>
      </c>
      <c r="AA1097" s="17">
        <v>1</v>
      </c>
      <c r="AB1097" s="33"/>
      <c r="AC1097" s="33">
        <v>1</v>
      </c>
      <c r="AD1097" s="33">
        <v>1</v>
      </c>
      <c r="AE1097" s="33">
        <v>1</v>
      </c>
      <c r="AF1097" s="33">
        <v>1</v>
      </c>
      <c r="AG1097" s="33"/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5366</v>
      </c>
      <c r="B1098" s="21" t="s">
        <v>5367</v>
      </c>
      <c r="C1098" s="1">
        <v>2</v>
      </c>
      <c r="D1098" s="1" t="s">
        <v>5375</v>
      </c>
      <c r="E1098" s="7">
        <v>4741</v>
      </c>
      <c r="F1098" s="7">
        <v>31</v>
      </c>
      <c r="G1098" s="1">
        <v>52.7</v>
      </c>
      <c r="H1098" s="34">
        <f>Tabela1[[#This Row],[PESO UNI]]*Tabela1[[#This Row],[QTE]]</f>
        <v>105.4</v>
      </c>
      <c r="I1098" s="7" t="s">
        <v>5571</v>
      </c>
      <c r="J1098" s="8" t="s">
        <v>4834</v>
      </c>
      <c r="K1098" s="8" t="s">
        <v>4320</v>
      </c>
      <c r="L1098" s="9" t="s">
        <v>3291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-2</v>
      </c>
      <c r="R1098" s="18">
        <f t="shared" si="221"/>
        <v>105.4</v>
      </c>
      <c r="S1098" s="18">
        <f t="shared" si="222"/>
        <v>0</v>
      </c>
      <c r="T1098" s="19">
        <f t="shared" si="223"/>
        <v>-105.4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 t="shared" si="224"/>
        <v>-2</v>
      </c>
      <c r="Z1098" s="20">
        <f>Tabela1[[#This Row],[PESO TOTAL]]-Tabela1[[#This Row],[Peso Expedido]]</f>
        <v>105.4</v>
      </c>
      <c r="AA1098" s="17">
        <v>1</v>
      </c>
      <c r="AB1098" s="33"/>
      <c r="AC1098" s="33">
        <v>1</v>
      </c>
      <c r="AD1098" s="33">
        <v>1</v>
      </c>
      <c r="AE1098" s="33">
        <v>1</v>
      </c>
      <c r="AF1098" s="33">
        <v>1</v>
      </c>
      <c r="AG1098" s="33"/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137</v>
      </c>
      <c r="B1099" s="21"/>
      <c r="C1099" s="1">
        <v>30</v>
      </c>
      <c r="D1099" s="1" t="s">
        <v>5377</v>
      </c>
      <c r="E1099" s="7">
        <v>4742</v>
      </c>
      <c r="F1099" s="7">
        <v>1</v>
      </c>
      <c r="G1099" s="1">
        <v>4.0999999999999996</v>
      </c>
      <c r="H1099" s="34">
        <f>Tabela1[[#This Row],[PESO UNI]]*Tabela1[[#This Row],[QTE]]</f>
        <v>122.99999999999999</v>
      </c>
      <c r="I1099" s="7">
        <v>0</v>
      </c>
      <c r="J1099" s="8" t="s">
        <v>5378</v>
      </c>
      <c r="K1099" s="8" t="s">
        <v>23</v>
      </c>
      <c r="L1099" s="9" t="s">
        <v>5379</v>
      </c>
      <c r="M1099" s="10">
        <v>46259</v>
      </c>
      <c r="N1099" s="8" t="s">
        <v>38</v>
      </c>
      <c r="O1099" s="12"/>
      <c r="P1099" s="13"/>
      <c r="Q1099" s="14">
        <f>Tabela1[[#This Row],[QTDE/ Fabricação]]-Tabela1[[#This Row],[QTE]]</f>
        <v>-30</v>
      </c>
      <c r="R1099" s="18">
        <f>IFERROR(H1099*((AA1099*0.25)+(AC1099*0.25)+(AD1099*0.225)+(AE1099*0.225)+(AF1099*0.05)),"")</f>
        <v>122.99999999999999</v>
      </c>
      <c r="S1099" s="18">
        <f>IFERROR(H1099*AG1099,"")</f>
        <v>122.99999999999999</v>
      </c>
      <c r="T1099" s="19">
        <f>IFERROR(S1099-H1099,"")</f>
        <v>0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>U1099-C1099</f>
        <v>-30</v>
      </c>
      <c r="Z1099" s="20">
        <f>Tabela1[[#This Row],[PESO TOTAL]]-Tabela1[[#This Row],[Peso Expedido]]</f>
        <v>122.99999999999999</v>
      </c>
      <c r="AA1099" s="17">
        <v>1</v>
      </c>
      <c r="AB1099" s="33"/>
      <c r="AC1099" s="33">
        <v>1</v>
      </c>
      <c r="AD1099" s="33">
        <v>1</v>
      </c>
      <c r="AE1099" s="33">
        <v>1</v>
      </c>
      <c r="AF1099" s="33">
        <v>1</v>
      </c>
      <c r="AG1099" s="33">
        <v>1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238" t="s">
        <v>5396</v>
      </c>
      <c r="B1100" s="239" t="s">
        <v>5397</v>
      </c>
      <c r="C1100" s="238">
        <v>1</v>
      </c>
      <c r="D1100" s="238" t="s">
        <v>5398</v>
      </c>
      <c r="E1100" s="237">
        <v>4743</v>
      </c>
      <c r="F1100" s="237">
        <v>64</v>
      </c>
      <c r="G1100" s="238">
        <v>35.1</v>
      </c>
      <c r="H1100" s="240">
        <f>Tabela1[[#This Row],[PESO UNI]]*Tabela1[[#This Row],[QTE]]</f>
        <v>35.1</v>
      </c>
      <c r="I1100" s="237" t="s">
        <v>5632</v>
      </c>
      <c r="J1100" s="241" t="s">
        <v>3093</v>
      </c>
      <c r="K1100" s="241" t="s">
        <v>4320</v>
      </c>
      <c r="L1100" s="242" t="s">
        <v>2984</v>
      </c>
      <c r="M1100" s="243">
        <v>46260</v>
      </c>
      <c r="N1100" s="241" t="s">
        <v>5101</v>
      </c>
      <c r="O1100" s="244"/>
      <c r="P1100" s="245"/>
      <c r="Q1100" s="14">
        <f>Tabela1[[#This Row],[QTDE/ Fabricação]]-Tabela1[[#This Row],[QTE]]</f>
        <v>-1</v>
      </c>
      <c r="R1100" s="247">
        <f t="shared" ref="R1100" si="225">IFERROR(H1100*((AA1100*0.25)+(AC1100*0.25)+(AD1100*0.225)+(AE1100*0.225)+(AF1100*0.05)),"")</f>
        <v>35.1</v>
      </c>
      <c r="S1100" s="247">
        <f t="shared" ref="S1100" si="226">IFERROR(H1100*AG1100,"")</f>
        <v>35.1</v>
      </c>
      <c r="T1100" s="248">
        <f t="shared" ref="T1100" si="227">IFERROR(S1100-H1100,"")</f>
        <v>0</v>
      </c>
      <c r="U1100" s="249">
        <f>IFERROR(SUMIF('LISTA DE EMBARQUE'!B:B,MICRO!E:E,'LISTA DE EMBARQUE'!G:G),"")</f>
        <v>1</v>
      </c>
      <c r="V1100" s="244">
        <f>IFERROR(VLOOKUP(Tabela1[[#This Row],[COD.MDE]],'LISTA DE EMBARQUE'!B:L,11,0),"")</f>
        <v>9</v>
      </c>
      <c r="W1100" s="245">
        <f>IFERROR(VLOOKUP(Tabela1[[#This Row],[COD.MDE]],'LISTA DE EMBARQUE'!B:M,12,0),"")</f>
        <v>46284</v>
      </c>
      <c r="X1100" s="246">
        <f>IFERROR(Tabela1[[#This Row],[QIANTIDADE EXPEDIDA]]*Tabela1[[#This Row],[PESO UNI]],"")</f>
        <v>35.1</v>
      </c>
      <c r="Y1100" s="246">
        <f t="shared" ref="Y1100" si="228">U1100-C1100</f>
        <v>0</v>
      </c>
      <c r="Z1100" s="250">
        <f>Tabela1[[#This Row],[PESO TOTAL]]-Tabela1[[#This Row],[Peso Expedido]]</f>
        <v>0</v>
      </c>
      <c r="AA1100" s="251">
        <v>1</v>
      </c>
      <c r="AB1100" s="252"/>
      <c r="AC1100" s="252">
        <v>1</v>
      </c>
      <c r="AD1100" s="252">
        <v>1</v>
      </c>
      <c r="AE1100" s="252">
        <v>1</v>
      </c>
      <c r="AF1100" s="252">
        <v>1</v>
      </c>
      <c r="AG1100" s="252">
        <v>1</v>
      </c>
      <c r="AH1100" s="252">
        <v>1</v>
      </c>
      <c r="AI1100" s="252" t="s">
        <v>4509</v>
      </c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238" t="s">
        <v>5396</v>
      </c>
      <c r="B1101" s="239" t="s">
        <v>5397</v>
      </c>
      <c r="C1101" s="238">
        <v>1</v>
      </c>
      <c r="D1101" s="238" t="s">
        <v>5399</v>
      </c>
      <c r="E1101" s="237">
        <v>4744</v>
      </c>
      <c r="F1101" s="237">
        <v>64</v>
      </c>
      <c r="G1101" s="238">
        <v>36.6</v>
      </c>
      <c r="H1101" s="240">
        <f>Tabela1[[#This Row],[PESO UNI]]*Tabela1[[#This Row],[QTE]]</f>
        <v>36.6</v>
      </c>
      <c r="I1101" s="237" t="s">
        <v>5632</v>
      </c>
      <c r="J1101" s="241" t="s">
        <v>3093</v>
      </c>
      <c r="K1101" s="241" t="s">
        <v>4320</v>
      </c>
      <c r="L1101" s="242" t="s">
        <v>2984</v>
      </c>
      <c r="M1101" s="243">
        <v>46260</v>
      </c>
      <c r="N1101" s="241" t="s">
        <v>5101</v>
      </c>
      <c r="O1101" s="244"/>
      <c r="P1101" s="245"/>
      <c r="Q1101" s="14">
        <f>Tabela1[[#This Row],[QTDE/ Fabricação]]-Tabela1[[#This Row],[QTE]]</f>
        <v>-1</v>
      </c>
      <c r="R1101" s="247">
        <f t="shared" ref="R1101" si="229">IFERROR(H1101*((AA1101*0.25)+(AC1101*0.25)+(AD1101*0.225)+(AE1101*0.225)+(AF1101*0.05)),"")</f>
        <v>36.6</v>
      </c>
      <c r="S1101" s="247">
        <f t="shared" ref="S1101" si="230">IFERROR(H1101*AG1101,"")</f>
        <v>36.6</v>
      </c>
      <c r="T1101" s="248">
        <f t="shared" ref="T1101" si="231">IFERROR(S1101-H1101,"")</f>
        <v>0</v>
      </c>
      <c r="U1101" s="249">
        <f>IFERROR(SUMIF('LISTA DE EMBARQUE'!B:B,MICRO!E:E,'LISTA DE EMBARQUE'!G:G),"")</f>
        <v>1</v>
      </c>
      <c r="V1101" s="244">
        <f>IFERROR(VLOOKUP(Tabela1[[#This Row],[COD.MDE]],'LISTA DE EMBARQUE'!B:L,11,0),"")</f>
        <v>9</v>
      </c>
      <c r="W1101" s="245">
        <f>IFERROR(VLOOKUP(Tabela1[[#This Row],[COD.MDE]],'LISTA DE EMBARQUE'!B:M,12,0),"")</f>
        <v>46284</v>
      </c>
      <c r="X1101" s="246">
        <f>IFERROR(Tabela1[[#This Row],[QIANTIDADE EXPEDIDA]]*Tabela1[[#This Row],[PESO UNI]],"")</f>
        <v>36.6</v>
      </c>
      <c r="Y1101" s="246">
        <f t="shared" ref="Y1101" si="232">U1101-C1101</f>
        <v>0</v>
      </c>
      <c r="Z1101" s="250">
        <f>Tabela1[[#This Row],[PESO TOTAL]]-Tabela1[[#This Row],[Peso Expedido]]</f>
        <v>0</v>
      </c>
      <c r="AA1101" s="251">
        <v>1</v>
      </c>
      <c r="AB1101" s="252"/>
      <c r="AC1101" s="252">
        <v>1</v>
      </c>
      <c r="AD1101" s="252">
        <v>1</v>
      </c>
      <c r="AE1101" s="252">
        <v>1</v>
      </c>
      <c r="AF1101" s="252">
        <v>1</v>
      </c>
      <c r="AG1101" s="252">
        <v>1</v>
      </c>
      <c r="AH1101" s="252">
        <v>1</v>
      </c>
      <c r="AI1101" s="252" t="s">
        <v>4509</v>
      </c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238" t="s">
        <v>5396</v>
      </c>
      <c r="B1102" s="239" t="s">
        <v>5397</v>
      </c>
      <c r="C1102" s="238">
        <v>1</v>
      </c>
      <c r="D1102" s="238" t="s">
        <v>5400</v>
      </c>
      <c r="E1102" s="237">
        <v>4745</v>
      </c>
      <c r="F1102" s="237">
        <v>64</v>
      </c>
      <c r="G1102" s="238">
        <v>54.3</v>
      </c>
      <c r="H1102" s="240">
        <f>Tabela1[[#This Row],[PESO UNI]]*Tabela1[[#This Row],[QTE]]</f>
        <v>54.3</v>
      </c>
      <c r="I1102" s="237" t="s">
        <v>5632</v>
      </c>
      <c r="J1102" s="241" t="s">
        <v>3093</v>
      </c>
      <c r="K1102" s="241" t="s">
        <v>4320</v>
      </c>
      <c r="L1102" s="242" t="s">
        <v>2984</v>
      </c>
      <c r="M1102" s="243">
        <v>46260</v>
      </c>
      <c r="N1102" s="241" t="s">
        <v>5101</v>
      </c>
      <c r="O1102" s="244"/>
      <c r="P1102" s="245"/>
      <c r="Q1102" s="14">
        <f>Tabela1[[#This Row],[QTDE/ Fabricação]]-Tabela1[[#This Row],[QTE]]</f>
        <v>-1</v>
      </c>
      <c r="R1102" s="247">
        <f t="shared" ref="R1102" si="233">IFERROR(H1102*((AA1102*0.25)+(AC1102*0.25)+(AD1102*0.225)+(AE1102*0.225)+(AF1102*0.05)),"")</f>
        <v>54.3</v>
      </c>
      <c r="S1102" s="247">
        <f t="shared" ref="S1102" si="234">IFERROR(H1102*AG1102,"")</f>
        <v>54.3</v>
      </c>
      <c r="T1102" s="248">
        <f t="shared" ref="T1102" si="235">IFERROR(S1102-H1102,"")</f>
        <v>0</v>
      </c>
      <c r="U1102" s="249">
        <f>IFERROR(SUMIF('LISTA DE EMBARQUE'!B:B,MICRO!E:E,'LISTA DE EMBARQUE'!G:G),"")</f>
        <v>1</v>
      </c>
      <c r="V1102" s="244">
        <f>IFERROR(VLOOKUP(Tabela1[[#This Row],[COD.MDE]],'LISTA DE EMBARQUE'!B:L,11,0),"")</f>
        <v>9</v>
      </c>
      <c r="W1102" s="245">
        <f>IFERROR(VLOOKUP(Tabela1[[#This Row],[COD.MDE]],'LISTA DE EMBARQUE'!B:M,12,0),"")</f>
        <v>46284</v>
      </c>
      <c r="X1102" s="246">
        <f>IFERROR(Tabela1[[#This Row],[QIANTIDADE EXPEDIDA]]*Tabela1[[#This Row],[PESO UNI]],"")</f>
        <v>54.3</v>
      </c>
      <c r="Y1102" s="246">
        <f t="shared" ref="Y1102" si="236">U1102-C1102</f>
        <v>0</v>
      </c>
      <c r="Z1102" s="250">
        <f>Tabela1[[#This Row],[PESO TOTAL]]-Tabela1[[#This Row],[Peso Expedido]]</f>
        <v>0</v>
      </c>
      <c r="AA1102" s="251">
        <v>1</v>
      </c>
      <c r="AB1102" s="252"/>
      <c r="AC1102" s="252">
        <v>1</v>
      </c>
      <c r="AD1102" s="252">
        <v>1</v>
      </c>
      <c r="AE1102" s="252">
        <v>1</v>
      </c>
      <c r="AF1102" s="252">
        <v>1</v>
      </c>
      <c r="AG1102" s="252">
        <v>1</v>
      </c>
      <c r="AH1102" s="252">
        <v>1</v>
      </c>
      <c r="AI1102" s="252" t="s">
        <v>4509</v>
      </c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238" t="s">
        <v>5396</v>
      </c>
      <c r="B1103" s="239" t="s">
        <v>5397</v>
      </c>
      <c r="C1103" s="238">
        <v>1</v>
      </c>
      <c r="D1103" s="238" t="s">
        <v>5401</v>
      </c>
      <c r="E1103" s="237">
        <v>4746</v>
      </c>
      <c r="F1103" s="237">
        <v>64</v>
      </c>
      <c r="G1103" s="238">
        <v>36.6</v>
      </c>
      <c r="H1103" s="240">
        <f>Tabela1[[#This Row],[PESO UNI]]*Tabela1[[#This Row],[QTE]]</f>
        <v>36.6</v>
      </c>
      <c r="I1103" s="237" t="s">
        <v>5632</v>
      </c>
      <c r="J1103" s="241" t="s">
        <v>3093</v>
      </c>
      <c r="K1103" s="241" t="s">
        <v>4320</v>
      </c>
      <c r="L1103" s="242" t="s">
        <v>2984</v>
      </c>
      <c r="M1103" s="243">
        <v>46260</v>
      </c>
      <c r="N1103" s="241" t="s">
        <v>5101</v>
      </c>
      <c r="O1103" s="244"/>
      <c r="P1103" s="245"/>
      <c r="Q1103" s="14">
        <f>Tabela1[[#This Row],[QTDE/ Fabricação]]-Tabela1[[#This Row],[QTE]]</f>
        <v>-1</v>
      </c>
      <c r="R1103" s="247">
        <f t="shared" ref="R1103" si="237">IFERROR(H1103*((AA1103*0.25)+(AC1103*0.25)+(AD1103*0.225)+(AE1103*0.225)+(AF1103*0.05)),"")</f>
        <v>36.6</v>
      </c>
      <c r="S1103" s="247">
        <f t="shared" ref="S1103" si="238">IFERROR(H1103*AG1103,"")</f>
        <v>36.6</v>
      </c>
      <c r="T1103" s="248">
        <f t="shared" ref="T1103" si="239">IFERROR(S1103-H1103,"")</f>
        <v>0</v>
      </c>
      <c r="U1103" s="249">
        <f>IFERROR(SUMIF('LISTA DE EMBARQUE'!B:B,MICRO!E:E,'LISTA DE EMBARQUE'!G:G),"")</f>
        <v>1</v>
      </c>
      <c r="V1103" s="244">
        <f>IFERROR(VLOOKUP(Tabela1[[#This Row],[COD.MDE]],'LISTA DE EMBARQUE'!B:L,11,0),"")</f>
        <v>9</v>
      </c>
      <c r="W1103" s="245">
        <f>IFERROR(VLOOKUP(Tabela1[[#This Row],[COD.MDE]],'LISTA DE EMBARQUE'!B:M,12,0),"")</f>
        <v>46284</v>
      </c>
      <c r="X1103" s="246">
        <f>IFERROR(Tabela1[[#This Row],[QIANTIDADE EXPEDIDA]]*Tabela1[[#This Row],[PESO UNI]],"")</f>
        <v>36.6</v>
      </c>
      <c r="Y1103" s="246">
        <f t="shared" ref="Y1103" si="240">U1103-C1103</f>
        <v>0</v>
      </c>
      <c r="Z1103" s="250">
        <f>Tabela1[[#This Row],[PESO TOTAL]]-Tabela1[[#This Row],[Peso Expedido]]</f>
        <v>0</v>
      </c>
      <c r="AA1103" s="251">
        <v>1</v>
      </c>
      <c r="AB1103" s="252"/>
      <c r="AC1103" s="252">
        <v>1</v>
      </c>
      <c r="AD1103" s="252">
        <v>1</v>
      </c>
      <c r="AE1103" s="252">
        <v>1</v>
      </c>
      <c r="AF1103" s="252">
        <v>1</v>
      </c>
      <c r="AG1103" s="252">
        <v>1</v>
      </c>
      <c r="AH1103" s="252">
        <v>1</v>
      </c>
      <c r="AI1103" s="252" t="s">
        <v>4509</v>
      </c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238" t="s">
        <v>5396</v>
      </c>
      <c r="B1104" s="239" t="s">
        <v>5397</v>
      </c>
      <c r="C1104" s="238">
        <v>1</v>
      </c>
      <c r="D1104" s="238" t="s">
        <v>5402</v>
      </c>
      <c r="E1104" s="237">
        <v>4747</v>
      </c>
      <c r="F1104" s="237">
        <v>64</v>
      </c>
      <c r="G1104" s="238">
        <v>54.3</v>
      </c>
      <c r="H1104" s="240">
        <f>Tabela1[[#This Row],[PESO UNI]]*Tabela1[[#This Row],[QTE]]</f>
        <v>54.3</v>
      </c>
      <c r="I1104" s="237" t="s">
        <v>5632</v>
      </c>
      <c r="J1104" s="241" t="s">
        <v>3093</v>
      </c>
      <c r="K1104" s="241" t="s">
        <v>4320</v>
      </c>
      <c r="L1104" s="242" t="s">
        <v>2984</v>
      </c>
      <c r="M1104" s="243">
        <v>46260</v>
      </c>
      <c r="N1104" s="241" t="s">
        <v>5101</v>
      </c>
      <c r="O1104" s="244"/>
      <c r="P1104" s="245"/>
      <c r="Q1104" s="14">
        <f>Tabela1[[#This Row],[QTDE/ Fabricação]]-Tabela1[[#This Row],[QTE]]</f>
        <v>-1</v>
      </c>
      <c r="R1104" s="247">
        <f t="shared" ref="R1104" si="241">IFERROR(H1104*((AA1104*0.25)+(AC1104*0.25)+(AD1104*0.225)+(AE1104*0.225)+(AF1104*0.05)),"")</f>
        <v>54.3</v>
      </c>
      <c r="S1104" s="247">
        <f t="shared" ref="S1104" si="242">IFERROR(H1104*AG1104,"")</f>
        <v>54.3</v>
      </c>
      <c r="T1104" s="248">
        <f t="shared" ref="T1104" si="243">IFERROR(S1104-H1104,"")</f>
        <v>0</v>
      </c>
      <c r="U1104" s="249">
        <f>IFERROR(SUMIF('LISTA DE EMBARQUE'!B:B,MICRO!E:E,'LISTA DE EMBARQUE'!G:G),"")</f>
        <v>1</v>
      </c>
      <c r="V1104" s="244">
        <f>IFERROR(VLOOKUP(Tabela1[[#This Row],[COD.MDE]],'LISTA DE EMBARQUE'!B:L,11,0),"")</f>
        <v>9</v>
      </c>
      <c r="W1104" s="245">
        <f>IFERROR(VLOOKUP(Tabela1[[#This Row],[COD.MDE]],'LISTA DE EMBARQUE'!B:M,12,0),"")</f>
        <v>46284</v>
      </c>
      <c r="X1104" s="246">
        <f>IFERROR(Tabela1[[#This Row],[QIANTIDADE EXPEDIDA]]*Tabela1[[#This Row],[PESO UNI]],"")</f>
        <v>54.3</v>
      </c>
      <c r="Y1104" s="246">
        <f t="shared" ref="Y1104" si="244">U1104-C1104</f>
        <v>0</v>
      </c>
      <c r="Z1104" s="250">
        <f>Tabela1[[#This Row],[PESO TOTAL]]-Tabela1[[#This Row],[Peso Expedido]]</f>
        <v>0</v>
      </c>
      <c r="AA1104" s="251">
        <v>1</v>
      </c>
      <c r="AB1104" s="252"/>
      <c r="AC1104" s="252">
        <v>1</v>
      </c>
      <c r="AD1104" s="252">
        <v>1</v>
      </c>
      <c r="AE1104" s="252">
        <v>1</v>
      </c>
      <c r="AF1104" s="252">
        <v>1</v>
      </c>
      <c r="AG1104" s="252">
        <v>1</v>
      </c>
      <c r="AH1104" s="252">
        <v>1</v>
      </c>
      <c r="AI1104" s="252" t="s">
        <v>4509</v>
      </c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238" t="s">
        <v>5396</v>
      </c>
      <c r="B1105" s="239" t="s">
        <v>5397</v>
      </c>
      <c r="C1105" s="238">
        <v>1</v>
      </c>
      <c r="D1105" s="238" t="s">
        <v>5605</v>
      </c>
      <c r="E1105" s="237">
        <v>4826</v>
      </c>
      <c r="F1105" s="237">
        <v>64</v>
      </c>
      <c r="G1105" s="238">
        <v>36.6</v>
      </c>
      <c r="H1105" s="240">
        <f>Tabela1[[#This Row],[PESO UNI]]*Tabela1[[#This Row],[QTE]]</f>
        <v>36.6</v>
      </c>
      <c r="I1105" s="237" t="s">
        <v>5632</v>
      </c>
      <c r="J1105" s="241" t="s">
        <v>3093</v>
      </c>
      <c r="K1105" s="241" t="s">
        <v>4320</v>
      </c>
      <c r="L1105" s="242" t="s">
        <v>2984</v>
      </c>
      <c r="M1105" s="243">
        <v>46260</v>
      </c>
      <c r="N1105" s="241" t="s">
        <v>5101</v>
      </c>
      <c r="O1105" s="244"/>
      <c r="P1105" s="245"/>
      <c r="Q1105" s="14">
        <f>Tabela1[[#This Row],[QTDE/ Fabricação]]-Tabela1[[#This Row],[QTE]]</f>
        <v>-1</v>
      </c>
      <c r="R1105" s="247">
        <f t="shared" ref="R1105:R1112" si="245">IFERROR(H1105*((AA1105*0.25)+(AC1105*0.25)+(AD1105*0.225)+(AE1105*0.225)+(AF1105*0.05)),"")</f>
        <v>36.6</v>
      </c>
      <c r="S1105" s="247">
        <f t="shared" ref="S1105:S1112" si="246">IFERROR(H1105*AG1105,"")</f>
        <v>36.6</v>
      </c>
      <c r="T1105" s="248">
        <f t="shared" ref="T1105:T1112" si="247">IFERROR(S1105-H1105,"")</f>
        <v>0</v>
      </c>
      <c r="U1105" s="249">
        <f>IFERROR(SUMIF('LISTA DE EMBARQUE'!B:B,MICRO!E:E,'LISTA DE EMBARQUE'!G:G),"")</f>
        <v>1</v>
      </c>
      <c r="V1105" s="244">
        <f>IFERROR(VLOOKUP(Tabela1[[#This Row],[COD.MDE]],'LISTA DE EMBARQUE'!B:L,11,0),"")</f>
        <v>9</v>
      </c>
      <c r="W1105" s="245">
        <f>IFERROR(VLOOKUP(Tabela1[[#This Row],[COD.MDE]],'LISTA DE EMBARQUE'!B:M,12,0),"")</f>
        <v>46284</v>
      </c>
      <c r="X1105" s="246">
        <f>IFERROR(Tabela1[[#This Row],[QIANTIDADE EXPEDIDA]]*Tabela1[[#This Row],[PESO UNI]],"")</f>
        <v>36.6</v>
      </c>
      <c r="Y1105" s="246">
        <f t="shared" ref="Y1105:Y1112" si="248">U1105-C1105</f>
        <v>0</v>
      </c>
      <c r="Z1105" s="250">
        <f>Tabela1[[#This Row],[PESO TOTAL]]-Tabela1[[#This Row],[Peso Expedido]]</f>
        <v>0</v>
      </c>
      <c r="AA1105" s="251">
        <v>1</v>
      </c>
      <c r="AB1105" s="252"/>
      <c r="AC1105" s="252">
        <v>1</v>
      </c>
      <c r="AD1105" s="252">
        <v>1</v>
      </c>
      <c r="AE1105" s="252">
        <v>1</v>
      </c>
      <c r="AF1105" s="252">
        <v>1</v>
      </c>
      <c r="AG1105" s="252">
        <v>1</v>
      </c>
      <c r="AH1105" s="252">
        <v>1</v>
      </c>
      <c r="AI1105" s="252" t="s">
        <v>4509</v>
      </c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5396</v>
      </c>
      <c r="B1106" s="21" t="s">
        <v>5397</v>
      </c>
      <c r="C1106" s="1">
        <v>1</v>
      </c>
      <c r="D1106" s="1" t="s">
        <v>5606</v>
      </c>
      <c r="E1106" s="7">
        <v>4827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5632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5101</v>
      </c>
      <c r="O1106" s="12"/>
      <c r="P1106" s="13"/>
      <c r="Q1106" s="14">
        <f>Tabela1[[#This Row],[QTDE/ Fabricação]]-Tabela1[[#This Row],[QTE]]</f>
        <v>-1</v>
      </c>
      <c r="R1106" s="18">
        <f t="shared" si="245"/>
        <v>45.340499999999999</v>
      </c>
      <c r="S1106" s="18">
        <f t="shared" si="246"/>
        <v>19.004999999999999</v>
      </c>
      <c r="T1106" s="19">
        <f t="shared" si="247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48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238" t="s">
        <v>5396</v>
      </c>
      <c r="B1107" s="239" t="s">
        <v>5397</v>
      </c>
      <c r="C1107" s="238">
        <v>1</v>
      </c>
      <c r="D1107" s="238" t="s">
        <v>5607</v>
      </c>
      <c r="E1107" s="237">
        <v>4828</v>
      </c>
      <c r="F1107" s="237">
        <v>64</v>
      </c>
      <c r="G1107" s="238">
        <v>54.3</v>
      </c>
      <c r="H1107" s="240">
        <f>Tabela1[[#This Row],[PESO UNI]]*Tabela1[[#This Row],[QTE]]</f>
        <v>54.3</v>
      </c>
      <c r="I1107" s="237" t="s">
        <v>5632</v>
      </c>
      <c r="J1107" s="241" t="s">
        <v>3093</v>
      </c>
      <c r="K1107" s="241" t="s">
        <v>4320</v>
      </c>
      <c r="L1107" s="242" t="s">
        <v>2984</v>
      </c>
      <c r="M1107" s="243">
        <v>46260</v>
      </c>
      <c r="N1107" s="241" t="s">
        <v>5101</v>
      </c>
      <c r="O1107" s="244"/>
      <c r="P1107" s="245"/>
      <c r="Q1107" s="14">
        <f>Tabela1[[#This Row],[QTDE/ Fabricação]]-Tabela1[[#This Row],[QTE]]</f>
        <v>-1</v>
      </c>
      <c r="R1107" s="247">
        <f t="shared" si="245"/>
        <v>54.3</v>
      </c>
      <c r="S1107" s="247">
        <f t="shared" si="246"/>
        <v>54.3</v>
      </c>
      <c r="T1107" s="248">
        <f t="shared" si="247"/>
        <v>0</v>
      </c>
      <c r="U1107" s="249">
        <f>IFERROR(SUMIF('LISTA DE EMBARQUE'!B:B,MICRO!E:E,'LISTA DE EMBARQUE'!G:G),"")</f>
        <v>1</v>
      </c>
      <c r="V1107" s="244">
        <f>IFERROR(VLOOKUP(Tabela1[[#This Row],[COD.MDE]],'LISTA DE EMBARQUE'!B:L,11,0),"")</f>
        <v>9</v>
      </c>
      <c r="W1107" s="245">
        <f>IFERROR(VLOOKUP(Tabela1[[#This Row],[COD.MDE]],'LISTA DE EMBARQUE'!B:M,12,0),"")</f>
        <v>46284</v>
      </c>
      <c r="X1107" s="246">
        <f>IFERROR(Tabela1[[#This Row],[QIANTIDADE EXPEDIDA]]*Tabela1[[#This Row],[PESO UNI]],"")</f>
        <v>54.3</v>
      </c>
      <c r="Y1107" s="246">
        <f t="shared" si="248"/>
        <v>0</v>
      </c>
      <c r="Z1107" s="250">
        <f>Tabela1[[#This Row],[PESO TOTAL]]-Tabela1[[#This Row],[Peso Expedido]]</f>
        <v>0</v>
      </c>
      <c r="AA1107" s="251">
        <v>1</v>
      </c>
      <c r="AB1107" s="252"/>
      <c r="AC1107" s="252">
        <v>1</v>
      </c>
      <c r="AD1107" s="252">
        <v>1</v>
      </c>
      <c r="AE1107" s="252">
        <v>1</v>
      </c>
      <c r="AF1107" s="252">
        <v>1</v>
      </c>
      <c r="AG1107" s="252">
        <v>1</v>
      </c>
      <c r="AH1107" s="252">
        <v>1</v>
      </c>
      <c r="AI1107" s="252" t="s">
        <v>4509</v>
      </c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5396</v>
      </c>
      <c r="B1108" s="21" t="s">
        <v>5397</v>
      </c>
      <c r="C1108" s="1">
        <v>1</v>
      </c>
      <c r="D1108" s="1" t="s">
        <v>5608</v>
      </c>
      <c r="E1108" s="7">
        <v>4839</v>
      </c>
      <c r="F1108" s="7">
        <v>64</v>
      </c>
      <c r="G1108" s="1">
        <v>53.6</v>
      </c>
      <c r="H1108" s="34">
        <f>Tabela1[[#This Row],[PESO UNI]]*Tabela1[[#This Row],[QTE]]</f>
        <v>53.6</v>
      </c>
      <c r="I1108" s="7" t="s">
        <v>5632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5101</v>
      </c>
      <c r="O1108" s="12"/>
      <c r="P1108" s="13"/>
      <c r="Q1108" s="14">
        <f>Tabela1[[#This Row],[QTDE/ Fabricação]]-Tabela1[[#This Row],[QTE]]</f>
        <v>-1</v>
      </c>
      <c r="R1108" s="18">
        <f t="shared" si="245"/>
        <v>44.756</v>
      </c>
      <c r="S1108" s="18">
        <f t="shared" si="246"/>
        <v>18.759999999999998</v>
      </c>
      <c r="T1108" s="19">
        <f t="shared" si="247"/>
        <v>-34.840000000000003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48"/>
        <v>-1</v>
      </c>
      <c r="Z1108" s="20">
        <f>Tabela1[[#This Row],[PESO TOTAL]]-Tabela1[[#This Row],[Peso Expedido]]</f>
        <v>53.6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238" t="s">
        <v>5396</v>
      </c>
      <c r="B1109" s="239" t="s">
        <v>5397</v>
      </c>
      <c r="C1109" s="238">
        <v>1</v>
      </c>
      <c r="D1109" s="238" t="s">
        <v>5609</v>
      </c>
      <c r="E1109" s="237">
        <v>4840</v>
      </c>
      <c r="F1109" s="237">
        <v>64</v>
      </c>
      <c r="G1109" s="238">
        <v>43.9</v>
      </c>
      <c r="H1109" s="240">
        <f>Tabela1[[#This Row],[PESO UNI]]*Tabela1[[#This Row],[QTE]]</f>
        <v>43.9</v>
      </c>
      <c r="I1109" s="237" t="s">
        <v>5632</v>
      </c>
      <c r="J1109" s="241" t="s">
        <v>3093</v>
      </c>
      <c r="K1109" s="241" t="s">
        <v>4320</v>
      </c>
      <c r="L1109" s="242" t="s">
        <v>2984</v>
      </c>
      <c r="M1109" s="243">
        <v>46260</v>
      </c>
      <c r="N1109" s="241" t="s">
        <v>5101</v>
      </c>
      <c r="O1109" s="244"/>
      <c r="P1109" s="245"/>
      <c r="Q1109" s="14">
        <f>Tabela1[[#This Row],[QTDE/ Fabricação]]-Tabela1[[#This Row],[QTE]]</f>
        <v>-1</v>
      </c>
      <c r="R1109" s="247">
        <f t="shared" si="245"/>
        <v>43.9</v>
      </c>
      <c r="S1109" s="247">
        <f t="shared" si="246"/>
        <v>43.9</v>
      </c>
      <c r="T1109" s="248">
        <f t="shared" si="247"/>
        <v>0</v>
      </c>
      <c r="U1109" s="249">
        <f>IFERROR(SUMIF('LISTA DE EMBARQUE'!B:B,MICRO!E:E,'LISTA DE EMBARQUE'!G:G),"")</f>
        <v>1</v>
      </c>
      <c r="V1109" s="244">
        <f>IFERROR(VLOOKUP(Tabela1[[#This Row],[COD.MDE]],'LISTA DE EMBARQUE'!B:L,11,0),"")</f>
        <v>9</v>
      </c>
      <c r="W1109" s="245">
        <f>IFERROR(VLOOKUP(Tabela1[[#This Row],[COD.MDE]],'LISTA DE EMBARQUE'!B:M,12,0),"")</f>
        <v>46284</v>
      </c>
      <c r="X1109" s="246">
        <f>IFERROR(Tabela1[[#This Row],[QIANTIDADE EXPEDIDA]]*Tabela1[[#This Row],[PESO UNI]],"")</f>
        <v>43.9</v>
      </c>
      <c r="Y1109" s="246">
        <f t="shared" si="248"/>
        <v>0</v>
      </c>
      <c r="Z1109" s="250">
        <f>Tabela1[[#This Row],[PESO TOTAL]]-Tabela1[[#This Row],[Peso Expedido]]</f>
        <v>0</v>
      </c>
      <c r="AA1109" s="251">
        <v>1</v>
      </c>
      <c r="AB1109" s="252"/>
      <c r="AC1109" s="252">
        <v>1</v>
      </c>
      <c r="AD1109" s="252">
        <v>1</v>
      </c>
      <c r="AE1109" s="252">
        <v>1</v>
      </c>
      <c r="AF1109" s="252">
        <v>1</v>
      </c>
      <c r="AG1109" s="252">
        <v>1</v>
      </c>
      <c r="AH1109" s="252">
        <v>1</v>
      </c>
      <c r="AI1109" s="252" t="s">
        <v>4509</v>
      </c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238" t="s">
        <v>5396</v>
      </c>
      <c r="B1110" s="239" t="s">
        <v>5397</v>
      </c>
      <c r="C1110" s="238">
        <v>1</v>
      </c>
      <c r="D1110" s="238" t="s">
        <v>5610</v>
      </c>
      <c r="E1110" s="237">
        <v>4841</v>
      </c>
      <c r="F1110" s="237">
        <v>64</v>
      </c>
      <c r="G1110" s="238">
        <v>43.4</v>
      </c>
      <c r="H1110" s="240">
        <f>Tabela1[[#This Row],[PESO UNI]]*Tabela1[[#This Row],[QTE]]</f>
        <v>43.4</v>
      </c>
      <c r="I1110" s="237" t="s">
        <v>5632</v>
      </c>
      <c r="J1110" s="241" t="s">
        <v>3093</v>
      </c>
      <c r="K1110" s="241" t="s">
        <v>4320</v>
      </c>
      <c r="L1110" s="242" t="s">
        <v>2984</v>
      </c>
      <c r="M1110" s="243">
        <v>46260</v>
      </c>
      <c r="N1110" s="241" t="s">
        <v>5101</v>
      </c>
      <c r="O1110" s="244"/>
      <c r="P1110" s="245"/>
      <c r="Q1110" s="14">
        <f>Tabela1[[#This Row],[QTDE/ Fabricação]]-Tabela1[[#This Row],[QTE]]</f>
        <v>-1</v>
      </c>
      <c r="R1110" s="247">
        <f t="shared" si="245"/>
        <v>43.4</v>
      </c>
      <c r="S1110" s="247">
        <f t="shared" si="246"/>
        <v>43.4</v>
      </c>
      <c r="T1110" s="248">
        <f t="shared" si="247"/>
        <v>0</v>
      </c>
      <c r="U1110" s="249">
        <f>IFERROR(SUMIF('LISTA DE EMBARQUE'!B:B,MICRO!E:E,'LISTA DE EMBARQUE'!G:G),"")</f>
        <v>1</v>
      </c>
      <c r="V1110" s="244">
        <f>IFERROR(VLOOKUP(Tabela1[[#This Row],[COD.MDE]],'LISTA DE EMBARQUE'!B:L,11,0),"")</f>
        <v>9</v>
      </c>
      <c r="W1110" s="245">
        <f>IFERROR(VLOOKUP(Tabela1[[#This Row],[COD.MDE]],'LISTA DE EMBARQUE'!B:M,12,0),"")</f>
        <v>46284</v>
      </c>
      <c r="X1110" s="246">
        <f>IFERROR(Tabela1[[#This Row],[QIANTIDADE EXPEDIDA]]*Tabela1[[#This Row],[PESO UNI]],"")</f>
        <v>43.4</v>
      </c>
      <c r="Y1110" s="246">
        <f t="shared" si="248"/>
        <v>0</v>
      </c>
      <c r="Z1110" s="250">
        <f>Tabela1[[#This Row],[PESO TOTAL]]-Tabela1[[#This Row],[Peso Expedido]]</f>
        <v>0</v>
      </c>
      <c r="AA1110" s="251">
        <v>1</v>
      </c>
      <c r="AB1110" s="252"/>
      <c r="AC1110" s="252">
        <v>1</v>
      </c>
      <c r="AD1110" s="252">
        <v>1</v>
      </c>
      <c r="AE1110" s="252">
        <v>1</v>
      </c>
      <c r="AF1110" s="252">
        <v>1</v>
      </c>
      <c r="AG1110" s="252">
        <v>1</v>
      </c>
      <c r="AH1110" s="252">
        <v>1</v>
      </c>
      <c r="AI1110" s="252" t="s">
        <v>4509</v>
      </c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238" t="s">
        <v>5396</v>
      </c>
      <c r="B1111" s="239" t="s">
        <v>5397</v>
      </c>
      <c r="C1111" s="238">
        <v>1</v>
      </c>
      <c r="D1111" s="238" t="s">
        <v>5611</v>
      </c>
      <c r="E1111" s="237">
        <v>4842</v>
      </c>
      <c r="F1111" s="237">
        <v>64</v>
      </c>
      <c r="G1111" s="238">
        <v>43.4</v>
      </c>
      <c r="H1111" s="240">
        <f>Tabela1[[#This Row],[PESO UNI]]*Tabela1[[#This Row],[QTE]]</f>
        <v>43.4</v>
      </c>
      <c r="I1111" s="237" t="s">
        <v>5632</v>
      </c>
      <c r="J1111" s="241" t="s">
        <v>3093</v>
      </c>
      <c r="K1111" s="241" t="s">
        <v>4320</v>
      </c>
      <c r="L1111" s="242" t="s">
        <v>2984</v>
      </c>
      <c r="M1111" s="243">
        <v>46260</v>
      </c>
      <c r="N1111" s="241" t="s">
        <v>5101</v>
      </c>
      <c r="O1111" s="244"/>
      <c r="P1111" s="245"/>
      <c r="Q1111" s="14">
        <f>Tabela1[[#This Row],[QTDE/ Fabricação]]-Tabela1[[#This Row],[QTE]]</f>
        <v>-1</v>
      </c>
      <c r="R1111" s="247">
        <f t="shared" si="245"/>
        <v>43.4</v>
      </c>
      <c r="S1111" s="247">
        <f t="shared" si="246"/>
        <v>43.4</v>
      </c>
      <c r="T1111" s="248">
        <f t="shared" si="247"/>
        <v>0</v>
      </c>
      <c r="U1111" s="249">
        <f>IFERROR(SUMIF('LISTA DE EMBARQUE'!B:B,MICRO!E:E,'LISTA DE EMBARQUE'!G:G),"")</f>
        <v>1</v>
      </c>
      <c r="V1111" s="244">
        <f>IFERROR(VLOOKUP(Tabela1[[#This Row],[COD.MDE]],'LISTA DE EMBARQUE'!B:L,11,0),"")</f>
        <v>9</v>
      </c>
      <c r="W1111" s="245">
        <f>IFERROR(VLOOKUP(Tabela1[[#This Row],[COD.MDE]],'LISTA DE EMBARQUE'!B:M,12,0),"")</f>
        <v>46284</v>
      </c>
      <c r="X1111" s="246">
        <f>IFERROR(Tabela1[[#This Row],[QIANTIDADE EXPEDIDA]]*Tabela1[[#This Row],[PESO UNI]],"")</f>
        <v>43.4</v>
      </c>
      <c r="Y1111" s="246">
        <f t="shared" si="248"/>
        <v>0</v>
      </c>
      <c r="Z1111" s="250">
        <f>Tabela1[[#This Row],[PESO TOTAL]]-Tabela1[[#This Row],[Peso Expedido]]</f>
        <v>0</v>
      </c>
      <c r="AA1111" s="251">
        <v>1</v>
      </c>
      <c r="AB1111" s="252"/>
      <c r="AC1111" s="252">
        <v>1</v>
      </c>
      <c r="AD1111" s="252">
        <v>1</v>
      </c>
      <c r="AE1111" s="252">
        <v>1</v>
      </c>
      <c r="AF1111" s="252">
        <v>1</v>
      </c>
      <c r="AG1111" s="252">
        <v>1</v>
      </c>
      <c r="AH1111" s="252">
        <v>1</v>
      </c>
      <c r="AI1111" s="252" t="s">
        <v>4509</v>
      </c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238" t="s">
        <v>5396</v>
      </c>
      <c r="B1112" s="239" t="s">
        <v>5397</v>
      </c>
      <c r="C1112" s="238">
        <v>1</v>
      </c>
      <c r="D1112" s="238" t="s">
        <v>5612</v>
      </c>
      <c r="E1112" s="237">
        <v>4843</v>
      </c>
      <c r="F1112" s="237">
        <v>64</v>
      </c>
      <c r="G1112" s="238">
        <v>44.1</v>
      </c>
      <c r="H1112" s="240">
        <f>Tabela1[[#This Row],[PESO UNI]]*Tabela1[[#This Row],[QTE]]</f>
        <v>44.1</v>
      </c>
      <c r="I1112" s="237" t="s">
        <v>5632</v>
      </c>
      <c r="J1112" s="241" t="s">
        <v>3093</v>
      </c>
      <c r="K1112" s="241" t="s">
        <v>4320</v>
      </c>
      <c r="L1112" s="242" t="s">
        <v>2984</v>
      </c>
      <c r="M1112" s="243">
        <v>46260</v>
      </c>
      <c r="N1112" s="241" t="s">
        <v>5101</v>
      </c>
      <c r="O1112" s="244"/>
      <c r="P1112" s="245"/>
      <c r="Q1112" s="14">
        <f>Tabela1[[#This Row],[QTDE/ Fabricação]]-Tabela1[[#This Row],[QTE]]</f>
        <v>-1</v>
      </c>
      <c r="R1112" s="247">
        <f t="shared" si="245"/>
        <v>44.1</v>
      </c>
      <c r="S1112" s="247">
        <f t="shared" si="246"/>
        <v>44.1</v>
      </c>
      <c r="T1112" s="248">
        <f t="shared" si="247"/>
        <v>0</v>
      </c>
      <c r="U1112" s="249">
        <f>IFERROR(SUMIF('LISTA DE EMBARQUE'!B:B,MICRO!E:E,'LISTA DE EMBARQUE'!G:G),"")</f>
        <v>1</v>
      </c>
      <c r="V1112" s="244">
        <f>IFERROR(VLOOKUP(Tabela1[[#This Row],[COD.MDE]],'LISTA DE EMBARQUE'!B:L,11,0),"")</f>
        <v>9</v>
      </c>
      <c r="W1112" s="245">
        <f>IFERROR(VLOOKUP(Tabela1[[#This Row],[COD.MDE]],'LISTA DE EMBARQUE'!B:M,12,0),"")</f>
        <v>46284</v>
      </c>
      <c r="X1112" s="246">
        <f>IFERROR(Tabela1[[#This Row],[QIANTIDADE EXPEDIDA]]*Tabela1[[#This Row],[PESO UNI]],"")</f>
        <v>44.1</v>
      </c>
      <c r="Y1112" s="246">
        <f t="shared" si="248"/>
        <v>0</v>
      </c>
      <c r="Z1112" s="250">
        <f>Tabela1[[#This Row],[PESO TOTAL]]-Tabela1[[#This Row],[Peso Expedido]]</f>
        <v>0</v>
      </c>
      <c r="AA1112" s="251">
        <v>1</v>
      </c>
      <c r="AB1112" s="252"/>
      <c r="AC1112" s="252">
        <v>1</v>
      </c>
      <c r="AD1112" s="252">
        <v>1</v>
      </c>
      <c r="AE1112" s="252">
        <v>1</v>
      </c>
      <c r="AF1112" s="252">
        <v>1</v>
      </c>
      <c r="AG1112" s="252">
        <v>1</v>
      </c>
      <c r="AH1112" s="252">
        <v>1</v>
      </c>
      <c r="AI1112" s="252" t="s">
        <v>4509</v>
      </c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5487</v>
      </c>
      <c r="B1113" s="21" t="s">
        <v>5488</v>
      </c>
      <c r="C1113" s="1">
        <v>2</v>
      </c>
      <c r="D1113" s="1" t="s">
        <v>5489</v>
      </c>
      <c r="E1113" s="7">
        <v>4751</v>
      </c>
      <c r="F1113" s="7">
        <v>65</v>
      </c>
      <c r="G1113" s="1">
        <v>257.5</v>
      </c>
      <c r="H1113" s="34">
        <f>Tabela1[[#This Row],[PESO UNI]]*Tabela1[[#This Row],[QTE]]</f>
        <v>515</v>
      </c>
      <c r="I1113" s="7" t="s">
        <v>5975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5101</v>
      </c>
      <c r="O1113" s="12"/>
      <c r="P1113" s="13"/>
      <c r="Q1113" s="14">
        <f>Tabela1[[#This Row],[QTDE/ Fabricação]]-Tabela1[[#This Row],[QTE]]</f>
        <v>-2</v>
      </c>
      <c r="R1113" s="18">
        <f t="shared" ref="R1113:R1144" si="249">IFERROR(H1113*((AA1113*0.25)+(AC1113*0.25)+(AD1113*0.225)+(AE1113*0.225)+(AF1113*0.05)),"")</f>
        <v>435.17500000000001</v>
      </c>
      <c r="S1113" s="18">
        <f t="shared" ref="S1113:S1144" si="250">IFERROR(H1113*AG1113,"")</f>
        <v>206</v>
      </c>
      <c r="T1113" s="19">
        <f t="shared" ref="T1113:T1144" si="251">IFERROR(S1113-H1113,"")</f>
        <v>-309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 t="shared" ref="Y1113:Y1144" si="252">U1113-C1113</f>
        <v>-2</v>
      </c>
      <c r="Z1113" s="20">
        <f>Tabela1[[#This Row],[PESO TOTAL]]-Tabela1[[#This Row],[Peso Expedido]]</f>
        <v>515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0.6</v>
      </c>
      <c r="AG1113" s="33">
        <v>0.4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5487</v>
      </c>
      <c r="B1114" s="21" t="s">
        <v>5488</v>
      </c>
      <c r="C1114" s="1">
        <v>1</v>
      </c>
      <c r="D1114" s="1" t="s">
        <v>5574</v>
      </c>
      <c r="E1114" s="7">
        <v>4799</v>
      </c>
      <c r="F1114" s="7">
        <v>65</v>
      </c>
      <c r="G1114" s="1">
        <v>1172.4000000000001</v>
      </c>
      <c r="H1114" s="257">
        <f>Tabela1[[#This Row],[PESO UNI]]*Tabela1[[#This Row],[QTE]]</f>
        <v>1172.4000000000001</v>
      </c>
      <c r="I1114" s="7" t="s">
        <v>5975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5101</v>
      </c>
      <c r="O1114" s="12"/>
      <c r="P1114" s="13"/>
      <c r="Q1114" s="14">
        <f>Tabela1[[#This Row],[QTDE/ Fabricação]]-Tabela1[[#This Row],[QTE]]</f>
        <v>-1</v>
      </c>
      <c r="R1114" s="18">
        <f>IFERROR(H1114*((AA1114*0.25)+(AC1114*0.25)+(AD1114*0.225)+(AE1114*0.225)+(AF1114*0.05)),"")</f>
        <v>990.678</v>
      </c>
      <c r="S1114" s="18">
        <f>IFERROR(H1114*AG1114,"")</f>
        <v>468.96000000000004</v>
      </c>
      <c r="T1114" s="19">
        <f>IFERROR(S1114-H1114,"")</f>
        <v>-703.44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>U1114-C1114</f>
        <v>-1</v>
      </c>
      <c r="Z1114" s="20">
        <f>Tabela1[[#This Row],[PESO TOTAL]]-Tabela1[[#This Row],[Peso Expedido]]</f>
        <v>1172.4000000000001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0.6</v>
      </c>
      <c r="AG1114" s="33">
        <v>0.4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5490</v>
      </c>
      <c r="B1115" s="21" t="s">
        <v>5491</v>
      </c>
      <c r="C1115" s="1">
        <v>1</v>
      </c>
      <c r="D1115" s="1" t="s">
        <v>5494</v>
      </c>
      <c r="E1115" s="7">
        <v>4752</v>
      </c>
      <c r="F1115" s="7">
        <v>65</v>
      </c>
      <c r="G1115" s="1">
        <v>681.8</v>
      </c>
      <c r="H1115" s="34">
        <f>Tabela1[[#This Row],[PESO UNI]]*Tabela1[[#This Row],[QTE]]</f>
        <v>681.8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5101</v>
      </c>
      <c r="O1115" s="12"/>
      <c r="P1115" s="13"/>
      <c r="Q1115" s="14">
        <f>Tabela1[[#This Row],[QTDE/ Fabricação]]-Tabela1[[#This Row],[QTE]]</f>
        <v>-1</v>
      </c>
      <c r="R1115" s="18">
        <f t="shared" si="249"/>
        <v>576.12099999999998</v>
      </c>
      <c r="S1115" s="18">
        <f t="shared" si="250"/>
        <v>272.71999999999997</v>
      </c>
      <c r="T1115" s="19">
        <f t="shared" si="251"/>
        <v>-409.08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52"/>
        <v>-1</v>
      </c>
      <c r="Z1115" s="20">
        <f>Tabela1[[#This Row],[PESO TOTAL]]-Tabela1[[#This Row],[Peso Expedido]]</f>
        <v>681.8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0.6</v>
      </c>
      <c r="AG1115" s="33">
        <v>0.4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5492</v>
      </c>
      <c r="B1116" s="21" t="s">
        <v>5493</v>
      </c>
      <c r="C1116" s="1">
        <v>1</v>
      </c>
      <c r="D1116" s="1" t="s">
        <v>5495</v>
      </c>
      <c r="E1116" s="7">
        <v>4753</v>
      </c>
      <c r="F1116" s="7">
        <v>65</v>
      </c>
      <c r="G1116" s="1">
        <v>254.6</v>
      </c>
      <c r="H1116" s="34">
        <f>Tabela1[[#This Row],[PESO UNI]]*Tabela1[[#This Row],[QTE]]</f>
        <v>254.6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5101</v>
      </c>
      <c r="O1116" s="12"/>
      <c r="P1116" s="13"/>
      <c r="Q1116" s="14">
        <f>Tabela1[[#This Row],[QTDE/ Fabricação]]-Tabela1[[#This Row],[QTE]]</f>
        <v>-1</v>
      </c>
      <c r="R1116" s="18">
        <f t="shared" si="249"/>
        <v>215.137</v>
      </c>
      <c r="S1116" s="18">
        <f t="shared" si="250"/>
        <v>101.84</v>
      </c>
      <c r="T1116" s="19">
        <f t="shared" si="251"/>
        <v>-152.76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52"/>
        <v>-1</v>
      </c>
      <c r="Z1116" s="20">
        <f>Tabela1[[#This Row],[PESO TOTAL]]-Tabela1[[#This Row],[Peso Expedido]]</f>
        <v>254.6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0.6</v>
      </c>
      <c r="AG1116" s="33">
        <v>0.4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5492</v>
      </c>
      <c r="B1117" s="21" t="s">
        <v>5493</v>
      </c>
      <c r="C1117" s="1">
        <v>1</v>
      </c>
      <c r="D1117" s="1" t="s">
        <v>5496</v>
      </c>
      <c r="E1117" s="7">
        <v>4754</v>
      </c>
      <c r="F1117" s="7">
        <v>65</v>
      </c>
      <c r="G1117" s="1">
        <v>223</v>
      </c>
      <c r="H1117" s="34">
        <f>Tabela1[[#This Row],[PESO UNI]]*Tabela1[[#This Row],[QTE]]</f>
        <v>223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5101</v>
      </c>
      <c r="O1117" s="12"/>
      <c r="P1117" s="13"/>
      <c r="Q1117" s="14">
        <f>Tabela1[[#This Row],[QTDE/ Fabricação]]-Tabela1[[#This Row],[QTE]]</f>
        <v>-1</v>
      </c>
      <c r="R1117" s="18">
        <f t="shared" si="249"/>
        <v>188.435</v>
      </c>
      <c r="S1117" s="18">
        <f t="shared" si="250"/>
        <v>89.2</v>
      </c>
      <c r="T1117" s="19">
        <f t="shared" si="251"/>
        <v>-133.80000000000001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52"/>
        <v>-1</v>
      </c>
      <c r="Z1117" s="20">
        <f>Tabela1[[#This Row],[PESO TOTAL]]-Tabela1[[#This Row],[Peso Expedido]]</f>
        <v>223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0.6</v>
      </c>
      <c r="AG1117" s="33">
        <v>0.4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5502</v>
      </c>
      <c r="B1118" s="21" t="s">
        <v>5497</v>
      </c>
      <c r="C1118" s="1">
        <v>1</v>
      </c>
      <c r="D1118" s="1" t="s">
        <v>5501</v>
      </c>
      <c r="E1118" s="7">
        <v>4755</v>
      </c>
      <c r="F1118" s="7">
        <v>65</v>
      </c>
      <c r="G1118" s="1">
        <v>208.4</v>
      </c>
      <c r="H1118" s="34">
        <f>Tabela1[[#This Row],[PESO UNI]]*Tabela1[[#This Row],[QTE]]</f>
        <v>208.4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5101</v>
      </c>
      <c r="O1118" s="12"/>
      <c r="P1118" s="13"/>
      <c r="Q1118" s="14">
        <f>Tabela1[[#This Row],[QTDE/ Fabricação]]-Tabela1[[#This Row],[QTE]]</f>
        <v>-1</v>
      </c>
      <c r="R1118" s="18">
        <f t="shared" si="249"/>
        <v>176.09800000000001</v>
      </c>
      <c r="S1118" s="18">
        <f t="shared" si="250"/>
        <v>83.360000000000014</v>
      </c>
      <c r="T1118" s="19">
        <f t="shared" si="251"/>
        <v>-125.03999999999999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52"/>
        <v>-1</v>
      </c>
      <c r="Z1118" s="20">
        <f>Tabela1[[#This Row],[PESO TOTAL]]-Tabela1[[#This Row],[Peso Expedido]]</f>
        <v>208.4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0.6</v>
      </c>
      <c r="AG1118" s="33">
        <v>0.4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5499</v>
      </c>
      <c r="B1119" s="21" t="s">
        <v>5498</v>
      </c>
      <c r="C1119" s="1">
        <v>1</v>
      </c>
      <c r="D1119" s="1" t="s">
        <v>5500</v>
      </c>
      <c r="E1119" s="7">
        <v>4756</v>
      </c>
      <c r="F1119" s="7">
        <v>65</v>
      </c>
      <c r="G1119" s="1">
        <v>208.9</v>
      </c>
      <c r="H1119" s="34">
        <f>Tabela1[[#This Row],[PESO UNI]]*Tabela1[[#This Row],[QTE]]</f>
        <v>208.9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5101</v>
      </c>
      <c r="O1119" s="12"/>
      <c r="P1119" s="13"/>
      <c r="Q1119" s="14">
        <f>Tabela1[[#This Row],[QTDE/ Fabricação]]-Tabela1[[#This Row],[QTE]]</f>
        <v>-1</v>
      </c>
      <c r="R1119" s="18">
        <f t="shared" si="249"/>
        <v>176.5205</v>
      </c>
      <c r="S1119" s="18">
        <f t="shared" si="250"/>
        <v>83.56</v>
      </c>
      <c r="T1119" s="19">
        <f t="shared" si="251"/>
        <v>-125.34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52"/>
        <v>-1</v>
      </c>
      <c r="Z1119" s="20">
        <f>Tabela1[[#This Row],[PESO TOTAL]]-Tabela1[[#This Row],[Peso Expedido]]</f>
        <v>208.9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0.6</v>
      </c>
      <c r="AG1119" s="33">
        <v>0.4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5503</v>
      </c>
      <c r="B1120" s="21" t="s">
        <v>5504</v>
      </c>
      <c r="C1120" s="1">
        <v>1</v>
      </c>
      <c r="D1120" s="1" t="s">
        <v>5513</v>
      </c>
      <c r="E1120" s="7">
        <v>4757</v>
      </c>
      <c r="F1120" s="7">
        <v>65</v>
      </c>
      <c r="G1120" s="1">
        <v>136.80000000000001</v>
      </c>
      <c r="H1120" s="34">
        <f>Tabela1[[#This Row],[PESO UNI]]*Tabela1[[#This Row],[QTE]]</f>
        <v>136.80000000000001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5101</v>
      </c>
      <c r="O1120" s="12"/>
      <c r="P1120" s="13"/>
      <c r="Q1120" s="14">
        <f>Tabela1[[#This Row],[QTDE/ Fabricação]]-Tabela1[[#This Row],[QTE]]</f>
        <v>-1</v>
      </c>
      <c r="R1120" s="18">
        <f t="shared" si="249"/>
        <v>115.596</v>
      </c>
      <c r="S1120" s="18">
        <f t="shared" si="250"/>
        <v>54.720000000000006</v>
      </c>
      <c r="T1120" s="19">
        <f t="shared" si="251"/>
        <v>-82.080000000000013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52"/>
        <v>-1</v>
      </c>
      <c r="Z1120" s="20">
        <f>Tabela1[[#This Row],[PESO TOTAL]]-Tabela1[[#This Row],[Peso Expedido]]</f>
        <v>136.80000000000001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0.6</v>
      </c>
      <c r="AG1120" s="33">
        <v>0.4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5503</v>
      </c>
      <c r="B1121" s="21" t="s">
        <v>5504</v>
      </c>
      <c r="C1121" s="1">
        <v>1</v>
      </c>
      <c r="D1121" s="1" t="s">
        <v>5512</v>
      </c>
      <c r="E1121" s="7">
        <v>4758</v>
      </c>
      <c r="F1121" s="7">
        <v>65</v>
      </c>
      <c r="G1121" s="1">
        <v>106.8</v>
      </c>
      <c r="H1121" s="34">
        <f>Tabela1[[#This Row],[PESO UNI]]*Tabela1[[#This Row],[QTE]]</f>
        <v>106.8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5101</v>
      </c>
      <c r="O1121" s="12"/>
      <c r="P1121" s="13"/>
      <c r="Q1121" s="14">
        <f>Tabela1[[#This Row],[QTDE/ Fabricação]]-Tabela1[[#This Row],[QTE]]</f>
        <v>-1</v>
      </c>
      <c r="R1121" s="18">
        <f t="shared" si="249"/>
        <v>90.245999999999995</v>
      </c>
      <c r="S1121" s="18">
        <f t="shared" si="250"/>
        <v>42.72</v>
      </c>
      <c r="T1121" s="19">
        <f t="shared" si="251"/>
        <v>-64.08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52"/>
        <v>-1</v>
      </c>
      <c r="Z1121" s="20">
        <f>Tabela1[[#This Row],[PESO TOTAL]]-Tabela1[[#This Row],[Peso Expedido]]</f>
        <v>106.8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0.6</v>
      </c>
      <c r="AG1121" s="33">
        <v>0.4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5505</v>
      </c>
      <c r="B1122" s="21" t="s">
        <v>5506</v>
      </c>
      <c r="C1122" s="1">
        <v>1</v>
      </c>
      <c r="D1122" s="1" t="s">
        <v>5511</v>
      </c>
      <c r="E1122" s="7">
        <v>4759</v>
      </c>
      <c r="F1122" s="7">
        <v>65</v>
      </c>
      <c r="G1122" s="1">
        <v>136.80000000000001</v>
      </c>
      <c r="H1122" s="34">
        <f>Tabela1[[#This Row],[PESO UNI]]*Tabela1[[#This Row],[QTE]]</f>
        <v>136.80000000000001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5101</v>
      </c>
      <c r="O1122" s="12"/>
      <c r="P1122" s="13"/>
      <c r="Q1122" s="14">
        <f>Tabela1[[#This Row],[QTDE/ Fabricação]]-Tabela1[[#This Row],[QTE]]</f>
        <v>-1</v>
      </c>
      <c r="R1122" s="18">
        <f t="shared" si="249"/>
        <v>115.596</v>
      </c>
      <c r="S1122" s="18">
        <f t="shared" si="250"/>
        <v>54.720000000000006</v>
      </c>
      <c r="T1122" s="19">
        <f t="shared" si="251"/>
        <v>-82.080000000000013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52"/>
        <v>-1</v>
      </c>
      <c r="Z1122" s="20">
        <f>Tabela1[[#This Row],[PESO TOTAL]]-Tabela1[[#This Row],[Peso Expedido]]</f>
        <v>136.80000000000001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0.6</v>
      </c>
      <c r="AG1122" s="33">
        <v>0.4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5505</v>
      </c>
      <c r="B1123" s="21" t="s">
        <v>5506</v>
      </c>
      <c r="C1123" s="1">
        <v>1</v>
      </c>
      <c r="D1123" s="1" t="s">
        <v>5510</v>
      </c>
      <c r="E1123" s="7">
        <v>4760</v>
      </c>
      <c r="F1123" s="7">
        <v>65</v>
      </c>
      <c r="G1123" s="1">
        <v>106.8</v>
      </c>
      <c r="H1123" s="34">
        <f>Tabela1[[#This Row],[PESO UNI]]*Tabela1[[#This Row],[QTE]]</f>
        <v>106.8</v>
      </c>
      <c r="I1123" s="7">
        <v>0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5101</v>
      </c>
      <c r="O1123" s="12"/>
      <c r="P1123" s="13"/>
      <c r="Q1123" s="14">
        <f>Tabela1[[#This Row],[QTDE/ Fabricação]]-Tabela1[[#This Row],[QTE]]</f>
        <v>-1</v>
      </c>
      <c r="R1123" s="18">
        <f t="shared" si="249"/>
        <v>90.245999999999995</v>
      </c>
      <c r="S1123" s="18">
        <f t="shared" si="250"/>
        <v>42.72</v>
      </c>
      <c r="T1123" s="19">
        <f t="shared" si="251"/>
        <v>-64.08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52"/>
        <v>-1</v>
      </c>
      <c r="Z1123" s="20">
        <f>Tabela1[[#This Row],[PESO TOTAL]]-Tabela1[[#This Row],[Peso Expedido]]</f>
        <v>106.8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0.6</v>
      </c>
      <c r="AG1123" s="33">
        <v>0.4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5507</v>
      </c>
      <c r="B1124" s="21" t="s">
        <v>5508</v>
      </c>
      <c r="C1124" s="1">
        <v>3</v>
      </c>
      <c r="D1124" s="1" t="s">
        <v>5509</v>
      </c>
      <c r="E1124" s="7">
        <v>4761</v>
      </c>
      <c r="F1124" s="7">
        <v>65</v>
      </c>
      <c r="G1124" s="1">
        <v>64.099999999999994</v>
      </c>
      <c r="H1124" s="34">
        <f>Tabela1[[#This Row],[PESO UNI]]*Tabela1[[#This Row],[QTE]]</f>
        <v>192.29999999999998</v>
      </c>
      <c r="I1124" s="7" t="s">
        <v>5573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5101</v>
      </c>
      <c r="O1124" s="12"/>
      <c r="P1124" s="13"/>
      <c r="Q1124" s="14">
        <f>Tabela1[[#This Row],[QTDE/ Fabricação]]-Tabela1[[#This Row],[QTE]]</f>
        <v>-3</v>
      </c>
      <c r="R1124" s="18">
        <f t="shared" si="249"/>
        <v>162.49349999999998</v>
      </c>
      <c r="S1124" s="18">
        <f t="shared" si="250"/>
        <v>76.92</v>
      </c>
      <c r="T1124" s="19">
        <f t="shared" si="251"/>
        <v>-115.37999999999998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52"/>
        <v>-3</v>
      </c>
      <c r="Z1124" s="20">
        <f>Tabela1[[#This Row],[PESO TOTAL]]-Tabela1[[#This Row],[Peso Expedido]]</f>
        <v>192.29999999999998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0.6</v>
      </c>
      <c r="AG1124" s="33">
        <v>0.4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5507</v>
      </c>
      <c r="B1125" s="21" t="s">
        <v>5508</v>
      </c>
      <c r="C1125" s="1">
        <v>1</v>
      </c>
      <c r="D1125" s="1" t="s">
        <v>5514</v>
      </c>
      <c r="E1125" s="7">
        <v>4762</v>
      </c>
      <c r="F1125" s="7">
        <v>65</v>
      </c>
      <c r="G1125" s="1">
        <v>83.4</v>
      </c>
      <c r="H1125" s="34">
        <f>Tabela1[[#This Row],[PESO UNI]]*Tabela1[[#This Row],[QTE]]</f>
        <v>83.4</v>
      </c>
      <c r="I1125" s="7" t="s">
        <v>5573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5101</v>
      </c>
      <c r="O1125" s="12"/>
      <c r="P1125" s="13"/>
      <c r="Q1125" s="14">
        <f>Tabela1[[#This Row],[QTDE/ Fabricação]]-Tabela1[[#This Row],[QTE]]</f>
        <v>-1</v>
      </c>
      <c r="R1125" s="18">
        <f t="shared" si="249"/>
        <v>70.472999999999999</v>
      </c>
      <c r="S1125" s="18">
        <f t="shared" si="250"/>
        <v>33.360000000000007</v>
      </c>
      <c r="T1125" s="19">
        <f t="shared" si="251"/>
        <v>-50.04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52"/>
        <v>-1</v>
      </c>
      <c r="Z1125" s="20">
        <f>Tabela1[[#This Row],[PESO TOTAL]]-Tabela1[[#This Row],[Peso Expedido]]</f>
        <v>83.4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0.6</v>
      </c>
      <c r="AG1125" s="33">
        <v>0.4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5507</v>
      </c>
      <c r="B1126" s="21" t="s">
        <v>5508</v>
      </c>
      <c r="C1126" s="1">
        <v>1</v>
      </c>
      <c r="D1126" s="1" t="s">
        <v>5515</v>
      </c>
      <c r="E1126" s="7">
        <v>4763</v>
      </c>
      <c r="F1126" s="7">
        <v>65</v>
      </c>
      <c r="G1126" s="1">
        <v>61.1</v>
      </c>
      <c r="H1126" s="34">
        <f>Tabela1[[#This Row],[PESO UNI]]*Tabela1[[#This Row],[QTE]]</f>
        <v>61.1</v>
      </c>
      <c r="I1126" s="7" t="s">
        <v>5573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5101</v>
      </c>
      <c r="O1126" s="12"/>
      <c r="P1126" s="13"/>
      <c r="Q1126" s="14">
        <f>Tabela1[[#This Row],[QTDE/ Fabricação]]-Tabela1[[#This Row],[QTE]]</f>
        <v>-1</v>
      </c>
      <c r="R1126" s="18">
        <f t="shared" si="249"/>
        <v>51.6295</v>
      </c>
      <c r="S1126" s="18">
        <f t="shared" si="250"/>
        <v>24.44</v>
      </c>
      <c r="T1126" s="19">
        <f t="shared" si="251"/>
        <v>-36.659999999999997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52"/>
        <v>-1</v>
      </c>
      <c r="Z1126" s="20">
        <f>Tabela1[[#This Row],[PESO TOTAL]]-Tabela1[[#This Row],[Peso Expedido]]</f>
        <v>61.1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0.6</v>
      </c>
      <c r="AG1126" s="33">
        <v>0.4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5507</v>
      </c>
      <c r="B1127" s="21" t="s">
        <v>5508</v>
      </c>
      <c r="C1127" s="1">
        <v>1</v>
      </c>
      <c r="D1127" s="1" t="s">
        <v>5516</v>
      </c>
      <c r="E1127" s="7">
        <v>4764</v>
      </c>
      <c r="F1127" s="7">
        <v>65</v>
      </c>
      <c r="G1127" s="1">
        <v>87.1</v>
      </c>
      <c r="H1127" s="34">
        <f>Tabela1[[#This Row],[PESO UNI]]*Tabela1[[#This Row],[QTE]]</f>
        <v>87.1</v>
      </c>
      <c r="I1127" s="7" t="s">
        <v>5573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5101</v>
      </c>
      <c r="O1127" s="12"/>
      <c r="P1127" s="13"/>
      <c r="Q1127" s="14">
        <f>Tabela1[[#This Row],[QTDE/ Fabricação]]-Tabela1[[#This Row],[QTE]]</f>
        <v>-1</v>
      </c>
      <c r="R1127" s="18">
        <f t="shared" si="249"/>
        <v>73.599499999999992</v>
      </c>
      <c r="S1127" s="18">
        <f t="shared" si="250"/>
        <v>34.839999999999996</v>
      </c>
      <c r="T1127" s="19">
        <f t="shared" si="251"/>
        <v>-52.26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52"/>
        <v>-1</v>
      </c>
      <c r="Z1127" s="20">
        <f>Tabela1[[#This Row],[PESO TOTAL]]-Tabela1[[#This Row],[Peso Expedido]]</f>
        <v>87.1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0.6</v>
      </c>
      <c r="AG1127" s="33">
        <v>0.4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5507</v>
      </c>
      <c r="B1128" s="21" t="s">
        <v>5508</v>
      </c>
      <c r="C1128" s="1">
        <v>1</v>
      </c>
      <c r="D1128" s="1" t="s">
        <v>5517</v>
      </c>
      <c r="E1128" s="7">
        <v>4765</v>
      </c>
      <c r="F1128" s="7">
        <v>65</v>
      </c>
      <c r="G1128" s="1">
        <v>79.2</v>
      </c>
      <c r="H1128" s="34">
        <f>Tabela1[[#This Row],[PESO UNI]]*Tabela1[[#This Row],[QTE]]</f>
        <v>79.2</v>
      </c>
      <c r="I1128" s="7" t="s">
        <v>5573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5101</v>
      </c>
      <c r="O1128" s="12"/>
      <c r="P1128" s="13"/>
      <c r="Q1128" s="14">
        <f>Tabela1[[#This Row],[QTDE/ Fabricação]]-Tabela1[[#This Row],[QTE]]</f>
        <v>-1</v>
      </c>
      <c r="R1128" s="18">
        <f t="shared" si="249"/>
        <v>66.924000000000007</v>
      </c>
      <c r="S1128" s="18">
        <f t="shared" si="250"/>
        <v>31.680000000000003</v>
      </c>
      <c r="T1128" s="19">
        <f t="shared" si="251"/>
        <v>-47.519999999999996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52"/>
        <v>-1</v>
      </c>
      <c r="Z1128" s="20">
        <f>Tabela1[[#This Row],[PESO TOTAL]]-Tabela1[[#This Row],[Peso Expedido]]</f>
        <v>79.2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0.6</v>
      </c>
      <c r="AG1128" s="33">
        <v>0.4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5507</v>
      </c>
      <c r="B1129" s="21" t="s">
        <v>5508</v>
      </c>
      <c r="C1129" s="1">
        <v>1</v>
      </c>
      <c r="D1129" s="1" t="s">
        <v>5518</v>
      </c>
      <c r="E1129" s="7">
        <v>4766</v>
      </c>
      <c r="F1129" s="7">
        <v>65</v>
      </c>
      <c r="G1129" s="1">
        <v>54.3</v>
      </c>
      <c r="H1129" s="34">
        <f>Tabela1[[#This Row],[PESO UNI]]*Tabela1[[#This Row],[QTE]]</f>
        <v>54.3</v>
      </c>
      <c r="I1129" s="7" t="s">
        <v>5573</v>
      </c>
      <c r="J1129" s="8" t="s">
        <v>3140</v>
      </c>
      <c r="K1129" s="8" t="s">
        <v>4320</v>
      </c>
      <c r="L1129" s="9" t="s">
        <v>2984</v>
      </c>
      <c r="M1129" s="10">
        <v>46265</v>
      </c>
      <c r="N1129" s="8" t="s">
        <v>5101</v>
      </c>
      <c r="O1129" s="12"/>
      <c r="P1129" s="13"/>
      <c r="Q1129" s="14">
        <f>Tabela1[[#This Row],[QTDE/ Fabricação]]-Tabela1[[#This Row],[QTE]]</f>
        <v>-1</v>
      </c>
      <c r="R1129" s="18">
        <f t="shared" si="249"/>
        <v>45.883499999999998</v>
      </c>
      <c r="S1129" s="18">
        <f t="shared" si="250"/>
        <v>21.72</v>
      </c>
      <c r="T1129" s="19">
        <f t="shared" si="251"/>
        <v>-32.58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52"/>
        <v>-1</v>
      </c>
      <c r="Z1129" s="20">
        <f>Tabela1[[#This Row],[PESO TOTAL]]-Tabela1[[#This Row],[Peso Expedido]]</f>
        <v>54.3</v>
      </c>
      <c r="AA1129" s="17">
        <v>1</v>
      </c>
      <c r="AB1129" s="33"/>
      <c r="AC1129" s="33">
        <v>1</v>
      </c>
      <c r="AD1129" s="33">
        <v>0.7</v>
      </c>
      <c r="AE1129" s="33">
        <v>0.7</v>
      </c>
      <c r="AF1129" s="33">
        <v>0.6</v>
      </c>
      <c r="AG1129" s="33">
        <v>0.4</v>
      </c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5519</v>
      </c>
      <c r="B1130" s="21"/>
      <c r="C1130" s="1">
        <v>1</v>
      </c>
      <c r="D1130" s="1" t="s">
        <v>5520</v>
      </c>
      <c r="E1130" s="7">
        <v>4767</v>
      </c>
      <c r="F1130" s="7">
        <v>2</v>
      </c>
      <c r="G1130" s="1">
        <v>101.4</v>
      </c>
      <c r="H1130" s="34">
        <f>Tabela1[[#This Row],[PESO UNI]]*Tabela1[[#This Row],[QTE]]</f>
        <v>101.4</v>
      </c>
      <c r="I1130" s="7">
        <v>0</v>
      </c>
      <c r="J1130" s="8" t="s">
        <v>5521</v>
      </c>
      <c r="K1130" s="8" t="s">
        <v>4320</v>
      </c>
      <c r="L1130" s="9" t="s">
        <v>5522</v>
      </c>
      <c r="M1130" s="10">
        <v>46265</v>
      </c>
      <c r="N1130" s="8" t="s">
        <v>5101</v>
      </c>
      <c r="O1130" s="12"/>
      <c r="P1130" s="13"/>
      <c r="Q1130" s="14">
        <f>Tabela1[[#This Row],[QTDE/ Fabricação]]-Tabela1[[#This Row],[QTE]]</f>
        <v>-1</v>
      </c>
      <c r="R1130" s="18">
        <f t="shared" si="249"/>
        <v>101.4</v>
      </c>
      <c r="S1130" s="18">
        <f t="shared" si="250"/>
        <v>101.4</v>
      </c>
      <c r="T1130" s="19">
        <f t="shared" si="251"/>
        <v>0</v>
      </c>
      <c r="U1130" s="16">
        <f>IFERROR(SUMIF('LISTA DE EMBARQUE'!B:B,MICRO!E:E,'LISTA DE EMBARQUE'!G:G),"")</f>
        <v>1</v>
      </c>
      <c r="V1130" s="12">
        <f>IFERROR(VLOOKUP(Tabela1[[#This Row],[COD.MDE]],'LISTA DE EMBARQUE'!B:L,11,0),"")</f>
        <v>1</v>
      </c>
      <c r="W1130" s="13">
        <f>IFERROR(VLOOKUP(Tabela1[[#This Row],[COD.MDE]],'LISTA DE EMBARQUE'!B:M,12,0),"")</f>
        <v>46296</v>
      </c>
      <c r="X1130" s="14">
        <f>IFERROR(Tabela1[[#This Row],[QIANTIDADE EXPEDIDA]]*Tabela1[[#This Row],[PESO UNI]],"")</f>
        <v>101.4</v>
      </c>
      <c r="Y1130" s="14">
        <f t="shared" si="252"/>
        <v>0</v>
      </c>
      <c r="Z1130" s="20">
        <f>Tabela1[[#This Row],[PESO TOTAL]]-Tabela1[[#This Row],[Peso Expedido]]</f>
        <v>0</v>
      </c>
      <c r="AA1130" s="17">
        <v>1</v>
      </c>
      <c r="AB1130" s="33">
        <v>1</v>
      </c>
      <c r="AC1130" s="33">
        <v>1</v>
      </c>
      <c r="AD1130" s="33">
        <v>1</v>
      </c>
      <c r="AE1130" s="33">
        <v>1</v>
      </c>
      <c r="AF1130" s="33">
        <v>1</v>
      </c>
      <c r="AG1130" s="33">
        <v>1</v>
      </c>
      <c r="AH1130" s="33">
        <v>1</v>
      </c>
      <c r="AI1130" s="33" t="s">
        <v>4412</v>
      </c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5519</v>
      </c>
      <c r="B1131" s="21"/>
      <c r="C1131" s="1">
        <v>1</v>
      </c>
      <c r="D1131" s="1" t="s">
        <v>5523</v>
      </c>
      <c r="E1131" s="7">
        <v>4768</v>
      </c>
      <c r="F1131" s="7">
        <v>2</v>
      </c>
      <c r="G1131" s="1">
        <v>110</v>
      </c>
      <c r="H1131" s="34">
        <f>Tabela1[[#This Row],[PESO UNI]]*Tabela1[[#This Row],[QTE]]</f>
        <v>110</v>
      </c>
      <c r="I1131" s="7">
        <v>0</v>
      </c>
      <c r="J1131" s="8" t="s">
        <v>5521</v>
      </c>
      <c r="K1131" s="8" t="s">
        <v>4320</v>
      </c>
      <c r="L1131" s="9" t="s">
        <v>5522</v>
      </c>
      <c r="M1131" s="10">
        <v>46265</v>
      </c>
      <c r="N1131" s="8" t="s">
        <v>5101</v>
      </c>
      <c r="O1131" s="12"/>
      <c r="P1131" s="13"/>
      <c r="Q1131" s="14">
        <f>Tabela1[[#This Row],[QTDE/ Fabricação]]-Tabela1[[#This Row],[QTE]]</f>
        <v>-1</v>
      </c>
      <c r="R1131" s="18">
        <f t="shared" si="249"/>
        <v>110</v>
      </c>
      <c r="S1131" s="18">
        <f t="shared" si="250"/>
        <v>110</v>
      </c>
      <c r="T1131" s="19">
        <f t="shared" si="251"/>
        <v>0</v>
      </c>
      <c r="U1131" s="16">
        <f>IFERROR(SUMIF('LISTA DE EMBARQUE'!B:B,MICRO!E:E,'LISTA DE EMBARQUE'!G:G),"")</f>
        <v>1</v>
      </c>
      <c r="V1131" s="12">
        <f>IFERROR(VLOOKUP(Tabela1[[#This Row],[COD.MDE]],'LISTA DE EMBARQUE'!B:L,11,0),"")</f>
        <v>1</v>
      </c>
      <c r="W1131" s="13">
        <f>IFERROR(VLOOKUP(Tabela1[[#This Row],[COD.MDE]],'LISTA DE EMBARQUE'!B:M,12,0),"")</f>
        <v>46296</v>
      </c>
      <c r="X1131" s="14">
        <f>IFERROR(Tabela1[[#This Row],[QIANTIDADE EXPEDIDA]]*Tabela1[[#This Row],[PESO UNI]],"")</f>
        <v>110</v>
      </c>
      <c r="Y1131" s="14">
        <f t="shared" si="252"/>
        <v>0</v>
      </c>
      <c r="Z1131" s="20">
        <f>Tabela1[[#This Row],[PESO TOTAL]]-Tabela1[[#This Row],[Peso Expedido]]</f>
        <v>0</v>
      </c>
      <c r="AA1131" s="17">
        <v>1</v>
      </c>
      <c r="AB1131" s="33">
        <v>1</v>
      </c>
      <c r="AC1131" s="33">
        <v>1</v>
      </c>
      <c r="AD1131" s="33">
        <v>1</v>
      </c>
      <c r="AE1131" s="33">
        <v>1</v>
      </c>
      <c r="AF1131" s="33">
        <v>1</v>
      </c>
      <c r="AG1131" s="33">
        <v>1</v>
      </c>
      <c r="AH1131" s="33">
        <v>1</v>
      </c>
      <c r="AI1131" s="33" t="s">
        <v>4412</v>
      </c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5519</v>
      </c>
      <c r="B1132" s="21"/>
      <c r="C1132" s="1">
        <v>1</v>
      </c>
      <c r="D1132" s="1" t="s">
        <v>5524</v>
      </c>
      <c r="E1132" s="7">
        <v>4769</v>
      </c>
      <c r="F1132" s="7">
        <v>2</v>
      </c>
      <c r="G1132" s="1">
        <v>2.4</v>
      </c>
      <c r="H1132" s="34">
        <f>Tabela1[[#This Row],[PESO UNI]]*Tabela1[[#This Row],[QTE]]</f>
        <v>2.4</v>
      </c>
      <c r="I1132" s="7">
        <v>0</v>
      </c>
      <c r="J1132" s="8" t="s">
        <v>5521</v>
      </c>
      <c r="K1132" s="8" t="s">
        <v>4320</v>
      </c>
      <c r="L1132" s="9" t="s">
        <v>5522</v>
      </c>
      <c r="M1132" s="10">
        <v>46265</v>
      </c>
      <c r="N1132" s="8" t="s">
        <v>5101</v>
      </c>
      <c r="O1132" s="12"/>
      <c r="P1132" s="13"/>
      <c r="Q1132" s="14">
        <f>Tabela1[[#This Row],[QTDE/ Fabricação]]-Tabela1[[#This Row],[QTE]]</f>
        <v>-1</v>
      </c>
      <c r="R1132" s="18">
        <f t="shared" si="249"/>
        <v>2.4</v>
      </c>
      <c r="S1132" s="18">
        <f t="shared" si="250"/>
        <v>2.4</v>
      </c>
      <c r="T1132" s="19">
        <f t="shared" si="251"/>
        <v>0</v>
      </c>
      <c r="U1132" s="16">
        <f>IFERROR(SUMIF('LISTA DE EMBARQUE'!B:B,MICRO!E:E,'LISTA DE EMBARQUE'!G:G),"")</f>
        <v>1</v>
      </c>
      <c r="V1132" s="12">
        <f>IFERROR(VLOOKUP(Tabela1[[#This Row],[COD.MDE]],'LISTA DE EMBARQUE'!B:L,11,0),"")</f>
        <v>1</v>
      </c>
      <c r="W1132" s="13">
        <f>IFERROR(VLOOKUP(Tabela1[[#This Row],[COD.MDE]],'LISTA DE EMBARQUE'!B:M,12,0),"")</f>
        <v>46296</v>
      </c>
      <c r="X1132" s="14">
        <f>IFERROR(Tabela1[[#This Row],[QIANTIDADE EXPEDIDA]]*Tabela1[[#This Row],[PESO UNI]],"")</f>
        <v>2.4</v>
      </c>
      <c r="Y1132" s="14">
        <f t="shared" si="252"/>
        <v>0</v>
      </c>
      <c r="Z1132" s="20">
        <f>Tabela1[[#This Row],[PESO TOTAL]]-Tabela1[[#This Row],[Peso Expedido]]</f>
        <v>0</v>
      </c>
      <c r="AA1132" s="17">
        <v>1</v>
      </c>
      <c r="AB1132" s="33">
        <v>1</v>
      </c>
      <c r="AC1132" s="33">
        <v>1</v>
      </c>
      <c r="AD1132" s="33">
        <v>1</v>
      </c>
      <c r="AE1132" s="33">
        <v>1</v>
      </c>
      <c r="AF1132" s="33">
        <v>1</v>
      </c>
      <c r="AG1132" s="33">
        <v>1</v>
      </c>
      <c r="AH1132" s="33">
        <v>1</v>
      </c>
      <c r="AI1132" s="33" t="s">
        <v>4412</v>
      </c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5519</v>
      </c>
      <c r="B1133" s="21"/>
      <c r="C1133" s="1">
        <v>1</v>
      </c>
      <c r="D1133" s="1" t="s">
        <v>5525</v>
      </c>
      <c r="E1133" s="7">
        <v>4770</v>
      </c>
      <c r="F1133" s="7">
        <v>2</v>
      </c>
      <c r="G1133" s="1">
        <v>2.2000000000000002</v>
      </c>
      <c r="H1133" s="34">
        <f>Tabela1[[#This Row],[PESO UNI]]*Tabela1[[#This Row],[QTE]]</f>
        <v>2.2000000000000002</v>
      </c>
      <c r="I1133" s="7">
        <v>0</v>
      </c>
      <c r="J1133" s="8" t="s">
        <v>5521</v>
      </c>
      <c r="K1133" s="8" t="s">
        <v>4320</v>
      </c>
      <c r="L1133" s="9" t="s">
        <v>5522</v>
      </c>
      <c r="M1133" s="10">
        <v>46265</v>
      </c>
      <c r="N1133" s="8" t="s">
        <v>5101</v>
      </c>
      <c r="O1133" s="12"/>
      <c r="P1133" s="13"/>
      <c r="Q1133" s="14">
        <f>Tabela1[[#This Row],[QTDE/ Fabricação]]-Tabela1[[#This Row],[QTE]]</f>
        <v>-1</v>
      </c>
      <c r="R1133" s="18">
        <f t="shared" si="249"/>
        <v>2.2000000000000002</v>
      </c>
      <c r="S1133" s="18">
        <f t="shared" si="250"/>
        <v>2.2000000000000002</v>
      </c>
      <c r="T1133" s="19">
        <f t="shared" si="251"/>
        <v>0</v>
      </c>
      <c r="U1133" s="16">
        <f>IFERROR(SUMIF('LISTA DE EMBARQUE'!B:B,MICRO!E:E,'LISTA DE EMBARQUE'!G:G),"")</f>
        <v>1</v>
      </c>
      <c r="V1133" s="12">
        <f>IFERROR(VLOOKUP(Tabela1[[#This Row],[COD.MDE]],'LISTA DE EMBARQUE'!B:L,11,0),"")</f>
        <v>1</v>
      </c>
      <c r="W1133" s="13">
        <f>IFERROR(VLOOKUP(Tabela1[[#This Row],[COD.MDE]],'LISTA DE EMBARQUE'!B:M,12,0),"")</f>
        <v>46296</v>
      </c>
      <c r="X1133" s="14">
        <f>IFERROR(Tabela1[[#This Row],[QIANTIDADE EXPEDIDA]]*Tabela1[[#This Row],[PESO UNI]],"")</f>
        <v>2.2000000000000002</v>
      </c>
      <c r="Y1133" s="14">
        <f t="shared" si="252"/>
        <v>0</v>
      </c>
      <c r="Z1133" s="20">
        <f>Tabela1[[#This Row],[PESO TOTAL]]-Tabela1[[#This Row],[Peso Expedido]]</f>
        <v>0</v>
      </c>
      <c r="AA1133" s="17">
        <v>1</v>
      </c>
      <c r="AB1133" s="33">
        <v>1</v>
      </c>
      <c r="AC1133" s="33">
        <v>1</v>
      </c>
      <c r="AD1133" s="33">
        <v>1</v>
      </c>
      <c r="AE1133" s="33">
        <v>1</v>
      </c>
      <c r="AF1133" s="33">
        <v>1</v>
      </c>
      <c r="AG1133" s="33">
        <v>1</v>
      </c>
      <c r="AH1133" s="33">
        <v>1</v>
      </c>
      <c r="AI1133" s="33" t="s">
        <v>4412</v>
      </c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5519</v>
      </c>
      <c r="B1134" s="21"/>
      <c r="C1134" s="1">
        <v>1</v>
      </c>
      <c r="D1134" s="1" t="s">
        <v>5526</v>
      </c>
      <c r="E1134" s="7">
        <v>4771</v>
      </c>
      <c r="F1134" s="7">
        <v>2</v>
      </c>
      <c r="G1134" s="1">
        <v>3.4</v>
      </c>
      <c r="H1134" s="34">
        <f>Tabela1[[#This Row],[PESO UNI]]*Tabela1[[#This Row],[QTE]]</f>
        <v>3.4</v>
      </c>
      <c r="I1134" s="7">
        <v>0</v>
      </c>
      <c r="J1134" s="8" t="s">
        <v>5521</v>
      </c>
      <c r="K1134" s="8" t="s">
        <v>4320</v>
      </c>
      <c r="L1134" s="9" t="s">
        <v>5522</v>
      </c>
      <c r="M1134" s="10">
        <v>46265</v>
      </c>
      <c r="N1134" s="8" t="s">
        <v>5101</v>
      </c>
      <c r="O1134" s="12"/>
      <c r="P1134" s="13"/>
      <c r="Q1134" s="14">
        <f>Tabela1[[#This Row],[QTDE/ Fabricação]]-Tabela1[[#This Row],[QTE]]</f>
        <v>-1</v>
      </c>
      <c r="R1134" s="18">
        <f t="shared" si="249"/>
        <v>3.4</v>
      </c>
      <c r="S1134" s="18">
        <f t="shared" si="250"/>
        <v>3.4</v>
      </c>
      <c r="T1134" s="19">
        <f t="shared" si="251"/>
        <v>0</v>
      </c>
      <c r="U1134" s="16">
        <f>IFERROR(SUMIF('LISTA DE EMBARQUE'!B:B,MICRO!E:E,'LISTA DE EMBARQUE'!G:G),"")</f>
        <v>1</v>
      </c>
      <c r="V1134" s="12">
        <f>IFERROR(VLOOKUP(Tabela1[[#This Row],[COD.MDE]],'LISTA DE EMBARQUE'!B:L,11,0),"")</f>
        <v>1</v>
      </c>
      <c r="W1134" s="13">
        <f>IFERROR(VLOOKUP(Tabela1[[#This Row],[COD.MDE]],'LISTA DE EMBARQUE'!B:M,12,0),"")</f>
        <v>46296</v>
      </c>
      <c r="X1134" s="14">
        <f>IFERROR(Tabela1[[#This Row],[QIANTIDADE EXPEDIDA]]*Tabela1[[#This Row],[PESO UNI]],"")</f>
        <v>3.4</v>
      </c>
      <c r="Y1134" s="14">
        <f t="shared" si="252"/>
        <v>0</v>
      </c>
      <c r="Z1134" s="20">
        <f>Tabela1[[#This Row],[PESO TOTAL]]-Tabela1[[#This Row],[Peso Expedido]]</f>
        <v>0</v>
      </c>
      <c r="AA1134" s="17">
        <v>1</v>
      </c>
      <c r="AB1134" s="33">
        <v>1</v>
      </c>
      <c r="AC1134" s="33">
        <v>1</v>
      </c>
      <c r="AD1134" s="33">
        <v>1</v>
      </c>
      <c r="AE1134" s="33">
        <v>1</v>
      </c>
      <c r="AF1134" s="33">
        <v>1</v>
      </c>
      <c r="AG1134" s="33">
        <v>1</v>
      </c>
      <c r="AH1134" s="33">
        <v>1</v>
      </c>
      <c r="AI1134" s="33" t="s">
        <v>4412</v>
      </c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5527</v>
      </c>
      <c r="B1135" s="21"/>
      <c r="C1135" s="1">
        <v>1</v>
      </c>
      <c r="D1135" s="1" t="s">
        <v>5528</v>
      </c>
      <c r="E1135" s="7">
        <v>4772</v>
      </c>
      <c r="F1135" s="7">
        <v>2</v>
      </c>
      <c r="G1135" s="1">
        <v>112</v>
      </c>
      <c r="H1135" s="34">
        <f>Tabela1[[#This Row],[PESO UNI]]*Tabela1[[#This Row],[QTE]]</f>
        <v>112</v>
      </c>
      <c r="I1135" s="7">
        <v>0</v>
      </c>
      <c r="J1135" s="8" t="s">
        <v>5521</v>
      </c>
      <c r="K1135" s="8" t="s">
        <v>4320</v>
      </c>
      <c r="L1135" s="9" t="s">
        <v>5522</v>
      </c>
      <c r="M1135" s="10">
        <v>46265</v>
      </c>
      <c r="N1135" s="8" t="s">
        <v>5101</v>
      </c>
      <c r="O1135" s="12"/>
      <c r="P1135" s="13"/>
      <c r="Q1135" s="14">
        <f>Tabela1[[#This Row],[QTDE/ Fabricação]]-Tabela1[[#This Row],[QTE]]</f>
        <v>-1</v>
      </c>
      <c r="R1135" s="18">
        <f t="shared" si="249"/>
        <v>112</v>
      </c>
      <c r="S1135" s="18">
        <f t="shared" si="250"/>
        <v>112</v>
      </c>
      <c r="T1135" s="19">
        <f t="shared" si="251"/>
        <v>0</v>
      </c>
      <c r="U1135" s="16">
        <f>IFERROR(SUMIF('LISTA DE EMBARQUE'!B:B,MICRO!E:E,'LISTA DE EMBARQUE'!G:G),"")</f>
        <v>1</v>
      </c>
      <c r="V1135" s="12">
        <f>IFERROR(VLOOKUP(Tabela1[[#This Row],[COD.MDE]],'LISTA DE EMBARQUE'!B:L,11,0),"")</f>
        <v>1</v>
      </c>
      <c r="W1135" s="13">
        <f>IFERROR(VLOOKUP(Tabela1[[#This Row],[COD.MDE]],'LISTA DE EMBARQUE'!B:M,12,0),"")</f>
        <v>46296</v>
      </c>
      <c r="X1135" s="14">
        <f>IFERROR(Tabela1[[#This Row],[QIANTIDADE EXPEDIDA]]*Tabela1[[#This Row],[PESO UNI]],"")</f>
        <v>112</v>
      </c>
      <c r="Y1135" s="14">
        <f t="shared" si="252"/>
        <v>0</v>
      </c>
      <c r="Z1135" s="20">
        <f>Tabela1[[#This Row],[PESO TOTAL]]-Tabela1[[#This Row],[Peso Expedido]]</f>
        <v>0</v>
      </c>
      <c r="AA1135" s="17">
        <v>1</v>
      </c>
      <c r="AB1135" s="33">
        <v>1</v>
      </c>
      <c r="AC1135" s="33">
        <v>1</v>
      </c>
      <c r="AD1135" s="33">
        <v>1</v>
      </c>
      <c r="AE1135" s="33">
        <v>1</v>
      </c>
      <c r="AF1135" s="33">
        <v>1</v>
      </c>
      <c r="AG1135" s="33">
        <v>1</v>
      </c>
      <c r="AH1135" s="33">
        <v>1</v>
      </c>
      <c r="AI1135" s="33" t="s">
        <v>4412</v>
      </c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5529</v>
      </c>
      <c r="B1136" s="21"/>
      <c r="C1136" s="1">
        <v>1</v>
      </c>
      <c r="D1136" s="1" t="s">
        <v>5530</v>
      </c>
      <c r="E1136" s="7">
        <v>4773</v>
      </c>
      <c r="F1136" s="7">
        <v>2</v>
      </c>
      <c r="G1136" s="1">
        <v>191.6</v>
      </c>
      <c r="H1136" s="34">
        <f>Tabela1[[#This Row],[PESO UNI]]*Tabela1[[#This Row],[QTE]]</f>
        <v>191.6</v>
      </c>
      <c r="I1136" s="7">
        <v>0</v>
      </c>
      <c r="J1136" s="8" t="s">
        <v>5521</v>
      </c>
      <c r="K1136" s="8" t="s">
        <v>4320</v>
      </c>
      <c r="L1136" s="9" t="s">
        <v>5522</v>
      </c>
      <c r="M1136" s="10">
        <v>46265</v>
      </c>
      <c r="N1136" s="8" t="s">
        <v>5101</v>
      </c>
      <c r="O1136" s="12"/>
      <c r="P1136" s="13"/>
      <c r="Q1136" s="14">
        <f>Tabela1[[#This Row],[QTDE/ Fabricação]]-Tabela1[[#This Row],[QTE]]</f>
        <v>-1</v>
      </c>
      <c r="R1136" s="18">
        <f t="shared" si="249"/>
        <v>191.6</v>
      </c>
      <c r="S1136" s="18">
        <f t="shared" si="250"/>
        <v>191.6</v>
      </c>
      <c r="T1136" s="19">
        <f t="shared" si="251"/>
        <v>0</v>
      </c>
      <c r="U1136" s="16">
        <f>IFERROR(SUMIF('LISTA DE EMBARQUE'!B:B,MICRO!E:E,'LISTA DE EMBARQUE'!G:G),"")</f>
        <v>1</v>
      </c>
      <c r="V1136" s="12">
        <f>IFERROR(VLOOKUP(Tabela1[[#This Row],[COD.MDE]],'LISTA DE EMBARQUE'!B:L,11,0),"")</f>
        <v>1</v>
      </c>
      <c r="W1136" s="13">
        <f>IFERROR(VLOOKUP(Tabela1[[#This Row],[COD.MDE]],'LISTA DE EMBARQUE'!B:M,12,0),"")</f>
        <v>46296</v>
      </c>
      <c r="X1136" s="14">
        <f>IFERROR(Tabela1[[#This Row],[QIANTIDADE EXPEDIDA]]*Tabela1[[#This Row],[PESO UNI]],"")</f>
        <v>191.6</v>
      </c>
      <c r="Y1136" s="14">
        <f t="shared" si="252"/>
        <v>0</v>
      </c>
      <c r="Z1136" s="20">
        <f>Tabela1[[#This Row],[PESO TOTAL]]-Tabela1[[#This Row],[Peso Expedido]]</f>
        <v>0</v>
      </c>
      <c r="AA1136" s="17">
        <v>1</v>
      </c>
      <c r="AB1136" s="33">
        <v>1</v>
      </c>
      <c r="AC1136" s="33">
        <v>1</v>
      </c>
      <c r="AD1136" s="33">
        <v>1</v>
      </c>
      <c r="AE1136" s="33">
        <v>1</v>
      </c>
      <c r="AF1136" s="33">
        <v>1</v>
      </c>
      <c r="AG1136" s="33">
        <v>1</v>
      </c>
      <c r="AH1136" s="33">
        <v>1</v>
      </c>
      <c r="AI1136" s="33" t="s">
        <v>4412</v>
      </c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5529</v>
      </c>
      <c r="B1137" s="21"/>
      <c r="C1137" s="1">
        <v>1</v>
      </c>
      <c r="D1137" s="1" t="s">
        <v>5531</v>
      </c>
      <c r="E1137" s="7">
        <v>4774</v>
      </c>
      <c r="F1137" s="7">
        <v>2</v>
      </c>
      <c r="G1137" s="1">
        <v>14.8</v>
      </c>
      <c r="H1137" s="34">
        <f>Tabela1[[#This Row],[PESO UNI]]*Tabela1[[#This Row],[QTE]]</f>
        <v>14.8</v>
      </c>
      <c r="I1137" s="7">
        <v>0</v>
      </c>
      <c r="J1137" s="8" t="s">
        <v>5521</v>
      </c>
      <c r="K1137" s="8" t="s">
        <v>4320</v>
      </c>
      <c r="L1137" s="9" t="s">
        <v>5522</v>
      </c>
      <c r="M1137" s="10">
        <v>46265</v>
      </c>
      <c r="N1137" s="8" t="s">
        <v>5101</v>
      </c>
      <c r="O1137" s="12"/>
      <c r="P1137" s="13"/>
      <c r="Q1137" s="14">
        <f>Tabela1[[#This Row],[QTDE/ Fabricação]]-Tabela1[[#This Row],[QTE]]</f>
        <v>-1</v>
      </c>
      <c r="R1137" s="18">
        <f t="shared" si="249"/>
        <v>14.8</v>
      </c>
      <c r="S1137" s="18">
        <f t="shared" si="250"/>
        <v>14.8</v>
      </c>
      <c r="T1137" s="19">
        <f t="shared" si="251"/>
        <v>0</v>
      </c>
      <c r="U1137" s="16">
        <f>IFERROR(SUMIF('LISTA DE EMBARQUE'!B:B,MICRO!E:E,'LISTA DE EMBARQUE'!G:G),"")</f>
        <v>2</v>
      </c>
      <c r="V1137" s="12">
        <f>IFERROR(VLOOKUP(Tabela1[[#This Row],[COD.MDE]],'LISTA DE EMBARQUE'!B:L,11,0),"")</f>
        <v>1</v>
      </c>
      <c r="W1137" s="13">
        <f>IFERROR(VLOOKUP(Tabela1[[#This Row],[COD.MDE]],'LISTA DE EMBARQUE'!B:M,12,0),"")</f>
        <v>46296</v>
      </c>
      <c r="X1137" s="14">
        <f>IFERROR(Tabela1[[#This Row],[QIANTIDADE EXPEDIDA]]*Tabela1[[#This Row],[PESO UNI]],"")</f>
        <v>29.6</v>
      </c>
      <c r="Y1137" s="14">
        <f t="shared" si="252"/>
        <v>1</v>
      </c>
      <c r="Z1137" s="20">
        <v>0</v>
      </c>
      <c r="AA1137" s="17">
        <v>1</v>
      </c>
      <c r="AB1137" s="33">
        <v>1</v>
      </c>
      <c r="AC1137" s="33">
        <v>1</v>
      </c>
      <c r="AD1137" s="33">
        <v>1</v>
      </c>
      <c r="AE1137" s="33">
        <v>1</v>
      </c>
      <c r="AF1137" s="33">
        <v>1</v>
      </c>
      <c r="AG1137" s="33">
        <v>1</v>
      </c>
      <c r="AH1137" s="33">
        <v>1</v>
      </c>
      <c r="AI1137" s="33" t="s">
        <v>4412</v>
      </c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5529</v>
      </c>
      <c r="B1138" s="21"/>
      <c r="C1138" s="1">
        <v>1</v>
      </c>
      <c r="D1138" s="1" t="s">
        <v>5532</v>
      </c>
      <c r="E1138" s="7">
        <v>4775</v>
      </c>
      <c r="F1138" s="7">
        <v>2</v>
      </c>
      <c r="G1138" s="1">
        <v>15.3</v>
      </c>
      <c r="H1138" s="34">
        <f>Tabela1[[#This Row],[PESO UNI]]*Tabela1[[#This Row],[QTE]]</f>
        <v>15.3</v>
      </c>
      <c r="I1138" s="7">
        <v>0</v>
      </c>
      <c r="J1138" s="8" t="s">
        <v>5521</v>
      </c>
      <c r="K1138" s="8" t="s">
        <v>4320</v>
      </c>
      <c r="L1138" s="9" t="s">
        <v>5522</v>
      </c>
      <c r="M1138" s="10">
        <v>46265</v>
      </c>
      <c r="N1138" s="8" t="s">
        <v>5101</v>
      </c>
      <c r="O1138" s="12"/>
      <c r="P1138" s="13"/>
      <c r="Q1138" s="14">
        <f>Tabela1[[#This Row],[QTDE/ Fabricação]]-Tabela1[[#This Row],[QTE]]</f>
        <v>-1</v>
      </c>
      <c r="R1138" s="18">
        <f t="shared" si="249"/>
        <v>15.3</v>
      </c>
      <c r="S1138" s="18">
        <f t="shared" si="250"/>
        <v>15.3</v>
      </c>
      <c r="T1138" s="19">
        <f t="shared" si="251"/>
        <v>0</v>
      </c>
      <c r="U1138" s="16">
        <f>IFERROR(SUMIF('LISTA DE EMBARQUE'!B:B,MICRO!E:E,'LISTA DE EMBARQUE'!G:G),"")</f>
        <v>2</v>
      </c>
      <c r="V1138" s="12">
        <f>IFERROR(VLOOKUP(Tabela1[[#This Row],[COD.MDE]],'LISTA DE EMBARQUE'!B:L,11,0),"")</f>
        <v>1</v>
      </c>
      <c r="W1138" s="13">
        <f>IFERROR(VLOOKUP(Tabela1[[#This Row],[COD.MDE]],'LISTA DE EMBARQUE'!B:M,12,0),"")</f>
        <v>46296</v>
      </c>
      <c r="X1138" s="14">
        <f>IFERROR(Tabela1[[#This Row],[QIANTIDADE EXPEDIDA]]*Tabela1[[#This Row],[PESO UNI]],"")</f>
        <v>30.6</v>
      </c>
      <c r="Y1138" s="14">
        <f t="shared" si="252"/>
        <v>1</v>
      </c>
      <c r="Z1138" s="20">
        <v>0</v>
      </c>
      <c r="AA1138" s="17">
        <v>1</v>
      </c>
      <c r="AB1138" s="33">
        <v>1</v>
      </c>
      <c r="AC1138" s="33">
        <v>1</v>
      </c>
      <c r="AD1138" s="33">
        <v>1</v>
      </c>
      <c r="AE1138" s="33">
        <v>1</v>
      </c>
      <c r="AF1138" s="33">
        <v>1</v>
      </c>
      <c r="AG1138" s="33">
        <v>1</v>
      </c>
      <c r="AH1138" s="33">
        <v>1</v>
      </c>
      <c r="AI1138" s="33" t="s">
        <v>4412</v>
      </c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5534</v>
      </c>
      <c r="B1139" s="21"/>
      <c r="C1139" s="1">
        <v>1</v>
      </c>
      <c r="D1139" s="1" t="s">
        <v>5535</v>
      </c>
      <c r="E1139" s="7">
        <v>4776</v>
      </c>
      <c r="F1139" s="7">
        <v>2</v>
      </c>
      <c r="G1139" s="1">
        <v>54.2</v>
      </c>
      <c r="H1139" s="34">
        <f>Tabela1[[#This Row],[PESO UNI]]*Tabela1[[#This Row],[QTE]]</f>
        <v>54.2</v>
      </c>
      <c r="I1139" s="7">
        <v>0</v>
      </c>
      <c r="J1139" s="8" t="s">
        <v>5521</v>
      </c>
      <c r="K1139" s="8" t="s">
        <v>4320</v>
      </c>
      <c r="L1139" s="9" t="s">
        <v>5522</v>
      </c>
      <c r="M1139" s="10">
        <v>46265</v>
      </c>
      <c r="N1139" s="8" t="s">
        <v>5101</v>
      </c>
      <c r="O1139" s="12"/>
      <c r="P1139" s="13"/>
      <c r="Q1139" s="14">
        <f>Tabela1[[#This Row],[QTDE/ Fabricação]]-Tabela1[[#This Row],[QTE]]</f>
        <v>-1</v>
      </c>
      <c r="R1139" s="18">
        <f t="shared" si="249"/>
        <v>54.2</v>
      </c>
      <c r="S1139" s="18">
        <f t="shared" si="250"/>
        <v>54.2</v>
      </c>
      <c r="T1139" s="19">
        <f t="shared" si="251"/>
        <v>0</v>
      </c>
      <c r="U1139" s="16">
        <f>IFERROR(SUMIF('LISTA DE EMBARQUE'!B:B,MICRO!E:E,'LISTA DE EMBARQUE'!G:G),"")</f>
        <v>1</v>
      </c>
      <c r="V1139" s="12">
        <f>IFERROR(VLOOKUP(Tabela1[[#This Row],[COD.MDE]],'LISTA DE EMBARQUE'!B:L,11,0),"")</f>
        <v>1</v>
      </c>
      <c r="W1139" s="13">
        <f>IFERROR(VLOOKUP(Tabela1[[#This Row],[COD.MDE]],'LISTA DE EMBARQUE'!B:M,12,0),"")</f>
        <v>46296</v>
      </c>
      <c r="X1139" s="14">
        <f>IFERROR(Tabela1[[#This Row],[QIANTIDADE EXPEDIDA]]*Tabela1[[#This Row],[PESO UNI]],"")</f>
        <v>54.2</v>
      </c>
      <c r="Y1139" s="14">
        <f t="shared" si="252"/>
        <v>0</v>
      </c>
      <c r="Z1139" s="20">
        <f>Tabela1[[#This Row],[PESO TOTAL]]-Tabela1[[#This Row],[Peso Expedido]]</f>
        <v>0</v>
      </c>
      <c r="AA1139" s="17">
        <v>1</v>
      </c>
      <c r="AB1139" s="33">
        <v>1</v>
      </c>
      <c r="AC1139" s="33">
        <v>1</v>
      </c>
      <c r="AD1139" s="33">
        <v>1</v>
      </c>
      <c r="AE1139" s="33">
        <v>1</v>
      </c>
      <c r="AF1139" s="33">
        <v>1</v>
      </c>
      <c r="AG1139" s="33">
        <v>1</v>
      </c>
      <c r="AH1139" s="33">
        <v>1</v>
      </c>
      <c r="AI1139" s="33" t="s">
        <v>4412</v>
      </c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5534</v>
      </c>
      <c r="B1140" s="21"/>
      <c r="C1140" s="1">
        <v>1</v>
      </c>
      <c r="D1140" s="1" t="s">
        <v>5536</v>
      </c>
      <c r="E1140" s="7">
        <v>4777</v>
      </c>
      <c r="F1140" s="7">
        <v>2</v>
      </c>
      <c r="G1140" s="1">
        <v>101.9</v>
      </c>
      <c r="H1140" s="34">
        <f>Tabela1[[#This Row],[PESO UNI]]*Tabela1[[#This Row],[QTE]]</f>
        <v>101.9</v>
      </c>
      <c r="I1140" s="7">
        <v>0</v>
      </c>
      <c r="J1140" s="8" t="s">
        <v>5521</v>
      </c>
      <c r="K1140" s="8" t="s">
        <v>4320</v>
      </c>
      <c r="L1140" s="9" t="s">
        <v>5522</v>
      </c>
      <c r="M1140" s="10">
        <v>46265</v>
      </c>
      <c r="N1140" s="8" t="s">
        <v>5101</v>
      </c>
      <c r="O1140" s="12"/>
      <c r="P1140" s="13"/>
      <c r="Q1140" s="14">
        <f>Tabela1[[#This Row],[QTDE/ Fabricação]]-Tabela1[[#This Row],[QTE]]</f>
        <v>-1</v>
      </c>
      <c r="R1140" s="18">
        <f t="shared" si="249"/>
        <v>101.9</v>
      </c>
      <c r="S1140" s="18">
        <f t="shared" si="250"/>
        <v>101.9</v>
      </c>
      <c r="T1140" s="19">
        <f t="shared" si="251"/>
        <v>0</v>
      </c>
      <c r="U1140" s="16">
        <f>IFERROR(SUMIF('LISTA DE EMBARQUE'!B:B,MICRO!E:E,'LISTA DE EMBARQUE'!G:G),"")</f>
        <v>1</v>
      </c>
      <c r="V1140" s="12">
        <f>IFERROR(VLOOKUP(Tabela1[[#This Row],[COD.MDE]],'LISTA DE EMBARQUE'!B:L,11,0),"")</f>
        <v>1</v>
      </c>
      <c r="W1140" s="13">
        <f>IFERROR(VLOOKUP(Tabela1[[#This Row],[COD.MDE]],'LISTA DE EMBARQUE'!B:M,12,0),"")</f>
        <v>46296</v>
      </c>
      <c r="X1140" s="14">
        <f>IFERROR(Tabela1[[#This Row],[QIANTIDADE EXPEDIDA]]*Tabela1[[#This Row],[PESO UNI]],"")</f>
        <v>101.9</v>
      </c>
      <c r="Y1140" s="14">
        <f t="shared" si="252"/>
        <v>0</v>
      </c>
      <c r="Z1140" s="20">
        <f>Tabela1[[#This Row],[PESO TOTAL]]-Tabela1[[#This Row],[Peso Expedido]]</f>
        <v>0</v>
      </c>
      <c r="AA1140" s="17">
        <v>1</v>
      </c>
      <c r="AB1140" s="33">
        <v>1</v>
      </c>
      <c r="AC1140" s="33">
        <v>1</v>
      </c>
      <c r="AD1140" s="33">
        <v>1</v>
      </c>
      <c r="AE1140" s="33">
        <v>1</v>
      </c>
      <c r="AF1140" s="33">
        <v>1</v>
      </c>
      <c r="AG1140" s="33">
        <v>1</v>
      </c>
      <c r="AH1140" s="33">
        <v>1</v>
      </c>
      <c r="AI1140" s="33" t="s">
        <v>4412</v>
      </c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5537</v>
      </c>
      <c r="B1141" s="21"/>
      <c r="C1141" s="1">
        <v>1</v>
      </c>
      <c r="D1141" s="1" t="s">
        <v>5538</v>
      </c>
      <c r="E1141" s="7">
        <v>4778</v>
      </c>
      <c r="F1141" s="7">
        <v>2</v>
      </c>
      <c r="G1141" s="1">
        <v>367.7</v>
      </c>
      <c r="H1141" s="34">
        <f>Tabela1[[#This Row],[PESO UNI]]*Tabela1[[#This Row],[QTE]]</f>
        <v>367.7</v>
      </c>
      <c r="I1141" s="7">
        <v>0</v>
      </c>
      <c r="J1141" s="8" t="s">
        <v>5521</v>
      </c>
      <c r="K1141" s="8" t="s">
        <v>4320</v>
      </c>
      <c r="L1141" s="9" t="s">
        <v>5522</v>
      </c>
      <c r="M1141" s="10">
        <v>46265</v>
      </c>
      <c r="N1141" s="8" t="s">
        <v>5101</v>
      </c>
      <c r="O1141" s="12"/>
      <c r="P1141" s="13"/>
      <c r="Q1141" s="14">
        <f>Tabela1[[#This Row],[QTDE/ Fabricação]]-Tabela1[[#This Row],[QTE]]</f>
        <v>-1</v>
      </c>
      <c r="R1141" s="18">
        <f t="shared" si="249"/>
        <v>367.7</v>
      </c>
      <c r="S1141" s="18">
        <f t="shared" si="250"/>
        <v>367.7</v>
      </c>
      <c r="T1141" s="19">
        <f t="shared" si="251"/>
        <v>0</v>
      </c>
      <c r="U1141" s="16">
        <f>IFERROR(SUMIF('LISTA DE EMBARQUE'!B:B,MICRO!E:E,'LISTA DE EMBARQUE'!G:G),"")</f>
        <v>1</v>
      </c>
      <c r="V1141" s="12">
        <f>IFERROR(VLOOKUP(Tabela1[[#This Row],[COD.MDE]],'LISTA DE EMBARQUE'!B:L,11,0),"")</f>
        <v>1</v>
      </c>
      <c r="W1141" s="13">
        <f>IFERROR(VLOOKUP(Tabela1[[#This Row],[COD.MDE]],'LISTA DE EMBARQUE'!B:M,12,0),"")</f>
        <v>46296</v>
      </c>
      <c r="X1141" s="14">
        <f>IFERROR(Tabela1[[#This Row],[QIANTIDADE EXPEDIDA]]*Tabela1[[#This Row],[PESO UNI]],"")</f>
        <v>367.7</v>
      </c>
      <c r="Y1141" s="14">
        <f t="shared" si="252"/>
        <v>0</v>
      </c>
      <c r="Z1141" s="20">
        <f>Tabela1[[#This Row],[PESO TOTAL]]-Tabela1[[#This Row],[Peso Expedido]]</f>
        <v>0</v>
      </c>
      <c r="AA1141" s="17">
        <v>1</v>
      </c>
      <c r="AB1141" s="33">
        <v>1</v>
      </c>
      <c r="AC1141" s="33">
        <v>1</v>
      </c>
      <c r="AD1141" s="33">
        <v>1</v>
      </c>
      <c r="AE1141" s="33">
        <v>1</v>
      </c>
      <c r="AF1141" s="33">
        <v>1</v>
      </c>
      <c r="AG1141" s="33">
        <v>1</v>
      </c>
      <c r="AH1141" s="33">
        <v>1</v>
      </c>
      <c r="AI1141" s="33" t="s">
        <v>4412</v>
      </c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5533</v>
      </c>
      <c r="B1142" s="21"/>
      <c r="C1142" s="1">
        <v>1</v>
      </c>
      <c r="D1142" s="1" t="s">
        <v>5539</v>
      </c>
      <c r="E1142" s="7">
        <v>4779</v>
      </c>
      <c r="F1142" s="7">
        <v>2</v>
      </c>
      <c r="G1142" s="1">
        <v>217.8</v>
      </c>
      <c r="H1142" s="34">
        <f>Tabela1[[#This Row],[PESO UNI]]*Tabela1[[#This Row],[QTE]]</f>
        <v>217.8</v>
      </c>
      <c r="I1142" s="7">
        <v>0</v>
      </c>
      <c r="J1142" s="8" t="s">
        <v>5521</v>
      </c>
      <c r="K1142" s="8" t="s">
        <v>4320</v>
      </c>
      <c r="L1142" s="9" t="s">
        <v>5522</v>
      </c>
      <c r="M1142" s="10">
        <v>46265</v>
      </c>
      <c r="N1142" s="8" t="s">
        <v>5101</v>
      </c>
      <c r="O1142" s="12"/>
      <c r="P1142" s="13"/>
      <c r="Q1142" s="14">
        <f>Tabela1[[#This Row],[QTDE/ Fabricação]]-Tabela1[[#This Row],[QTE]]</f>
        <v>-1</v>
      </c>
      <c r="R1142" s="18">
        <f t="shared" si="249"/>
        <v>217.8</v>
      </c>
      <c r="S1142" s="18">
        <f t="shared" si="250"/>
        <v>217.8</v>
      </c>
      <c r="T1142" s="19">
        <f t="shared" si="251"/>
        <v>0</v>
      </c>
      <c r="U1142" s="16">
        <f>IFERROR(SUMIF('LISTA DE EMBARQUE'!B:B,MICRO!E:E,'LISTA DE EMBARQUE'!G:G),"")</f>
        <v>1</v>
      </c>
      <c r="V1142" s="12">
        <f>IFERROR(VLOOKUP(Tabela1[[#This Row],[COD.MDE]],'LISTA DE EMBARQUE'!B:L,11,0),"")</f>
        <v>1</v>
      </c>
      <c r="W1142" s="13">
        <f>IFERROR(VLOOKUP(Tabela1[[#This Row],[COD.MDE]],'LISTA DE EMBARQUE'!B:M,12,0),"")</f>
        <v>46296</v>
      </c>
      <c r="X1142" s="14">
        <f>IFERROR(Tabela1[[#This Row],[QIANTIDADE EXPEDIDA]]*Tabela1[[#This Row],[PESO UNI]],"")</f>
        <v>217.8</v>
      </c>
      <c r="Y1142" s="14">
        <f t="shared" si="252"/>
        <v>0</v>
      </c>
      <c r="Z1142" s="20">
        <f>Tabela1[[#This Row],[PESO TOTAL]]-Tabela1[[#This Row],[Peso Expedido]]</f>
        <v>0</v>
      </c>
      <c r="AA1142" s="17">
        <v>1</v>
      </c>
      <c r="AB1142" s="33">
        <v>1</v>
      </c>
      <c r="AC1142" s="33">
        <v>1</v>
      </c>
      <c r="AD1142" s="33">
        <v>1</v>
      </c>
      <c r="AE1142" s="33">
        <v>1</v>
      </c>
      <c r="AF1142" s="33">
        <v>1</v>
      </c>
      <c r="AG1142" s="33">
        <v>1</v>
      </c>
      <c r="AH1142" s="33">
        <v>1</v>
      </c>
      <c r="AI1142" s="33" t="s">
        <v>4412</v>
      </c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5540</v>
      </c>
      <c r="B1143" s="21"/>
      <c r="C1143" s="1">
        <v>5</v>
      </c>
      <c r="D1143" s="1" t="s">
        <v>5541</v>
      </c>
      <c r="E1143" s="7">
        <v>4780</v>
      </c>
      <c r="F1143" s="7">
        <v>2</v>
      </c>
      <c r="G1143" s="1">
        <v>316.7</v>
      </c>
      <c r="H1143" s="34">
        <f>Tabela1[[#This Row],[PESO UNI]]*Tabela1[[#This Row],[QTE]]</f>
        <v>1583.5</v>
      </c>
      <c r="I1143" s="7">
        <v>0</v>
      </c>
      <c r="J1143" s="8" t="s">
        <v>5521</v>
      </c>
      <c r="K1143" s="8" t="s">
        <v>4320</v>
      </c>
      <c r="L1143" s="9" t="s">
        <v>5522</v>
      </c>
      <c r="M1143" s="10">
        <v>46265</v>
      </c>
      <c r="N1143" s="8" t="s">
        <v>5101</v>
      </c>
      <c r="O1143" s="12"/>
      <c r="P1143" s="13"/>
      <c r="Q1143" s="14">
        <f>Tabela1[[#This Row],[QTDE/ Fabricação]]-Tabela1[[#This Row],[QTE]]</f>
        <v>-5</v>
      </c>
      <c r="R1143" s="18">
        <f t="shared" si="249"/>
        <v>1583.5</v>
      </c>
      <c r="S1143" s="18">
        <f t="shared" si="250"/>
        <v>1583.5</v>
      </c>
      <c r="T1143" s="19">
        <f t="shared" si="251"/>
        <v>0</v>
      </c>
      <c r="U1143" s="16">
        <f>IFERROR(SUMIF('LISTA DE EMBARQUE'!B:B,MICRO!E:E,'LISTA DE EMBARQUE'!G:G),"")</f>
        <v>5</v>
      </c>
      <c r="V1143" s="12">
        <f>IFERROR(VLOOKUP(Tabela1[[#This Row],[COD.MDE]],'LISTA DE EMBARQUE'!B:L,11,0),"")</f>
        <v>1</v>
      </c>
      <c r="W1143" s="13">
        <f>IFERROR(VLOOKUP(Tabela1[[#This Row],[COD.MDE]],'LISTA DE EMBARQUE'!B:M,12,0),"")</f>
        <v>46296</v>
      </c>
      <c r="X1143" s="14">
        <f>IFERROR(Tabela1[[#This Row],[QIANTIDADE EXPEDIDA]]*Tabela1[[#This Row],[PESO UNI]],"")</f>
        <v>1583.5</v>
      </c>
      <c r="Y1143" s="14">
        <f t="shared" si="252"/>
        <v>0</v>
      </c>
      <c r="Z1143" s="20">
        <f>Tabela1[[#This Row],[PESO TOTAL]]-Tabela1[[#This Row],[Peso Expedido]]</f>
        <v>0</v>
      </c>
      <c r="AA1143" s="17">
        <v>1</v>
      </c>
      <c r="AB1143" s="33">
        <v>1</v>
      </c>
      <c r="AC1143" s="33">
        <v>1</v>
      </c>
      <c r="AD1143" s="33">
        <v>1</v>
      </c>
      <c r="AE1143" s="33">
        <v>1</v>
      </c>
      <c r="AF1143" s="33">
        <v>1</v>
      </c>
      <c r="AG1143" s="33">
        <v>1</v>
      </c>
      <c r="AH1143" s="33">
        <v>1</v>
      </c>
      <c r="AI1143" s="33" t="s">
        <v>4412</v>
      </c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5542</v>
      </c>
      <c r="B1144" s="21"/>
      <c r="C1144" s="1">
        <v>1</v>
      </c>
      <c r="D1144" s="1" t="s">
        <v>5543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5521</v>
      </c>
      <c r="K1144" s="8" t="s">
        <v>4320</v>
      </c>
      <c r="L1144" s="9" t="s">
        <v>5522</v>
      </c>
      <c r="M1144" s="10">
        <v>46265</v>
      </c>
      <c r="N1144" s="8" t="s">
        <v>5101</v>
      </c>
      <c r="O1144" s="12"/>
      <c r="P1144" s="13"/>
      <c r="Q1144" s="14">
        <f>Tabela1[[#This Row],[QTDE/ Fabricação]]-Tabela1[[#This Row],[QTE]]</f>
        <v>-1</v>
      </c>
      <c r="R1144" s="18">
        <f t="shared" si="249"/>
        <v>157.6</v>
      </c>
      <c r="S1144" s="18">
        <f t="shared" si="250"/>
        <v>157.6</v>
      </c>
      <c r="T1144" s="19">
        <f t="shared" si="251"/>
        <v>0</v>
      </c>
      <c r="U1144" s="16">
        <f>IFERROR(SUMIF('LISTA DE EMBARQUE'!B:B,MICRO!E:E,'LISTA DE EMBARQUE'!G:G),"")</f>
        <v>1</v>
      </c>
      <c r="V1144" s="12">
        <f>IFERROR(VLOOKUP(Tabela1[[#This Row],[COD.MDE]],'LISTA DE EMBARQUE'!B:L,11,0),"")</f>
        <v>1</v>
      </c>
      <c r="W1144" s="13">
        <f>IFERROR(VLOOKUP(Tabela1[[#This Row],[COD.MDE]],'LISTA DE EMBARQUE'!B:M,12,0),"")</f>
        <v>46296</v>
      </c>
      <c r="X1144" s="14">
        <f>IFERROR(Tabela1[[#This Row],[QIANTIDADE EXPEDIDA]]*Tabela1[[#This Row],[PESO UNI]],"")</f>
        <v>157.6</v>
      </c>
      <c r="Y1144" s="14">
        <f t="shared" si="252"/>
        <v>0</v>
      </c>
      <c r="Z1144" s="20">
        <f>Tabela1[[#This Row],[PESO TOTAL]]-Tabela1[[#This Row],[Peso Expedido]]</f>
        <v>0</v>
      </c>
      <c r="AA1144" s="17">
        <v>1</v>
      </c>
      <c r="AB1144" s="33">
        <v>1</v>
      </c>
      <c r="AC1144" s="33">
        <v>1</v>
      </c>
      <c r="AD1144" s="33">
        <v>1</v>
      </c>
      <c r="AE1144" s="33">
        <v>1</v>
      </c>
      <c r="AF1144" s="33">
        <v>1</v>
      </c>
      <c r="AG1144" s="33">
        <v>1</v>
      </c>
      <c r="AH1144" s="33">
        <v>1</v>
      </c>
      <c r="AI1144" s="33" t="s">
        <v>4412</v>
      </c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5546</v>
      </c>
      <c r="B1145" s="21" t="s">
        <v>5547</v>
      </c>
      <c r="C1145" s="1">
        <v>1</v>
      </c>
      <c r="D1145" s="1" t="s">
        <v>5548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5571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53">IFERROR(H1145*((AA1145*0.25)+(AC1145*0.25)+(AD1145*0.225)+(AE1145*0.225)+(AF1145*0.05)),"")</f>
        <v>442.7</v>
      </c>
      <c r="S1145" s="18">
        <f t="shared" ref="S1145:S1162" si="254">IFERROR(H1145*AG1145,"")</f>
        <v>0</v>
      </c>
      <c r="T1145" s="19">
        <f t="shared" ref="T1145:T1162" si="255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56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>
        <v>1</v>
      </c>
      <c r="AD1145" s="33">
        <v>1</v>
      </c>
      <c r="AE1145" s="33">
        <v>1</v>
      </c>
      <c r="AF1145" s="33">
        <v>1</v>
      </c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5546</v>
      </c>
      <c r="B1146" s="21" t="s">
        <v>5547</v>
      </c>
      <c r="C1146" s="1">
        <v>4</v>
      </c>
      <c r="D1146" s="1" t="s">
        <v>5549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5571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53"/>
        <v>12.4</v>
      </c>
      <c r="S1146" s="18">
        <f t="shared" si="254"/>
        <v>0</v>
      </c>
      <c r="T1146" s="19">
        <f t="shared" si="255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56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>
        <v>1</v>
      </c>
      <c r="AD1146" s="33">
        <v>1</v>
      </c>
      <c r="AE1146" s="33">
        <v>1</v>
      </c>
      <c r="AF1146" s="33">
        <v>1</v>
      </c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5550</v>
      </c>
      <c r="B1147" s="21" t="s">
        <v>5551</v>
      </c>
      <c r="C1147" s="1">
        <v>1</v>
      </c>
      <c r="D1147" s="1" t="s">
        <v>5552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5699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53"/>
        <v>675</v>
      </c>
      <c r="S1147" s="18">
        <f t="shared" si="254"/>
        <v>675</v>
      </c>
      <c r="T1147" s="19">
        <f t="shared" si="255"/>
        <v>0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56"/>
        <v>-1</v>
      </c>
      <c r="Z1147" s="20">
        <f>Tabela1[[#This Row],[PESO TOTAL]]-Tabela1[[#This Row],[Peso Expedido]]</f>
        <v>675</v>
      </c>
      <c r="AA1147" s="17">
        <v>1</v>
      </c>
      <c r="AB1147" s="33"/>
      <c r="AC1147" s="33">
        <v>1</v>
      </c>
      <c r="AD1147" s="33">
        <v>1</v>
      </c>
      <c r="AE1147" s="33">
        <v>1</v>
      </c>
      <c r="AF1147" s="33">
        <v>1</v>
      </c>
      <c r="AG1147" s="33">
        <v>1</v>
      </c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5553</v>
      </c>
      <c r="B1148" s="21"/>
      <c r="C1148" s="1">
        <v>8</v>
      </c>
      <c r="D1148" s="1" t="s">
        <v>5554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5521</v>
      </c>
      <c r="K1148" s="8" t="s">
        <v>4320</v>
      </c>
      <c r="L1148" s="9" t="s">
        <v>5522</v>
      </c>
      <c r="M1148" s="10">
        <v>46267</v>
      </c>
      <c r="N1148" s="8" t="s">
        <v>5101</v>
      </c>
      <c r="O1148" s="12"/>
      <c r="P1148" s="13"/>
      <c r="Q1148" s="14">
        <f>Tabela1[[#This Row],[QTDE/ Fabricação]]-Tabela1[[#This Row],[QTE]]</f>
        <v>-8</v>
      </c>
      <c r="R1148" s="18">
        <f t="shared" si="253"/>
        <v>4.8</v>
      </c>
      <c r="S1148" s="18">
        <f t="shared" si="254"/>
        <v>4.8</v>
      </c>
      <c r="T1148" s="19">
        <f t="shared" si="255"/>
        <v>0</v>
      </c>
      <c r="U1148" s="16">
        <f>IFERROR(SUMIF('LISTA DE EMBARQUE'!B:B,MICRO!E:E,'LISTA DE EMBARQUE'!G:G),"")</f>
        <v>8</v>
      </c>
      <c r="V1148" s="12">
        <f>IFERROR(VLOOKUP(Tabela1[[#This Row],[COD.MDE]],'LISTA DE EMBARQUE'!B:L,11,0),"")</f>
        <v>1</v>
      </c>
      <c r="W1148" s="13">
        <f>IFERROR(VLOOKUP(Tabela1[[#This Row],[COD.MDE]],'LISTA DE EMBARQUE'!B:M,12,0),"")</f>
        <v>46296</v>
      </c>
      <c r="X1148" s="14">
        <f>IFERROR(Tabela1[[#This Row],[QIANTIDADE EXPEDIDA]]*Tabela1[[#This Row],[PESO UNI]],"")</f>
        <v>4.8</v>
      </c>
      <c r="Y1148" s="14">
        <f t="shared" si="256"/>
        <v>0</v>
      </c>
      <c r="Z1148" s="20">
        <f>Tabela1[[#This Row],[PESO TOTAL]]-Tabela1[[#This Row],[Peso Expedido]]</f>
        <v>0</v>
      </c>
      <c r="AA1148" s="17">
        <v>1</v>
      </c>
      <c r="AB1148" s="33">
        <v>1</v>
      </c>
      <c r="AC1148" s="33">
        <v>1</v>
      </c>
      <c r="AD1148" s="33">
        <v>1</v>
      </c>
      <c r="AE1148" s="33">
        <v>1</v>
      </c>
      <c r="AF1148" s="33">
        <v>1</v>
      </c>
      <c r="AG1148" s="33">
        <v>1</v>
      </c>
      <c r="AH1148" s="33">
        <v>1</v>
      </c>
      <c r="AI1148" s="33" t="s">
        <v>4412</v>
      </c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5553</v>
      </c>
      <c r="B1149" s="21"/>
      <c r="C1149" s="1">
        <v>1</v>
      </c>
      <c r="D1149" s="1" t="s">
        <v>5555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5521</v>
      </c>
      <c r="K1149" s="8" t="s">
        <v>4320</v>
      </c>
      <c r="L1149" s="9" t="s">
        <v>5522</v>
      </c>
      <c r="M1149" s="10">
        <v>46267</v>
      </c>
      <c r="N1149" s="8" t="s">
        <v>5101</v>
      </c>
      <c r="O1149" s="12"/>
      <c r="P1149" s="13"/>
      <c r="Q1149" s="14">
        <f>Tabela1[[#This Row],[QTDE/ Fabricação]]-Tabela1[[#This Row],[QTE]]</f>
        <v>-1</v>
      </c>
      <c r="R1149" s="18">
        <f t="shared" si="253"/>
        <v>14.4</v>
      </c>
      <c r="S1149" s="18">
        <f t="shared" si="254"/>
        <v>14.4</v>
      </c>
      <c r="T1149" s="19">
        <f t="shared" si="255"/>
        <v>0</v>
      </c>
      <c r="U1149" s="16">
        <f>IFERROR(SUMIF('LISTA DE EMBARQUE'!B:B,MICRO!E:E,'LISTA DE EMBARQUE'!G:G),"")</f>
        <v>1</v>
      </c>
      <c r="V1149" s="12">
        <f>IFERROR(VLOOKUP(Tabela1[[#This Row],[COD.MDE]],'LISTA DE EMBARQUE'!B:L,11,0),"")</f>
        <v>1</v>
      </c>
      <c r="W1149" s="13">
        <f>IFERROR(VLOOKUP(Tabela1[[#This Row],[COD.MDE]],'LISTA DE EMBARQUE'!B:M,12,0),"")</f>
        <v>46296</v>
      </c>
      <c r="X1149" s="14">
        <f>IFERROR(Tabela1[[#This Row],[QIANTIDADE EXPEDIDA]]*Tabela1[[#This Row],[PESO UNI]],"")</f>
        <v>14.4</v>
      </c>
      <c r="Y1149" s="14">
        <f t="shared" si="256"/>
        <v>0</v>
      </c>
      <c r="Z1149" s="20">
        <f>Tabela1[[#This Row],[PESO TOTAL]]-Tabela1[[#This Row],[Peso Expedido]]</f>
        <v>0</v>
      </c>
      <c r="AA1149" s="17">
        <v>1</v>
      </c>
      <c r="AB1149" s="33">
        <v>1</v>
      </c>
      <c r="AC1149" s="33">
        <v>1</v>
      </c>
      <c r="AD1149" s="33">
        <v>1</v>
      </c>
      <c r="AE1149" s="33">
        <v>1</v>
      </c>
      <c r="AF1149" s="33">
        <v>1</v>
      </c>
      <c r="AG1149" s="33">
        <v>1</v>
      </c>
      <c r="AH1149" s="33">
        <v>1</v>
      </c>
      <c r="AI1149" s="33" t="s">
        <v>4412</v>
      </c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5553</v>
      </c>
      <c r="B1150" s="21"/>
      <c r="C1150" s="1">
        <v>1</v>
      </c>
      <c r="D1150" s="1" t="s">
        <v>5556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5521</v>
      </c>
      <c r="K1150" s="8" t="s">
        <v>4320</v>
      </c>
      <c r="L1150" s="9" t="s">
        <v>5522</v>
      </c>
      <c r="M1150" s="10">
        <v>46267</v>
      </c>
      <c r="N1150" s="8" t="s">
        <v>5101</v>
      </c>
      <c r="O1150" s="12"/>
      <c r="P1150" s="13"/>
      <c r="Q1150" s="14">
        <f>Tabela1[[#This Row],[QTDE/ Fabricação]]-Tabela1[[#This Row],[QTE]]</f>
        <v>-1</v>
      </c>
      <c r="R1150" s="18">
        <f t="shared" si="253"/>
        <v>14.4</v>
      </c>
      <c r="S1150" s="18">
        <f t="shared" si="254"/>
        <v>14.4</v>
      </c>
      <c r="T1150" s="19">
        <f t="shared" si="255"/>
        <v>0</v>
      </c>
      <c r="U1150" s="16">
        <f>IFERROR(SUMIF('LISTA DE EMBARQUE'!B:B,MICRO!E:E,'LISTA DE EMBARQUE'!G:G),"")</f>
        <v>1</v>
      </c>
      <c r="V1150" s="12">
        <f>IFERROR(VLOOKUP(Tabela1[[#This Row],[COD.MDE]],'LISTA DE EMBARQUE'!B:L,11,0),"")</f>
        <v>1</v>
      </c>
      <c r="W1150" s="13">
        <f>IFERROR(VLOOKUP(Tabela1[[#This Row],[COD.MDE]],'LISTA DE EMBARQUE'!B:M,12,0),"")</f>
        <v>46296</v>
      </c>
      <c r="X1150" s="14">
        <f>IFERROR(Tabela1[[#This Row],[QIANTIDADE EXPEDIDA]]*Tabela1[[#This Row],[PESO UNI]],"")</f>
        <v>14.4</v>
      </c>
      <c r="Y1150" s="14">
        <f t="shared" si="256"/>
        <v>0</v>
      </c>
      <c r="Z1150" s="20">
        <f>Tabela1[[#This Row],[PESO TOTAL]]-Tabela1[[#This Row],[Peso Expedido]]</f>
        <v>0</v>
      </c>
      <c r="AA1150" s="17">
        <v>1</v>
      </c>
      <c r="AB1150" s="33">
        <v>1</v>
      </c>
      <c r="AC1150" s="33">
        <v>1</v>
      </c>
      <c r="AD1150" s="33">
        <v>1</v>
      </c>
      <c r="AE1150" s="33">
        <v>1</v>
      </c>
      <c r="AF1150" s="33">
        <v>1</v>
      </c>
      <c r="AG1150" s="33">
        <v>1</v>
      </c>
      <c r="AH1150" s="33">
        <v>1</v>
      </c>
      <c r="AI1150" s="33" t="s">
        <v>4412</v>
      </c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5557</v>
      </c>
      <c r="B1151" s="21"/>
      <c r="C1151" s="1">
        <v>1</v>
      </c>
      <c r="D1151" s="1" t="s">
        <v>5558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5521</v>
      </c>
      <c r="K1151" s="8" t="s">
        <v>4320</v>
      </c>
      <c r="L1151" s="9" t="s">
        <v>5522</v>
      </c>
      <c r="M1151" s="10">
        <v>46267</v>
      </c>
      <c r="N1151" s="8" t="s">
        <v>5101</v>
      </c>
      <c r="O1151" s="12"/>
      <c r="P1151" s="13"/>
      <c r="Q1151" s="14">
        <f>Tabela1[[#This Row],[QTDE/ Fabricação]]-Tabela1[[#This Row],[QTE]]</f>
        <v>-1</v>
      </c>
      <c r="R1151" s="18">
        <f t="shared" si="253"/>
        <v>0.1</v>
      </c>
      <c r="S1151" s="18">
        <f t="shared" si="254"/>
        <v>0.1</v>
      </c>
      <c r="T1151" s="19">
        <f t="shared" si="255"/>
        <v>0</v>
      </c>
      <c r="U1151" s="16">
        <f>IFERROR(SUMIF('LISTA DE EMBARQUE'!B:B,MICRO!E:E,'LISTA DE EMBARQUE'!G:G),"")</f>
        <v>1</v>
      </c>
      <c r="V1151" s="12">
        <f>IFERROR(VLOOKUP(Tabela1[[#This Row],[COD.MDE]],'LISTA DE EMBARQUE'!B:L,11,0),"")</f>
        <v>1</v>
      </c>
      <c r="W1151" s="13">
        <f>IFERROR(VLOOKUP(Tabela1[[#This Row],[COD.MDE]],'LISTA DE EMBARQUE'!B:M,12,0),"")</f>
        <v>46296</v>
      </c>
      <c r="X1151" s="14">
        <f>IFERROR(Tabela1[[#This Row],[QIANTIDADE EXPEDIDA]]*Tabela1[[#This Row],[PESO UNI]],"")</f>
        <v>0.1</v>
      </c>
      <c r="Y1151" s="14">
        <f t="shared" si="256"/>
        <v>0</v>
      </c>
      <c r="Z1151" s="20">
        <f>Tabela1[[#This Row],[PESO TOTAL]]-Tabela1[[#This Row],[Peso Expedido]]</f>
        <v>0</v>
      </c>
      <c r="AA1151" s="17">
        <v>1</v>
      </c>
      <c r="AB1151" s="33">
        <v>1</v>
      </c>
      <c r="AC1151" s="33">
        <v>1</v>
      </c>
      <c r="AD1151" s="33">
        <v>1</v>
      </c>
      <c r="AE1151" s="33">
        <v>1</v>
      </c>
      <c r="AF1151" s="33">
        <v>1</v>
      </c>
      <c r="AG1151" s="33">
        <v>1</v>
      </c>
      <c r="AH1151" s="33">
        <v>1</v>
      </c>
      <c r="AI1151" s="33" t="s">
        <v>4412</v>
      </c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5557</v>
      </c>
      <c r="B1152" s="21"/>
      <c r="C1152" s="1">
        <v>1</v>
      </c>
      <c r="D1152" s="1" t="s">
        <v>5559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5521</v>
      </c>
      <c r="K1152" s="8" t="s">
        <v>4320</v>
      </c>
      <c r="L1152" s="9" t="s">
        <v>5522</v>
      </c>
      <c r="M1152" s="10">
        <v>46267</v>
      </c>
      <c r="N1152" s="8" t="s">
        <v>5101</v>
      </c>
      <c r="O1152" s="12"/>
      <c r="P1152" s="13"/>
      <c r="Q1152" s="14">
        <f>Tabela1[[#This Row],[QTDE/ Fabricação]]-Tabela1[[#This Row],[QTE]]</f>
        <v>-1</v>
      </c>
      <c r="R1152" s="18">
        <f t="shared" si="253"/>
        <v>0.2</v>
      </c>
      <c r="S1152" s="18">
        <f t="shared" si="254"/>
        <v>0.2</v>
      </c>
      <c r="T1152" s="19">
        <f t="shared" si="255"/>
        <v>0</v>
      </c>
      <c r="U1152" s="16">
        <f>IFERROR(SUMIF('LISTA DE EMBARQUE'!B:B,MICRO!E:E,'LISTA DE EMBARQUE'!G:G),"")</f>
        <v>1</v>
      </c>
      <c r="V1152" s="12">
        <f>IFERROR(VLOOKUP(Tabela1[[#This Row],[COD.MDE]],'LISTA DE EMBARQUE'!B:L,11,0),"")</f>
        <v>1</v>
      </c>
      <c r="W1152" s="13">
        <f>IFERROR(VLOOKUP(Tabela1[[#This Row],[COD.MDE]],'LISTA DE EMBARQUE'!B:M,12,0),"")</f>
        <v>46296</v>
      </c>
      <c r="X1152" s="14">
        <f>IFERROR(Tabela1[[#This Row],[QIANTIDADE EXPEDIDA]]*Tabela1[[#This Row],[PESO UNI]],"")</f>
        <v>0.2</v>
      </c>
      <c r="Y1152" s="14">
        <f t="shared" si="256"/>
        <v>0</v>
      </c>
      <c r="Z1152" s="20">
        <f>Tabela1[[#This Row],[PESO TOTAL]]-Tabela1[[#This Row],[Peso Expedido]]</f>
        <v>0</v>
      </c>
      <c r="AA1152" s="17">
        <v>1</v>
      </c>
      <c r="AB1152" s="33">
        <v>1</v>
      </c>
      <c r="AC1152" s="33">
        <v>1</v>
      </c>
      <c r="AD1152" s="33">
        <v>1</v>
      </c>
      <c r="AE1152" s="33">
        <v>1</v>
      </c>
      <c r="AF1152" s="33">
        <v>1</v>
      </c>
      <c r="AG1152" s="33">
        <v>1</v>
      </c>
      <c r="AH1152" s="33">
        <v>1</v>
      </c>
      <c r="AI1152" s="33" t="s">
        <v>4412</v>
      </c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5557</v>
      </c>
      <c r="B1153" s="21"/>
      <c r="C1153" s="1">
        <v>1</v>
      </c>
      <c r="D1153" s="1" t="s">
        <v>5560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5521</v>
      </c>
      <c r="K1153" s="8" t="s">
        <v>4320</v>
      </c>
      <c r="L1153" s="9" t="s">
        <v>5522</v>
      </c>
      <c r="M1153" s="10">
        <v>46267</v>
      </c>
      <c r="N1153" s="8" t="s">
        <v>5101</v>
      </c>
      <c r="O1153" s="12"/>
      <c r="P1153" s="13"/>
      <c r="Q1153" s="14">
        <f>Tabela1[[#This Row],[QTDE/ Fabricação]]-Tabela1[[#This Row],[QTE]]</f>
        <v>-1</v>
      </c>
      <c r="R1153" s="18">
        <f t="shared" si="253"/>
        <v>4.4000000000000004</v>
      </c>
      <c r="S1153" s="18">
        <f t="shared" si="254"/>
        <v>4.4000000000000004</v>
      </c>
      <c r="T1153" s="19">
        <f t="shared" si="255"/>
        <v>0</v>
      </c>
      <c r="U1153" s="16">
        <f>IFERROR(SUMIF('LISTA DE EMBARQUE'!B:B,MICRO!E:E,'LISTA DE EMBARQUE'!G:G),"")</f>
        <v>1</v>
      </c>
      <c r="V1153" s="12">
        <f>IFERROR(VLOOKUP(Tabela1[[#This Row],[COD.MDE]],'LISTA DE EMBARQUE'!B:L,11,0),"")</f>
        <v>1</v>
      </c>
      <c r="W1153" s="13">
        <f>IFERROR(VLOOKUP(Tabela1[[#This Row],[COD.MDE]],'LISTA DE EMBARQUE'!B:M,12,0),"")</f>
        <v>46296</v>
      </c>
      <c r="X1153" s="14">
        <f>IFERROR(Tabela1[[#This Row],[QIANTIDADE EXPEDIDA]]*Tabela1[[#This Row],[PESO UNI]],"")</f>
        <v>4.4000000000000004</v>
      </c>
      <c r="Y1153" s="14">
        <f t="shared" si="256"/>
        <v>0</v>
      </c>
      <c r="Z1153" s="20">
        <f>Tabela1[[#This Row],[PESO TOTAL]]-Tabela1[[#This Row],[Peso Expedido]]</f>
        <v>0</v>
      </c>
      <c r="AA1153" s="17">
        <v>1</v>
      </c>
      <c r="AB1153" s="33">
        <v>1</v>
      </c>
      <c r="AC1153" s="33">
        <v>1</v>
      </c>
      <c r="AD1153" s="33">
        <v>1</v>
      </c>
      <c r="AE1153" s="33">
        <v>1</v>
      </c>
      <c r="AF1153" s="33">
        <v>1</v>
      </c>
      <c r="AG1153" s="33">
        <v>1</v>
      </c>
      <c r="AH1153" s="33">
        <v>1</v>
      </c>
      <c r="AI1153" s="33" t="s">
        <v>4412</v>
      </c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5557</v>
      </c>
      <c r="B1154" s="21"/>
      <c r="C1154" s="1">
        <v>1</v>
      </c>
      <c r="D1154" s="1" t="s">
        <v>5561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5521</v>
      </c>
      <c r="K1154" s="8" t="s">
        <v>4320</v>
      </c>
      <c r="L1154" s="9" t="s">
        <v>5522</v>
      </c>
      <c r="M1154" s="10">
        <v>46267</v>
      </c>
      <c r="N1154" s="8" t="s">
        <v>5101</v>
      </c>
      <c r="O1154" s="12"/>
      <c r="P1154" s="13"/>
      <c r="Q1154" s="14">
        <f>Tabela1[[#This Row],[QTDE/ Fabricação]]-Tabela1[[#This Row],[QTE]]</f>
        <v>-1</v>
      </c>
      <c r="R1154" s="18">
        <f t="shared" si="253"/>
        <v>4</v>
      </c>
      <c r="S1154" s="18">
        <f t="shared" si="254"/>
        <v>4</v>
      </c>
      <c r="T1154" s="19">
        <f t="shared" si="255"/>
        <v>0</v>
      </c>
      <c r="U1154" s="16">
        <f>IFERROR(SUMIF('LISTA DE EMBARQUE'!B:B,MICRO!E:E,'LISTA DE EMBARQUE'!G:G),"")</f>
        <v>2</v>
      </c>
      <c r="V1154" s="12">
        <f>IFERROR(VLOOKUP(Tabela1[[#This Row],[COD.MDE]],'LISTA DE EMBARQUE'!B:L,11,0),"")</f>
        <v>1</v>
      </c>
      <c r="W1154" s="13">
        <f>IFERROR(VLOOKUP(Tabela1[[#This Row],[COD.MDE]],'LISTA DE EMBARQUE'!B:M,12,0),"")</f>
        <v>46296</v>
      </c>
      <c r="X1154" s="14">
        <f>IFERROR(Tabela1[[#This Row],[QIANTIDADE EXPEDIDA]]*Tabela1[[#This Row],[PESO UNI]],"")</f>
        <v>8</v>
      </c>
      <c r="Y1154" s="14">
        <f t="shared" si="256"/>
        <v>1</v>
      </c>
      <c r="Z1154" s="20">
        <v>0</v>
      </c>
      <c r="AA1154" s="17">
        <v>1</v>
      </c>
      <c r="AB1154" s="33">
        <v>1</v>
      </c>
      <c r="AC1154" s="33">
        <v>1</v>
      </c>
      <c r="AD1154" s="33">
        <v>1</v>
      </c>
      <c r="AE1154" s="33">
        <v>1</v>
      </c>
      <c r="AF1154" s="33">
        <v>1</v>
      </c>
      <c r="AG1154" s="33">
        <v>1</v>
      </c>
      <c r="AH1154" s="33">
        <v>1</v>
      </c>
      <c r="AI1154" s="33" t="s">
        <v>4412</v>
      </c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5557</v>
      </c>
      <c r="B1155" s="21"/>
      <c r="C1155" s="1">
        <v>1</v>
      </c>
      <c r="D1155" s="1" t="s">
        <v>5562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5521</v>
      </c>
      <c r="K1155" s="8" t="s">
        <v>4320</v>
      </c>
      <c r="L1155" s="9" t="s">
        <v>5522</v>
      </c>
      <c r="M1155" s="10">
        <v>46267</v>
      </c>
      <c r="N1155" s="8" t="s">
        <v>5101</v>
      </c>
      <c r="O1155" s="12"/>
      <c r="P1155" s="13"/>
      <c r="Q1155" s="14">
        <f>Tabela1[[#This Row],[QTDE/ Fabricação]]-Tabela1[[#This Row],[QTE]]</f>
        <v>-1</v>
      </c>
      <c r="R1155" s="18">
        <f t="shared" si="253"/>
        <v>2.9</v>
      </c>
      <c r="S1155" s="18">
        <f t="shared" si="254"/>
        <v>2.9</v>
      </c>
      <c r="T1155" s="19">
        <f t="shared" si="255"/>
        <v>0</v>
      </c>
      <c r="U1155" s="16">
        <f>IFERROR(SUMIF('LISTA DE EMBARQUE'!B:B,MICRO!E:E,'LISTA DE EMBARQUE'!G:G),"")</f>
        <v>2</v>
      </c>
      <c r="V1155" s="12">
        <f>IFERROR(VLOOKUP(Tabela1[[#This Row],[COD.MDE]],'LISTA DE EMBARQUE'!B:L,11,0),"")</f>
        <v>1</v>
      </c>
      <c r="W1155" s="13">
        <f>IFERROR(VLOOKUP(Tabela1[[#This Row],[COD.MDE]],'LISTA DE EMBARQUE'!B:M,12,0),"")</f>
        <v>46296</v>
      </c>
      <c r="X1155" s="14">
        <f>IFERROR(Tabela1[[#This Row],[QIANTIDADE EXPEDIDA]]*Tabela1[[#This Row],[PESO UNI]],"")</f>
        <v>5.8</v>
      </c>
      <c r="Y1155" s="14">
        <f t="shared" si="256"/>
        <v>1</v>
      </c>
      <c r="Z1155" s="20">
        <v>0</v>
      </c>
      <c r="AA1155" s="17">
        <v>1</v>
      </c>
      <c r="AB1155" s="33">
        <v>1</v>
      </c>
      <c r="AC1155" s="33">
        <v>1</v>
      </c>
      <c r="AD1155" s="33">
        <v>1</v>
      </c>
      <c r="AE1155" s="33">
        <v>1</v>
      </c>
      <c r="AF1155" s="33">
        <v>1</v>
      </c>
      <c r="AG1155" s="33">
        <v>1</v>
      </c>
      <c r="AH1155" s="33">
        <v>1</v>
      </c>
      <c r="AI1155" s="33" t="s">
        <v>4412</v>
      </c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5557</v>
      </c>
      <c r="B1156" s="21"/>
      <c r="C1156" s="1">
        <v>1</v>
      </c>
      <c r="D1156" s="1" t="s">
        <v>5563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5521</v>
      </c>
      <c r="K1156" s="8" t="s">
        <v>4320</v>
      </c>
      <c r="L1156" s="9" t="s">
        <v>5522</v>
      </c>
      <c r="M1156" s="10">
        <v>46267</v>
      </c>
      <c r="N1156" s="8" t="s">
        <v>5101</v>
      </c>
      <c r="O1156" s="12"/>
      <c r="P1156" s="13"/>
      <c r="Q1156" s="14">
        <f>Tabela1[[#This Row],[QTDE/ Fabricação]]-Tabela1[[#This Row],[QTE]]</f>
        <v>-1</v>
      </c>
      <c r="R1156" s="18">
        <f t="shared" si="253"/>
        <v>2</v>
      </c>
      <c r="S1156" s="18">
        <f t="shared" si="254"/>
        <v>2</v>
      </c>
      <c r="T1156" s="19">
        <f t="shared" si="255"/>
        <v>0</v>
      </c>
      <c r="U1156" s="16">
        <f>IFERROR(SUMIF('LISTA DE EMBARQUE'!B:B,MICRO!E:E,'LISTA DE EMBARQUE'!G:G),"")</f>
        <v>1</v>
      </c>
      <c r="V1156" s="12">
        <f>IFERROR(VLOOKUP(Tabela1[[#This Row],[COD.MDE]],'LISTA DE EMBARQUE'!B:L,11,0),"")</f>
        <v>1</v>
      </c>
      <c r="W1156" s="13">
        <f>IFERROR(VLOOKUP(Tabela1[[#This Row],[COD.MDE]],'LISTA DE EMBARQUE'!B:M,12,0),"")</f>
        <v>46296</v>
      </c>
      <c r="X1156" s="14">
        <f>IFERROR(Tabela1[[#This Row],[QIANTIDADE EXPEDIDA]]*Tabela1[[#This Row],[PESO UNI]],"")</f>
        <v>2</v>
      </c>
      <c r="Y1156" s="14">
        <f t="shared" si="256"/>
        <v>0</v>
      </c>
      <c r="Z1156" s="20">
        <f>Tabela1[[#This Row],[PESO TOTAL]]-Tabela1[[#This Row],[Peso Expedido]]</f>
        <v>0</v>
      </c>
      <c r="AA1156" s="17">
        <v>1</v>
      </c>
      <c r="AB1156" s="33">
        <v>1</v>
      </c>
      <c r="AC1156" s="33">
        <v>1</v>
      </c>
      <c r="AD1156" s="33">
        <v>1</v>
      </c>
      <c r="AE1156" s="33">
        <v>1</v>
      </c>
      <c r="AF1156" s="33">
        <v>1</v>
      </c>
      <c r="AG1156" s="33">
        <v>1</v>
      </c>
      <c r="AH1156" s="33">
        <v>1</v>
      </c>
      <c r="AI1156" s="33" t="s">
        <v>4412</v>
      </c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5557</v>
      </c>
      <c r="B1157" s="21"/>
      <c r="C1157" s="1">
        <v>1</v>
      </c>
      <c r="D1157" s="1" t="s">
        <v>5564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5521</v>
      </c>
      <c r="K1157" s="8" t="s">
        <v>4320</v>
      </c>
      <c r="L1157" s="9" t="s">
        <v>5522</v>
      </c>
      <c r="M1157" s="10">
        <v>46267</v>
      </c>
      <c r="N1157" s="8" t="s">
        <v>5101</v>
      </c>
      <c r="O1157" s="12"/>
      <c r="P1157" s="13"/>
      <c r="Q1157" s="14">
        <f>Tabela1[[#This Row],[QTDE/ Fabricação]]-Tabela1[[#This Row],[QTE]]</f>
        <v>-1</v>
      </c>
      <c r="R1157" s="18">
        <f t="shared" si="253"/>
        <v>3.2</v>
      </c>
      <c r="S1157" s="18">
        <f t="shared" si="254"/>
        <v>3.2</v>
      </c>
      <c r="T1157" s="19">
        <f t="shared" si="255"/>
        <v>0</v>
      </c>
      <c r="U1157" s="16">
        <f>IFERROR(SUMIF('LISTA DE EMBARQUE'!B:B,MICRO!E:E,'LISTA DE EMBARQUE'!G:G),"")</f>
        <v>2</v>
      </c>
      <c r="V1157" s="12">
        <f>IFERROR(VLOOKUP(Tabela1[[#This Row],[COD.MDE]],'LISTA DE EMBARQUE'!B:L,11,0),"")</f>
        <v>1</v>
      </c>
      <c r="W1157" s="13">
        <f>IFERROR(VLOOKUP(Tabela1[[#This Row],[COD.MDE]],'LISTA DE EMBARQUE'!B:M,12,0),"")</f>
        <v>46296</v>
      </c>
      <c r="X1157" s="14">
        <f>IFERROR(Tabela1[[#This Row],[QIANTIDADE EXPEDIDA]]*Tabela1[[#This Row],[PESO UNI]],"")</f>
        <v>6.4</v>
      </c>
      <c r="Y1157" s="14">
        <f t="shared" si="256"/>
        <v>1</v>
      </c>
      <c r="Z1157" s="20">
        <v>0</v>
      </c>
      <c r="AA1157" s="17">
        <v>1</v>
      </c>
      <c r="AB1157" s="33">
        <v>1</v>
      </c>
      <c r="AC1157" s="33">
        <v>1</v>
      </c>
      <c r="AD1157" s="33">
        <v>1</v>
      </c>
      <c r="AE1157" s="33">
        <v>1</v>
      </c>
      <c r="AF1157" s="33">
        <v>1</v>
      </c>
      <c r="AG1157" s="33">
        <v>1</v>
      </c>
      <c r="AH1157" s="33">
        <v>1</v>
      </c>
      <c r="AI1157" s="33" t="s">
        <v>4412</v>
      </c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5557</v>
      </c>
      <c r="B1158" s="21"/>
      <c r="C1158" s="1">
        <v>1</v>
      </c>
      <c r="D1158" s="1" t="s">
        <v>5565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5521</v>
      </c>
      <c r="K1158" s="8" t="s">
        <v>4320</v>
      </c>
      <c r="L1158" s="9" t="s">
        <v>5522</v>
      </c>
      <c r="M1158" s="10">
        <v>46267</v>
      </c>
      <c r="N1158" s="8" t="s">
        <v>5101</v>
      </c>
      <c r="O1158" s="12"/>
      <c r="P1158" s="13"/>
      <c r="Q1158" s="14">
        <f>Tabela1[[#This Row],[QTDE/ Fabricação]]-Tabela1[[#This Row],[QTE]]</f>
        <v>-1</v>
      </c>
      <c r="R1158" s="18">
        <f t="shared" si="253"/>
        <v>3.3</v>
      </c>
      <c r="S1158" s="18">
        <f t="shared" si="254"/>
        <v>3.3</v>
      </c>
      <c r="T1158" s="19">
        <f t="shared" si="255"/>
        <v>0</v>
      </c>
      <c r="U1158" s="16">
        <f>IFERROR(SUMIF('LISTA DE EMBARQUE'!B:B,MICRO!E:E,'LISTA DE EMBARQUE'!G:G),"")</f>
        <v>2</v>
      </c>
      <c r="V1158" s="12">
        <f>IFERROR(VLOOKUP(Tabela1[[#This Row],[COD.MDE]],'LISTA DE EMBARQUE'!B:L,11,0),"")</f>
        <v>1</v>
      </c>
      <c r="W1158" s="13">
        <f>IFERROR(VLOOKUP(Tabela1[[#This Row],[COD.MDE]],'LISTA DE EMBARQUE'!B:M,12,0),"")</f>
        <v>46296</v>
      </c>
      <c r="X1158" s="14">
        <f>IFERROR(Tabela1[[#This Row],[QIANTIDADE EXPEDIDA]]*Tabela1[[#This Row],[PESO UNI]],"")</f>
        <v>6.6</v>
      </c>
      <c r="Y1158" s="14">
        <f t="shared" si="256"/>
        <v>1</v>
      </c>
      <c r="Z1158" s="20">
        <v>0</v>
      </c>
      <c r="AA1158" s="17">
        <v>1</v>
      </c>
      <c r="AB1158" s="33">
        <v>1</v>
      </c>
      <c r="AC1158" s="33">
        <v>1</v>
      </c>
      <c r="AD1158" s="33">
        <v>1</v>
      </c>
      <c r="AE1158" s="33">
        <v>1</v>
      </c>
      <c r="AF1158" s="33">
        <v>1</v>
      </c>
      <c r="AG1158" s="33">
        <v>1</v>
      </c>
      <c r="AH1158" s="33">
        <v>1</v>
      </c>
      <c r="AI1158" s="33" t="s">
        <v>4412</v>
      </c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5557</v>
      </c>
      <c r="B1159" s="21"/>
      <c r="C1159" s="1">
        <v>1</v>
      </c>
      <c r="D1159" s="1" t="s">
        <v>5566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5521</v>
      </c>
      <c r="K1159" s="8" t="s">
        <v>4320</v>
      </c>
      <c r="L1159" s="9" t="s">
        <v>5522</v>
      </c>
      <c r="M1159" s="10">
        <v>46267</v>
      </c>
      <c r="N1159" s="8" t="s">
        <v>5101</v>
      </c>
      <c r="O1159" s="12"/>
      <c r="P1159" s="13"/>
      <c r="Q1159" s="14">
        <f>Tabela1[[#This Row],[QTDE/ Fabricação]]-Tabela1[[#This Row],[QTE]]</f>
        <v>-1</v>
      </c>
      <c r="R1159" s="18">
        <f t="shared" si="253"/>
        <v>3.2</v>
      </c>
      <c r="S1159" s="18">
        <f t="shared" si="254"/>
        <v>3.2</v>
      </c>
      <c r="T1159" s="19">
        <f t="shared" si="255"/>
        <v>0</v>
      </c>
      <c r="U1159" s="16">
        <f>IFERROR(SUMIF('LISTA DE EMBARQUE'!B:B,MICRO!E:E,'LISTA DE EMBARQUE'!G:G),"")</f>
        <v>1</v>
      </c>
      <c r="V1159" s="12">
        <f>IFERROR(VLOOKUP(Tabela1[[#This Row],[COD.MDE]],'LISTA DE EMBARQUE'!B:L,11,0),"")</f>
        <v>1</v>
      </c>
      <c r="W1159" s="13">
        <f>IFERROR(VLOOKUP(Tabela1[[#This Row],[COD.MDE]],'LISTA DE EMBARQUE'!B:M,12,0),"")</f>
        <v>46296</v>
      </c>
      <c r="X1159" s="14">
        <f>IFERROR(Tabela1[[#This Row],[QIANTIDADE EXPEDIDA]]*Tabela1[[#This Row],[PESO UNI]],"")</f>
        <v>3.2</v>
      </c>
      <c r="Y1159" s="14">
        <f t="shared" si="256"/>
        <v>0</v>
      </c>
      <c r="Z1159" s="20">
        <f>Tabela1[[#This Row],[PESO TOTAL]]-Tabela1[[#This Row],[Peso Expedido]]</f>
        <v>0</v>
      </c>
      <c r="AA1159" s="17">
        <v>1</v>
      </c>
      <c r="AB1159" s="33">
        <v>1</v>
      </c>
      <c r="AC1159" s="33">
        <v>1</v>
      </c>
      <c r="AD1159" s="33">
        <v>1</v>
      </c>
      <c r="AE1159" s="33">
        <v>1</v>
      </c>
      <c r="AF1159" s="33">
        <v>1</v>
      </c>
      <c r="AG1159" s="33">
        <v>1</v>
      </c>
      <c r="AH1159" s="33">
        <v>1</v>
      </c>
      <c r="AI1159" s="33" t="s">
        <v>4412</v>
      </c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5567</v>
      </c>
      <c r="B1160" s="21"/>
      <c r="C1160" s="1">
        <v>1</v>
      </c>
      <c r="D1160" s="1" t="s">
        <v>5568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6072</v>
      </c>
      <c r="K1160" s="8" t="s">
        <v>4320</v>
      </c>
      <c r="L1160" s="9" t="s">
        <v>5251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53"/>
        <v>52.15</v>
      </c>
      <c r="S1160" s="18">
        <f t="shared" si="254"/>
        <v>0</v>
      </c>
      <c r="T1160" s="19">
        <f t="shared" si="255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56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1" t="s">
        <v>5567</v>
      </c>
      <c r="B1161" s="21"/>
      <c r="C1161" s="1">
        <v>1</v>
      </c>
      <c r="D1161" s="1" t="s">
        <v>5569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6072</v>
      </c>
      <c r="K1161" s="8" t="s">
        <v>4320</v>
      </c>
      <c r="L1161" s="9" t="s">
        <v>5251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53"/>
        <v>52.15</v>
      </c>
      <c r="S1161" s="18">
        <f t="shared" si="254"/>
        <v>0</v>
      </c>
      <c r="T1161" s="19">
        <f t="shared" si="255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56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hidden="1" customHeight="1" x14ac:dyDescent="0.25">
      <c r="A1162" s="1" t="s">
        <v>5567</v>
      </c>
      <c r="B1162" s="21"/>
      <c r="C1162" s="1">
        <v>1</v>
      </c>
      <c r="D1162" s="1" t="s">
        <v>5570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6072</v>
      </c>
      <c r="K1162" s="8" t="s">
        <v>4320</v>
      </c>
      <c r="L1162" s="9" t="s">
        <v>5251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53"/>
        <v>39.4</v>
      </c>
      <c r="S1162" s="18">
        <f t="shared" si="254"/>
        <v>0</v>
      </c>
      <c r="T1162" s="19">
        <f t="shared" si="255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56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hidden="1" customHeight="1" x14ac:dyDescent="0.25">
      <c r="A1163" s="1"/>
      <c r="B1163" s="21"/>
      <c r="C1163" s="1"/>
      <c r="D1163" s="1" t="s">
        <v>5614</v>
      </c>
      <c r="E1163" s="7">
        <v>4844</v>
      </c>
      <c r="F1163" s="7">
        <v>1</v>
      </c>
      <c r="G1163" s="1"/>
      <c r="H1163" s="34"/>
      <c r="I1163" s="7"/>
      <c r="J1163" s="8" t="s">
        <v>5615</v>
      </c>
      <c r="K1163" s="8" t="s">
        <v>5616</v>
      </c>
      <c r="L1163" s="9" t="s">
        <v>5617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57">IFERROR(H1163*((AA1163*0.25)+(AC1163*0.25)+(AD1163*0.225)+(AE1163*0.225)+(AF1163*0.05)),"")</f>
        <v>0</v>
      </c>
      <c r="S1163" s="18">
        <f t="shared" ref="S1163:S1168" si="258">IFERROR(H1163*AG1163,"")</f>
        <v>0</v>
      </c>
      <c r="T1163" s="19">
        <f t="shared" ref="T1163:T1168" si="259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0">U1163-C1163</f>
        <v>0</v>
      </c>
      <c r="Z1163" s="20">
        <f>Tabela1[[#This Row],[PESO TOTAL]]-Tabela1[[#This Row],[Peso Expedido]]</f>
        <v>0</v>
      </c>
      <c r="AA1163" s="17">
        <v>1</v>
      </c>
      <c r="AB1163" s="33"/>
      <c r="AC1163" s="33">
        <v>1</v>
      </c>
      <c r="AD1163" s="33">
        <v>1</v>
      </c>
      <c r="AE1163" s="33">
        <v>1</v>
      </c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hidden="1" customHeight="1" x14ac:dyDescent="0.25">
      <c r="A1164" s="1" t="s">
        <v>5621</v>
      </c>
      <c r="B1164" s="21" t="s">
        <v>5622</v>
      </c>
      <c r="C1164" s="1">
        <v>1</v>
      </c>
      <c r="D1164" s="1" t="s">
        <v>5623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57"/>
        <v>124.6</v>
      </c>
      <c r="S1164" s="18">
        <f t="shared" si="258"/>
        <v>0</v>
      </c>
      <c r="T1164" s="19">
        <f t="shared" si="259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0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hidden="1" customHeight="1" x14ac:dyDescent="0.25">
      <c r="A1165" s="1" t="s">
        <v>5621</v>
      </c>
      <c r="B1165" s="21" t="s">
        <v>5622</v>
      </c>
      <c r="C1165" s="1">
        <v>1</v>
      </c>
      <c r="D1165" s="1" t="s">
        <v>5624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57"/>
        <v>71.849999999999994</v>
      </c>
      <c r="S1165" s="18">
        <f t="shared" si="258"/>
        <v>0</v>
      </c>
      <c r="T1165" s="19">
        <f t="shared" si="259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0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hidden="1" customHeight="1" x14ac:dyDescent="0.25">
      <c r="A1166" s="1" t="s">
        <v>5621</v>
      </c>
      <c r="B1166" s="21" t="s">
        <v>5622</v>
      </c>
      <c r="C1166" s="1">
        <v>1</v>
      </c>
      <c r="D1166" s="1" t="s">
        <v>5625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57"/>
        <v>47.5</v>
      </c>
      <c r="S1166" s="18">
        <f t="shared" si="258"/>
        <v>0</v>
      </c>
      <c r="T1166" s="19">
        <f t="shared" si="259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0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hidden="1" customHeight="1" x14ac:dyDescent="0.25">
      <c r="A1167" s="1" t="s">
        <v>5621</v>
      </c>
      <c r="B1167" s="21" t="s">
        <v>5622</v>
      </c>
      <c r="C1167" s="1">
        <v>1</v>
      </c>
      <c r="D1167" s="1" t="s">
        <v>5626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57"/>
        <v>3.625</v>
      </c>
      <c r="S1167" s="18">
        <f t="shared" si="258"/>
        <v>0</v>
      </c>
      <c r="T1167" s="19">
        <f t="shared" si="259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0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hidden="1" customHeight="1" x14ac:dyDescent="0.25">
      <c r="A1168" s="238" t="s">
        <v>5627</v>
      </c>
      <c r="B1168" s="239" t="s">
        <v>5628</v>
      </c>
      <c r="C1168" s="238">
        <v>1</v>
      </c>
      <c r="D1168" s="238" t="s">
        <v>5629</v>
      </c>
      <c r="E1168" s="237">
        <v>4849</v>
      </c>
      <c r="F1168" s="237">
        <v>67</v>
      </c>
      <c r="G1168" s="238">
        <v>106.3</v>
      </c>
      <c r="H1168" s="240">
        <f>Tabela1[[#This Row],[PESO UNI]]*Tabela1[[#This Row],[QTE]]</f>
        <v>106.3</v>
      </c>
      <c r="I1168" s="237">
        <v>0</v>
      </c>
      <c r="J1168" s="241" t="s">
        <v>3140</v>
      </c>
      <c r="K1168" s="241" t="s">
        <v>4320</v>
      </c>
      <c r="L1168" s="242" t="s">
        <v>2984</v>
      </c>
      <c r="M1168" s="243">
        <v>46274</v>
      </c>
      <c r="N1168" s="241" t="s">
        <v>5101</v>
      </c>
      <c r="O1168" s="244"/>
      <c r="P1168" s="245"/>
      <c r="Q1168" s="14">
        <f>Tabela1[[#This Row],[QTDE/ Fabricação]]-Tabela1[[#This Row],[QTE]]</f>
        <v>-1</v>
      </c>
      <c r="R1168" s="247">
        <f t="shared" si="257"/>
        <v>106.3</v>
      </c>
      <c r="S1168" s="247">
        <f t="shared" si="258"/>
        <v>106.3</v>
      </c>
      <c r="T1168" s="248">
        <f t="shared" si="259"/>
        <v>0</v>
      </c>
      <c r="U1168" s="249">
        <f>IFERROR(SUMIF('LISTA DE EMBARQUE'!B:B,MICRO!E:E,'LISTA DE EMBARQUE'!G:G),"")</f>
        <v>1</v>
      </c>
      <c r="V1168" s="244">
        <f>IFERROR(VLOOKUP(Tabela1[[#This Row],[COD.MDE]],'LISTA DE EMBARQUE'!B:L,11,0),"")</f>
        <v>9</v>
      </c>
      <c r="W1168" s="245">
        <f>IFERROR(VLOOKUP(Tabela1[[#This Row],[COD.MDE]],'LISTA DE EMBARQUE'!B:M,12,0),"")</f>
        <v>46284</v>
      </c>
      <c r="X1168" s="246">
        <f>IFERROR(Tabela1[[#This Row],[QIANTIDADE EXPEDIDA]]*Tabela1[[#This Row],[PESO UNI]],"")</f>
        <v>106.3</v>
      </c>
      <c r="Y1168" s="246">
        <f t="shared" si="260"/>
        <v>0</v>
      </c>
      <c r="Z1168" s="250">
        <f>Tabela1[[#This Row],[PESO TOTAL]]-Tabela1[[#This Row],[Peso Expedido]]</f>
        <v>0</v>
      </c>
      <c r="AA1168" s="251">
        <v>1</v>
      </c>
      <c r="AB1168" s="252"/>
      <c r="AC1168" s="252">
        <v>1</v>
      </c>
      <c r="AD1168" s="252">
        <v>1</v>
      </c>
      <c r="AE1168" s="252">
        <v>1</v>
      </c>
      <c r="AF1168" s="252">
        <v>1</v>
      </c>
      <c r="AG1168" s="252">
        <v>1</v>
      </c>
      <c r="AH1168" s="252">
        <v>1</v>
      </c>
      <c r="AI1168" s="252" t="s">
        <v>4509</v>
      </c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hidden="1" customHeight="1" x14ac:dyDescent="0.25">
      <c r="A1169" s="1" t="s">
        <v>5627</v>
      </c>
      <c r="B1169" s="21" t="s">
        <v>5628</v>
      </c>
      <c r="C1169" s="1">
        <v>1</v>
      </c>
      <c r="D1169" s="1" t="s">
        <v>5630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5101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1">IFERROR(H1169*((AA1169*0.25)+(AC1169*0.25)+(AD1169*0.225)+(AE1169*0.225)+(AF1169*0.05)),"")</f>
        <v>105.5</v>
      </c>
      <c r="S1169" s="18">
        <f t="shared" ref="S1169:S1179" si="262">IFERROR(H1169*AG1169,"")</f>
        <v>105.5</v>
      </c>
      <c r="T1169" s="19">
        <f t="shared" ref="T1169:T1179" si="263">IFERROR(S1169-H1169,"")</f>
        <v>0</v>
      </c>
      <c r="U1169" s="16">
        <f>IFERROR(SUMIF('LISTA DE EMBARQUE'!B:B,MICRO!E:E,'LISTA DE EMBARQUE'!G:G),"")</f>
        <v>1</v>
      </c>
      <c r="V1169" s="12">
        <f>IFERROR(VLOOKUP(Tabela1[[#This Row],[COD.MDE]],'LISTA DE EMBARQUE'!B:L,11,0),"")</f>
        <v>11</v>
      </c>
      <c r="W1169" s="13">
        <f>IFERROR(VLOOKUP(Tabela1[[#This Row],[COD.MDE]],'LISTA DE EMBARQUE'!B:M,12,0),"")</f>
        <v>46300</v>
      </c>
      <c r="X1169" s="14">
        <f>IFERROR(Tabela1[[#This Row],[QIANTIDADE EXPEDIDA]]*Tabela1[[#This Row],[PESO UNI]],"")</f>
        <v>105.5</v>
      </c>
      <c r="Y1169" s="14">
        <f t="shared" ref="Y1169:Y1179" si="264">U1169-C1169</f>
        <v>0</v>
      </c>
      <c r="Z1169" s="20">
        <f>Tabela1[[#This Row],[PESO TOTAL]]-Tabela1[[#This Row],[Peso Expedido]]</f>
        <v>0</v>
      </c>
      <c r="AA1169" s="17">
        <v>1</v>
      </c>
      <c r="AB1169" s="33"/>
      <c r="AC1169" s="33">
        <v>1</v>
      </c>
      <c r="AD1169" s="33">
        <v>1</v>
      </c>
      <c r="AE1169" s="33">
        <v>1</v>
      </c>
      <c r="AF1169" s="33">
        <v>1</v>
      </c>
      <c r="AG1169" s="33">
        <v>1</v>
      </c>
      <c r="AH1169" s="33">
        <v>1</v>
      </c>
      <c r="AI1169" s="33" t="s">
        <v>4509</v>
      </c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hidden="1" customHeight="1" x14ac:dyDescent="0.25">
      <c r="A1170" s="1" t="s">
        <v>5633</v>
      </c>
      <c r="B1170" s="21" t="s">
        <v>5634</v>
      </c>
      <c r="C1170" s="1">
        <v>6</v>
      </c>
      <c r="D1170" s="1" t="s">
        <v>5635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5101</v>
      </c>
      <c r="O1170" s="12"/>
      <c r="P1170" s="13"/>
      <c r="Q1170" s="14">
        <f>Tabela1[[#This Row],[QTDE/ Fabricação]]-Tabela1[[#This Row],[QTE]]</f>
        <v>-6</v>
      </c>
      <c r="R1170" s="18">
        <f t="shared" si="261"/>
        <v>2.8050000000000002</v>
      </c>
      <c r="S1170" s="18">
        <f t="shared" si="262"/>
        <v>0</v>
      </c>
      <c r="T1170" s="19">
        <f t="shared" si="263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64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>
        <v>0.3</v>
      </c>
      <c r="AD1170" s="33">
        <v>0.2</v>
      </c>
      <c r="AE1170" s="33">
        <v>0.2</v>
      </c>
      <c r="AF1170" s="33">
        <v>0.2</v>
      </c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hidden="1" customHeight="1" x14ac:dyDescent="0.25">
      <c r="A1171" s="1" t="s">
        <v>5633</v>
      </c>
      <c r="B1171" s="21" t="s">
        <v>5634</v>
      </c>
      <c r="C1171" s="1">
        <v>6</v>
      </c>
      <c r="D1171" s="1" t="s">
        <v>5636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5101</v>
      </c>
      <c r="O1171" s="12"/>
      <c r="P1171" s="13"/>
      <c r="Q1171" s="14">
        <f>Tabela1[[#This Row],[QTDE/ Fabricação]]-Tabela1[[#This Row],[QTE]]</f>
        <v>-6</v>
      </c>
      <c r="R1171" s="18">
        <f t="shared" si="261"/>
        <v>20.909999999999997</v>
      </c>
      <c r="S1171" s="18">
        <f t="shared" si="262"/>
        <v>0</v>
      </c>
      <c r="T1171" s="19">
        <f t="shared" si="263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64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>
        <v>0.3</v>
      </c>
      <c r="AD1171" s="33">
        <v>0.2</v>
      </c>
      <c r="AE1171" s="33">
        <v>0.2</v>
      </c>
      <c r="AF1171" s="33">
        <v>0.2</v>
      </c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hidden="1" customHeight="1" x14ac:dyDescent="0.25">
      <c r="A1172" s="1" t="s">
        <v>5633</v>
      </c>
      <c r="B1172" s="21" t="s">
        <v>5634</v>
      </c>
      <c r="C1172" s="1">
        <v>4</v>
      </c>
      <c r="D1172" s="1" t="s">
        <v>5637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5101</v>
      </c>
      <c r="O1172" s="12"/>
      <c r="P1172" s="13"/>
      <c r="Q1172" s="14">
        <f>Tabela1[[#This Row],[QTDE/ Fabricação]]-Tabela1[[#This Row],[QTE]]</f>
        <v>-4</v>
      </c>
      <c r="R1172" s="18">
        <f t="shared" si="261"/>
        <v>86.53</v>
      </c>
      <c r="S1172" s="18">
        <f t="shared" si="262"/>
        <v>0</v>
      </c>
      <c r="T1172" s="19">
        <f t="shared" si="263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64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>
        <v>0.3</v>
      </c>
      <c r="AD1172" s="33">
        <v>0.2</v>
      </c>
      <c r="AE1172" s="33">
        <v>0.2</v>
      </c>
      <c r="AF1172" s="33">
        <v>0.2</v>
      </c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hidden="1" customHeight="1" x14ac:dyDescent="0.25">
      <c r="A1173" s="1" t="s">
        <v>5633</v>
      </c>
      <c r="B1173" s="21" t="s">
        <v>5634</v>
      </c>
      <c r="C1173" s="1">
        <v>4</v>
      </c>
      <c r="D1173" s="1" t="s">
        <v>5638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5101</v>
      </c>
      <c r="O1173" s="12"/>
      <c r="P1173" s="13"/>
      <c r="Q1173" s="14">
        <f>Tabela1[[#This Row],[QTDE/ Fabricação]]-Tabela1[[#This Row],[QTE]]</f>
        <v>-4</v>
      </c>
      <c r="R1173" s="18">
        <f t="shared" si="261"/>
        <v>7.14</v>
      </c>
      <c r="S1173" s="18">
        <f t="shared" si="262"/>
        <v>0</v>
      </c>
      <c r="T1173" s="19">
        <f t="shared" si="263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64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>
        <v>0.3</v>
      </c>
      <c r="AD1173" s="33">
        <v>0.2</v>
      </c>
      <c r="AE1173" s="33">
        <v>0.2</v>
      </c>
      <c r="AF1173" s="33">
        <v>0.2</v>
      </c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hidden="1" customHeight="1" x14ac:dyDescent="0.25">
      <c r="A1174" s="1" t="s">
        <v>5633</v>
      </c>
      <c r="B1174" s="21" t="s">
        <v>5634</v>
      </c>
      <c r="C1174" s="1">
        <v>4</v>
      </c>
      <c r="D1174" s="1" t="s">
        <v>5639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5101</v>
      </c>
      <c r="O1174" s="12"/>
      <c r="P1174" s="13"/>
      <c r="Q1174" s="14">
        <f>Tabela1[[#This Row],[QTDE/ Fabricação]]-Tabela1[[#This Row],[QTE]]</f>
        <v>-4</v>
      </c>
      <c r="R1174" s="18">
        <f t="shared" si="261"/>
        <v>6.46</v>
      </c>
      <c r="S1174" s="18">
        <f t="shared" si="262"/>
        <v>0</v>
      </c>
      <c r="T1174" s="19">
        <f t="shared" si="263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64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>
        <v>0.3</v>
      </c>
      <c r="AD1174" s="33">
        <v>0.2</v>
      </c>
      <c r="AE1174" s="33">
        <v>0.2</v>
      </c>
      <c r="AF1174" s="33">
        <v>0.2</v>
      </c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hidden="1" customHeight="1" x14ac:dyDescent="0.25">
      <c r="A1175" s="1" t="s">
        <v>5633</v>
      </c>
      <c r="B1175" s="21" t="s">
        <v>5634</v>
      </c>
      <c r="C1175" s="1">
        <v>22</v>
      </c>
      <c r="D1175" s="1" t="s">
        <v>5640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5101</v>
      </c>
      <c r="O1175" s="12"/>
      <c r="P1175" s="13"/>
      <c r="Q1175" s="14">
        <f>Tabela1[[#This Row],[QTDE/ Fabricação]]-Tabela1[[#This Row],[QTE]]</f>
        <v>-22</v>
      </c>
      <c r="R1175" s="18">
        <f t="shared" si="261"/>
        <v>71.995000000000005</v>
      </c>
      <c r="S1175" s="18">
        <f t="shared" si="262"/>
        <v>0</v>
      </c>
      <c r="T1175" s="19">
        <f t="shared" si="263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64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>
        <v>0.3</v>
      </c>
      <c r="AD1175" s="33">
        <v>0.2</v>
      </c>
      <c r="AE1175" s="33">
        <v>0.2</v>
      </c>
      <c r="AF1175" s="33">
        <v>0.2</v>
      </c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hidden="1" customHeight="1" x14ac:dyDescent="0.25">
      <c r="A1176" s="1" t="s">
        <v>5633</v>
      </c>
      <c r="B1176" s="21" t="s">
        <v>5634</v>
      </c>
      <c r="C1176" s="1">
        <v>1</v>
      </c>
      <c r="D1176" s="1" t="s">
        <v>5641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5101</v>
      </c>
      <c r="O1176" s="12"/>
      <c r="P1176" s="13"/>
      <c r="Q1176" s="14">
        <f>Tabela1[[#This Row],[QTDE/ Fabricação]]-Tabela1[[#This Row],[QTE]]</f>
        <v>-1</v>
      </c>
      <c r="R1176" s="18">
        <f t="shared" si="261"/>
        <v>6.4174999999999995</v>
      </c>
      <c r="S1176" s="18">
        <f t="shared" si="262"/>
        <v>0</v>
      </c>
      <c r="T1176" s="19">
        <f t="shared" si="263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64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>
        <v>0.3</v>
      </c>
      <c r="AD1176" s="33">
        <v>0.2</v>
      </c>
      <c r="AE1176" s="33">
        <v>0.2</v>
      </c>
      <c r="AF1176" s="33">
        <v>0.2</v>
      </c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hidden="1" customHeight="1" x14ac:dyDescent="0.25">
      <c r="A1177" s="1" t="s">
        <v>5633</v>
      </c>
      <c r="B1177" s="21" t="s">
        <v>5634</v>
      </c>
      <c r="C1177" s="1">
        <v>1</v>
      </c>
      <c r="D1177" s="1" t="s">
        <v>5642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5101</v>
      </c>
      <c r="O1177" s="12"/>
      <c r="P1177" s="13"/>
      <c r="Q1177" s="14">
        <f>Tabela1[[#This Row],[QTDE/ Fabricação]]-Tabela1[[#This Row],[QTE]]</f>
        <v>-1</v>
      </c>
      <c r="R1177" s="18">
        <f t="shared" si="261"/>
        <v>0.93500000000000005</v>
      </c>
      <c r="S1177" s="18">
        <f t="shared" si="262"/>
        <v>0</v>
      </c>
      <c r="T1177" s="19">
        <f t="shared" si="263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64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>
        <v>0.3</v>
      </c>
      <c r="AD1177" s="33">
        <v>0.2</v>
      </c>
      <c r="AE1177" s="33">
        <v>0.2</v>
      </c>
      <c r="AF1177" s="33">
        <v>0.2</v>
      </c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hidden="1" customHeight="1" x14ac:dyDescent="0.25">
      <c r="A1178" s="1" t="s">
        <v>5633</v>
      </c>
      <c r="B1178" s="21" t="s">
        <v>5634</v>
      </c>
      <c r="C1178" s="1">
        <v>1</v>
      </c>
      <c r="D1178" s="1" t="s">
        <v>5643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5101</v>
      </c>
      <c r="O1178" s="12"/>
      <c r="P1178" s="13"/>
      <c r="Q1178" s="14">
        <f>Tabela1[[#This Row],[QTDE/ Fabricação]]-Tabela1[[#This Row],[QTE]]</f>
        <v>-1</v>
      </c>
      <c r="R1178" s="18">
        <f t="shared" si="261"/>
        <v>4.7174999999999994</v>
      </c>
      <c r="S1178" s="18">
        <f t="shared" si="262"/>
        <v>0</v>
      </c>
      <c r="T1178" s="19">
        <f t="shared" si="263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64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>
        <v>0.3</v>
      </c>
      <c r="AD1178" s="33">
        <v>0.2</v>
      </c>
      <c r="AE1178" s="33">
        <v>0.2</v>
      </c>
      <c r="AF1178" s="33">
        <v>0.2</v>
      </c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hidden="1" customHeight="1" x14ac:dyDescent="0.25">
      <c r="A1179" s="1" t="s">
        <v>5633</v>
      </c>
      <c r="B1179" s="21" t="s">
        <v>5634</v>
      </c>
      <c r="C1179" s="1">
        <v>2</v>
      </c>
      <c r="D1179" s="1" t="s">
        <v>5644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5101</v>
      </c>
      <c r="O1179" s="12"/>
      <c r="P1179" s="13"/>
      <c r="Q1179" s="14">
        <f>Tabela1[[#This Row],[QTDE/ Fabricação]]-Tabela1[[#This Row],[QTE]]</f>
        <v>-2</v>
      </c>
      <c r="R1179" s="18">
        <f t="shared" si="261"/>
        <v>6.9699999999999989</v>
      </c>
      <c r="S1179" s="18">
        <f t="shared" si="262"/>
        <v>0</v>
      </c>
      <c r="T1179" s="19">
        <f t="shared" si="263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64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>
        <v>0.3</v>
      </c>
      <c r="AD1179" s="33">
        <v>0.2</v>
      </c>
      <c r="AE1179" s="33">
        <v>0.2</v>
      </c>
      <c r="AF1179" s="33">
        <v>0.2</v>
      </c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hidden="1" customHeight="1" x14ac:dyDescent="0.25">
      <c r="A1180" s="1" t="s">
        <v>5633</v>
      </c>
      <c r="B1180" s="21" t="s">
        <v>5634</v>
      </c>
      <c r="C1180" s="1">
        <v>2</v>
      </c>
      <c r="D1180" s="1" t="s">
        <v>5645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5101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1.615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>
        <v>0.3</v>
      </c>
      <c r="AD1180" s="33">
        <v>0.2</v>
      </c>
      <c r="AE1180" s="33">
        <v>0.2</v>
      </c>
      <c r="AF1180" s="33">
        <v>0.2</v>
      </c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/>
      <c r="B1181" s="21"/>
      <c r="C1181" s="1"/>
      <c r="D1181" s="1" t="s">
        <v>5646</v>
      </c>
      <c r="E1181" s="7">
        <v>4862</v>
      </c>
      <c r="F1181" s="7">
        <v>1</v>
      </c>
      <c r="G1181" s="1"/>
      <c r="H1181" s="34"/>
      <c r="I1181" s="7"/>
      <c r="J1181" s="8" t="s">
        <v>5647</v>
      </c>
      <c r="K1181" s="8" t="s">
        <v>45</v>
      </c>
      <c r="L1181" s="9" t="s">
        <v>5648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65">IFERROR(H1181*((AA1181*0.25)+(AC1181*0.25)+(AD1181*0.225)+(AE1181*0.225)+(AF1181*0.05)),"")</f>
        <v>0</v>
      </c>
      <c r="S1181" s="18">
        <f t="shared" ref="S1181" si="266">IFERROR(H1181*AG1181,"")</f>
        <v>0</v>
      </c>
      <c r="T1181" s="19">
        <f t="shared" ref="T1181" si="267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68">U1181-C1181</f>
        <v>0</v>
      </c>
      <c r="Z1181" s="20">
        <f>Tabela1[[#This Row],[PESO TOTAL]]-Tabela1[[#This Row],[Peso Expedido]]</f>
        <v>0</v>
      </c>
      <c r="AA1181" s="17">
        <v>1</v>
      </c>
      <c r="AB1181" s="33">
        <v>1</v>
      </c>
      <c r="AC1181" s="33">
        <v>1</v>
      </c>
      <c r="AD1181" s="33">
        <v>1</v>
      </c>
      <c r="AE1181" s="33">
        <v>1</v>
      </c>
      <c r="AF1181" s="33">
        <v>1</v>
      </c>
      <c r="AG1181" s="33">
        <v>1</v>
      </c>
      <c r="AH1181" s="33">
        <v>1</v>
      </c>
      <c r="AI1181" s="33" t="s">
        <v>4412</v>
      </c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hidden="1" customHeight="1" x14ac:dyDescent="0.25">
      <c r="A1182" s="1" t="s">
        <v>5655</v>
      </c>
      <c r="B1182" s="21" t="s">
        <v>5656</v>
      </c>
      <c r="C1182" s="1">
        <v>1</v>
      </c>
      <c r="D1182" s="1" t="s">
        <v>5657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5521</v>
      </c>
      <c r="K1182" s="8" t="s">
        <v>4320</v>
      </c>
      <c r="L1182" s="9" t="s">
        <v>5522</v>
      </c>
      <c r="M1182" s="10">
        <v>46275</v>
      </c>
      <c r="N1182" s="8" t="s">
        <v>5101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69">IFERROR(H1182*((AA1182*0.25)+(AC1182*0.25)+(AD1182*0.225)+(AE1182*0.225)+(AF1182*0.05)),"")</f>
        <v>15.9</v>
      </c>
      <c r="S1182" s="18">
        <f t="shared" ref="S1182:S1199" si="270">IFERROR(H1182*AG1182,"")</f>
        <v>15.9</v>
      </c>
      <c r="T1182" s="19">
        <f t="shared" ref="T1182:T1199" si="271">IFERROR(S1182-H1182,"")</f>
        <v>0</v>
      </c>
      <c r="U1182" s="16">
        <f>IFERROR(SUMIF('LISTA DE EMBARQUE'!B:B,MICRO!E:E,'LISTA DE EMBARQUE'!G:G),"")</f>
        <v>1</v>
      </c>
      <c r="V1182" s="12">
        <f>IFERROR(VLOOKUP(Tabela1[[#This Row],[COD.MDE]],'LISTA DE EMBARQUE'!B:L,11,0),"")</f>
        <v>1</v>
      </c>
      <c r="W1182" s="13">
        <f>IFERROR(VLOOKUP(Tabela1[[#This Row],[COD.MDE]],'LISTA DE EMBARQUE'!B:M,12,0),"")</f>
        <v>46296</v>
      </c>
      <c r="X1182" s="14">
        <f>IFERROR(Tabela1[[#This Row],[QIANTIDADE EXPEDIDA]]*Tabela1[[#This Row],[PESO UNI]],"")</f>
        <v>15.9</v>
      </c>
      <c r="Y1182" s="14">
        <f t="shared" ref="Y1182:Y1199" si="272">U1182-C1182</f>
        <v>0</v>
      </c>
      <c r="Z1182" s="20">
        <f>Tabela1[[#This Row],[PESO TOTAL]]-Tabela1[[#This Row],[Peso Expedido]]</f>
        <v>0</v>
      </c>
      <c r="AA1182" s="17">
        <v>1</v>
      </c>
      <c r="AB1182" s="33">
        <v>1</v>
      </c>
      <c r="AC1182" s="33">
        <v>1</v>
      </c>
      <c r="AD1182" s="33">
        <v>1</v>
      </c>
      <c r="AE1182" s="33">
        <v>1</v>
      </c>
      <c r="AF1182" s="33">
        <v>1</v>
      </c>
      <c r="AG1182" s="33">
        <v>1</v>
      </c>
      <c r="AH1182" s="33">
        <v>1</v>
      </c>
      <c r="AI1182" s="33" t="s">
        <v>4412</v>
      </c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hidden="1" customHeight="1" x14ac:dyDescent="0.25">
      <c r="A1183" s="1" t="s">
        <v>5655</v>
      </c>
      <c r="B1183" s="21" t="s">
        <v>5656</v>
      </c>
      <c r="C1183" s="1">
        <v>1</v>
      </c>
      <c r="D1183" s="1" t="s">
        <v>5658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5521</v>
      </c>
      <c r="K1183" s="8" t="s">
        <v>4320</v>
      </c>
      <c r="L1183" s="9" t="s">
        <v>5522</v>
      </c>
      <c r="M1183" s="10">
        <v>46275</v>
      </c>
      <c r="N1183" s="8" t="s">
        <v>5101</v>
      </c>
      <c r="O1183" s="12"/>
      <c r="P1183" s="13"/>
      <c r="Q1183" s="14">
        <f>Tabela1[[#This Row],[QTDE/ Fabricação]]-Tabela1[[#This Row],[QTE]]</f>
        <v>-1</v>
      </c>
      <c r="R1183" s="18">
        <f t="shared" si="269"/>
        <v>15.7</v>
      </c>
      <c r="S1183" s="18">
        <f t="shared" si="270"/>
        <v>15.7</v>
      </c>
      <c r="T1183" s="19">
        <f t="shared" si="271"/>
        <v>0</v>
      </c>
      <c r="U1183" s="16">
        <f>IFERROR(SUMIF('LISTA DE EMBARQUE'!B:B,MICRO!E:E,'LISTA DE EMBARQUE'!G:G),"")</f>
        <v>1</v>
      </c>
      <c r="V1183" s="12">
        <f>IFERROR(VLOOKUP(Tabela1[[#This Row],[COD.MDE]],'LISTA DE EMBARQUE'!B:L,11,0),"")</f>
        <v>1</v>
      </c>
      <c r="W1183" s="13">
        <f>IFERROR(VLOOKUP(Tabela1[[#This Row],[COD.MDE]],'LISTA DE EMBARQUE'!B:M,12,0),"")</f>
        <v>46296</v>
      </c>
      <c r="X1183" s="14">
        <f>IFERROR(Tabela1[[#This Row],[QIANTIDADE EXPEDIDA]]*Tabela1[[#This Row],[PESO UNI]],"")</f>
        <v>15.7</v>
      </c>
      <c r="Y1183" s="14">
        <f t="shared" si="272"/>
        <v>0</v>
      </c>
      <c r="Z1183" s="20">
        <f>Tabela1[[#This Row],[PESO TOTAL]]-Tabela1[[#This Row],[Peso Expedido]]</f>
        <v>0</v>
      </c>
      <c r="AA1183" s="17">
        <v>1</v>
      </c>
      <c r="AB1183" s="33">
        <v>1</v>
      </c>
      <c r="AC1183" s="33">
        <v>1</v>
      </c>
      <c r="AD1183" s="33">
        <v>1</v>
      </c>
      <c r="AE1183" s="33">
        <v>1</v>
      </c>
      <c r="AF1183" s="33">
        <v>1</v>
      </c>
      <c r="AG1183" s="33">
        <v>1</v>
      </c>
      <c r="AH1183" s="33">
        <v>1</v>
      </c>
      <c r="AI1183" s="33" t="s">
        <v>4412</v>
      </c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hidden="1" customHeight="1" x14ac:dyDescent="0.25">
      <c r="A1184" s="1" t="s">
        <v>5655</v>
      </c>
      <c r="B1184" s="21" t="s">
        <v>5656</v>
      </c>
      <c r="C1184" s="1">
        <v>2</v>
      </c>
      <c r="D1184" s="1" t="s">
        <v>5659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5521</v>
      </c>
      <c r="K1184" s="8" t="s">
        <v>4320</v>
      </c>
      <c r="L1184" s="9" t="s">
        <v>5522</v>
      </c>
      <c r="M1184" s="10">
        <v>46275</v>
      </c>
      <c r="N1184" s="8" t="s">
        <v>5101</v>
      </c>
      <c r="O1184" s="12"/>
      <c r="P1184" s="13"/>
      <c r="Q1184" s="14">
        <f>Tabela1[[#This Row],[QTDE/ Fabricação]]-Tabela1[[#This Row],[QTE]]</f>
        <v>-2</v>
      </c>
      <c r="R1184" s="18">
        <f t="shared" si="269"/>
        <v>13.4</v>
      </c>
      <c r="S1184" s="18">
        <f t="shared" si="270"/>
        <v>13.4</v>
      </c>
      <c r="T1184" s="19">
        <f t="shared" si="271"/>
        <v>0</v>
      </c>
      <c r="U1184" s="16">
        <f>IFERROR(SUMIF('LISTA DE EMBARQUE'!B:B,MICRO!E:E,'LISTA DE EMBARQUE'!G:G),"")</f>
        <v>2</v>
      </c>
      <c r="V1184" s="12">
        <f>IFERROR(VLOOKUP(Tabela1[[#This Row],[COD.MDE]],'LISTA DE EMBARQUE'!B:L,11,0),"")</f>
        <v>1</v>
      </c>
      <c r="W1184" s="13">
        <f>IFERROR(VLOOKUP(Tabela1[[#This Row],[COD.MDE]],'LISTA DE EMBARQUE'!B:M,12,0),"")</f>
        <v>46296</v>
      </c>
      <c r="X1184" s="14">
        <f>IFERROR(Tabela1[[#This Row],[QIANTIDADE EXPEDIDA]]*Tabela1[[#This Row],[PESO UNI]],"")</f>
        <v>13.4</v>
      </c>
      <c r="Y1184" s="14">
        <f t="shared" si="272"/>
        <v>0</v>
      </c>
      <c r="Z1184" s="20">
        <f>Tabela1[[#This Row],[PESO TOTAL]]-Tabela1[[#This Row],[Peso Expedido]]</f>
        <v>0</v>
      </c>
      <c r="AA1184" s="17">
        <v>1</v>
      </c>
      <c r="AB1184" s="33">
        <v>1</v>
      </c>
      <c r="AC1184" s="33">
        <v>1</v>
      </c>
      <c r="AD1184" s="33">
        <v>1</v>
      </c>
      <c r="AE1184" s="33">
        <v>1</v>
      </c>
      <c r="AF1184" s="33">
        <v>1</v>
      </c>
      <c r="AG1184" s="33">
        <v>1</v>
      </c>
      <c r="AH1184" s="33">
        <v>1</v>
      </c>
      <c r="AI1184" s="33" t="s">
        <v>4412</v>
      </c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hidden="1" customHeight="1" x14ac:dyDescent="0.25">
      <c r="A1185" s="1" t="s">
        <v>5655</v>
      </c>
      <c r="B1185" s="21" t="s">
        <v>5656</v>
      </c>
      <c r="C1185" s="1">
        <v>1</v>
      </c>
      <c r="D1185" s="1" t="s">
        <v>5660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5521</v>
      </c>
      <c r="K1185" s="8" t="s">
        <v>4320</v>
      </c>
      <c r="L1185" s="9" t="s">
        <v>5522</v>
      </c>
      <c r="M1185" s="10">
        <v>46275</v>
      </c>
      <c r="N1185" s="8" t="s">
        <v>5101</v>
      </c>
      <c r="O1185" s="12"/>
      <c r="P1185" s="13"/>
      <c r="Q1185" s="14">
        <f>Tabela1[[#This Row],[QTDE/ Fabricação]]-Tabela1[[#This Row],[QTE]]</f>
        <v>-1</v>
      </c>
      <c r="R1185" s="18">
        <f t="shared" si="269"/>
        <v>12.5</v>
      </c>
      <c r="S1185" s="18">
        <f t="shared" si="270"/>
        <v>12.5</v>
      </c>
      <c r="T1185" s="19">
        <f t="shared" si="271"/>
        <v>0</v>
      </c>
      <c r="U1185" s="16">
        <f>IFERROR(SUMIF('LISTA DE EMBARQUE'!B:B,MICRO!E:E,'LISTA DE EMBARQUE'!G:G),"")</f>
        <v>1</v>
      </c>
      <c r="V1185" s="12">
        <f>IFERROR(VLOOKUP(Tabela1[[#This Row],[COD.MDE]],'LISTA DE EMBARQUE'!B:L,11,0),"")</f>
        <v>1</v>
      </c>
      <c r="W1185" s="13">
        <f>IFERROR(VLOOKUP(Tabela1[[#This Row],[COD.MDE]],'LISTA DE EMBARQUE'!B:M,12,0),"")</f>
        <v>46296</v>
      </c>
      <c r="X1185" s="14">
        <f>IFERROR(Tabela1[[#This Row],[QIANTIDADE EXPEDIDA]]*Tabela1[[#This Row],[PESO UNI]],"")</f>
        <v>12.5</v>
      </c>
      <c r="Y1185" s="14">
        <f t="shared" si="272"/>
        <v>0</v>
      </c>
      <c r="Z1185" s="20">
        <f>Tabela1[[#This Row],[PESO TOTAL]]-Tabela1[[#This Row],[Peso Expedido]]</f>
        <v>0</v>
      </c>
      <c r="AA1185" s="17">
        <v>1</v>
      </c>
      <c r="AB1185" s="33">
        <v>1</v>
      </c>
      <c r="AC1185" s="33">
        <v>1</v>
      </c>
      <c r="AD1185" s="33">
        <v>1</v>
      </c>
      <c r="AE1185" s="33">
        <v>1</v>
      </c>
      <c r="AF1185" s="33">
        <v>1</v>
      </c>
      <c r="AG1185" s="33">
        <v>1</v>
      </c>
      <c r="AH1185" s="33">
        <v>1</v>
      </c>
      <c r="AI1185" s="33" t="s">
        <v>4412</v>
      </c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hidden="1" customHeight="1" x14ac:dyDescent="0.25">
      <c r="A1186" s="1" t="s">
        <v>5655</v>
      </c>
      <c r="B1186" s="21" t="s">
        <v>5656</v>
      </c>
      <c r="C1186" s="1">
        <v>1</v>
      </c>
      <c r="D1186" s="1" t="s">
        <v>5661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5521</v>
      </c>
      <c r="K1186" s="8" t="s">
        <v>4320</v>
      </c>
      <c r="L1186" s="9" t="s">
        <v>5522</v>
      </c>
      <c r="M1186" s="10">
        <v>46275</v>
      </c>
      <c r="N1186" s="8" t="s">
        <v>5101</v>
      </c>
      <c r="O1186" s="12"/>
      <c r="P1186" s="13"/>
      <c r="Q1186" s="14">
        <f>Tabela1[[#This Row],[QTDE/ Fabricação]]-Tabela1[[#This Row],[QTE]]</f>
        <v>-1</v>
      </c>
      <c r="R1186" s="18">
        <f t="shared" si="269"/>
        <v>14.5</v>
      </c>
      <c r="S1186" s="18">
        <f t="shared" si="270"/>
        <v>14.5</v>
      </c>
      <c r="T1186" s="19">
        <f t="shared" si="271"/>
        <v>0</v>
      </c>
      <c r="U1186" s="16">
        <f>IFERROR(SUMIF('LISTA DE EMBARQUE'!B:B,MICRO!E:E,'LISTA DE EMBARQUE'!G:G),"")</f>
        <v>1</v>
      </c>
      <c r="V1186" s="12">
        <f>IFERROR(VLOOKUP(Tabela1[[#This Row],[COD.MDE]],'LISTA DE EMBARQUE'!B:L,11,0),"")</f>
        <v>1</v>
      </c>
      <c r="W1186" s="13">
        <f>IFERROR(VLOOKUP(Tabela1[[#This Row],[COD.MDE]],'LISTA DE EMBARQUE'!B:M,12,0),"")</f>
        <v>46296</v>
      </c>
      <c r="X1186" s="14">
        <f>IFERROR(Tabela1[[#This Row],[QIANTIDADE EXPEDIDA]]*Tabela1[[#This Row],[PESO UNI]],"")</f>
        <v>14.5</v>
      </c>
      <c r="Y1186" s="14">
        <f t="shared" si="272"/>
        <v>0</v>
      </c>
      <c r="Z1186" s="20">
        <f>Tabela1[[#This Row],[PESO TOTAL]]-Tabela1[[#This Row],[Peso Expedido]]</f>
        <v>0</v>
      </c>
      <c r="AA1186" s="17">
        <v>1</v>
      </c>
      <c r="AB1186" s="33">
        <v>1</v>
      </c>
      <c r="AC1186" s="33">
        <v>1</v>
      </c>
      <c r="AD1186" s="33">
        <v>1</v>
      </c>
      <c r="AE1186" s="33">
        <v>1</v>
      </c>
      <c r="AF1186" s="33">
        <v>1</v>
      </c>
      <c r="AG1186" s="33">
        <v>1</v>
      </c>
      <c r="AH1186" s="33">
        <v>1</v>
      </c>
      <c r="AI1186" s="33" t="s">
        <v>4412</v>
      </c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hidden="1" customHeight="1" x14ac:dyDescent="0.25">
      <c r="A1187" s="1" t="s">
        <v>5655</v>
      </c>
      <c r="B1187" s="21" t="s">
        <v>5656</v>
      </c>
      <c r="C1187" s="1">
        <v>1</v>
      </c>
      <c r="D1187" s="1" t="s">
        <v>5662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5521</v>
      </c>
      <c r="K1187" s="8" t="s">
        <v>4320</v>
      </c>
      <c r="L1187" s="9" t="s">
        <v>5522</v>
      </c>
      <c r="M1187" s="10">
        <v>46275</v>
      </c>
      <c r="N1187" s="8" t="s">
        <v>5101</v>
      </c>
      <c r="O1187" s="12"/>
      <c r="P1187" s="13"/>
      <c r="Q1187" s="14">
        <f>Tabela1[[#This Row],[QTDE/ Fabricação]]-Tabela1[[#This Row],[QTE]]</f>
        <v>-1</v>
      </c>
      <c r="R1187" s="18">
        <f t="shared" si="269"/>
        <v>14.7</v>
      </c>
      <c r="S1187" s="18">
        <f t="shared" si="270"/>
        <v>14.7</v>
      </c>
      <c r="T1187" s="19">
        <f t="shared" si="271"/>
        <v>0</v>
      </c>
      <c r="U1187" s="16">
        <f>IFERROR(SUMIF('LISTA DE EMBARQUE'!B:B,MICRO!E:E,'LISTA DE EMBARQUE'!G:G),"")</f>
        <v>1</v>
      </c>
      <c r="V1187" s="12">
        <f>IFERROR(VLOOKUP(Tabela1[[#This Row],[COD.MDE]],'LISTA DE EMBARQUE'!B:L,11,0),"")</f>
        <v>1</v>
      </c>
      <c r="W1187" s="13">
        <f>IFERROR(VLOOKUP(Tabela1[[#This Row],[COD.MDE]],'LISTA DE EMBARQUE'!B:M,12,0),"")</f>
        <v>46296</v>
      </c>
      <c r="X1187" s="14">
        <f>IFERROR(Tabela1[[#This Row],[QIANTIDADE EXPEDIDA]]*Tabela1[[#This Row],[PESO UNI]],"")</f>
        <v>14.7</v>
      </c>
      <c r="Y1187" s="14">
        <f t="shared" si="272"/>
        <v>0</v>
      </c>
      <c r="Z1187" s="20">
        <f>Tabela1[[#This Row],[PESO TOTAL]]-Tabela1[[#This Row],[Peso Expedido]]</f>
        <v>0</v>
      </c>
      <c r="AA1187" s="17">
        <v>1</v>
      </c>
      <c r="AB1187" s="33">
        <v>1</v>
      </c>
      <c r="AC1187" s="33">
        <v>1</v>
      </c>
      <c r="AD1187" s="33">
        <v>1</v>
      </c>
      <c r="AE1187" s="33">
        <v>1</v>
      </c>
      <c r="AF1187" s="33">
        <v>1</v>
      </c>
      <c r="AG1187" s="33">
        <v>1</v>
      </c>
      <c r="AH1187" s="33">
        <v>1</v>
      </c>
      <c r="AI1187" s="33" t="s">
        <v>4412</v>
      </c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hidden="1" customHeight="1" x14ac:dyDescent="0.25">
      <c r="A1188" s="1" t="s">
        <v>5655</v>
      </c>
      <c r="B1188" s="21" t="s">
        <v>5656</v>
      </c>
      <c r="C1188" s="1">
        <v>1</v>
      </c>
      <c r="D1188" s="1" t="s">
        <v>5663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5521</v>
      </c>
      <c r="K1188" s="8" t="s">
        <v>4320</v>
      </c>
      <c r="L1188" s="9" t="s">
        <v>5522</v>
      </c>
      <c r="M1188" s="10">
        <v>46275</v>
      </c>
      <c r="N1188" s="8" t="s">
        <v>5101</v>
      </c>
      <c r="O1188" s="12"/>
      <c r="P1188" s="13"/>
      <c r="Q1188" s="14">
        <f>Tabela1[[#This Row],[QTDE/ Fabricação]]-Tabela1[[#This Row],[QTE]]</f>
        <v>-1</v>
      </c>
      <c r="R1188" s="18">
        <f t="shared" si="269"/>
        <v>12.3</v>
      </c>
      <c r="S1188" s="18">
        <f t="shared" si="270"/>
        <v>12.3</v>
      </c>
      <c r="T1188" s="19">
        <f t="shared" si="271"/>
        <v>0</v>
      </c>
      <c r="U1188" s="16">
        <f>IFERROR(SUMIF('LISTA DE EMBARQUE'!B:B,MICRO!E:E,'LISTA DE EMBARQUE'!G:G),"")</f>
        <v>1</v>
      </c>
      <c r="V1188" s="12">
        <f>IFERROR(VLOOKUP(Tabela1[[#This Row],[COD.MDE]],'LISTA DE EMBARQUE'!B:L,11,0),"")</f>
        <v>1</v>
      </c>
      <c r="W1188" s="13">
        <f>IFERROR(VLOOKUP(Tabela1[[#This Row],[COD.MDE]],'LISTA DE EMBARQUE'!B:M,12,0),"")</f>
        <v>46296</v>
      </c>
      <c r="X1188" s="14">
        <f>IFERROR(Tabela1[[#This Row],[QIANTIDADE EXPEDIDA]]*Tabela1[[#This Row],[PESO UNI]],"")</f>
        <v>12.3</v>
      </c>
      <c r="Y1188" s="14">
        <f t="shared" si="272"/>
        <v>0</v>
      </c>
      <c r="Z1188" s="20">
        <f>Tabela1[[#This Row],[PESO TOTAL]]-Tabela1[[#This Row],[Peso Expedido]]</f>
        <v>0</v>
      </c>
      <c r="AA1188" s="17">
        <v>1</v>
      </c>
      <c r="AB1188" s="33">
        <v>1</v>
      </c>
      <c r="AC1188" s="33">
        <v>1</v>
      </c>
      <c r="AD1188" s="33">
        <v>1</v>
      </c>
      <c r="AE1188" s="33">
        <v>1</v>
      </c>
      <c r="AF1188" s="33">
        <v>1</v>
      </c>
      <c r="AG1188" s="33">
        <v>1</v>
      </c>
      <c r="AH1188" s="33">
        <v>1</v>
      </c>
      <c r="AI1188" s="33" t="s">
        <v>4412</v>
      </c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hidden="1" customHeight="1" x14ac:dyDescent="0.25">
      <c r="A1189" s="1" t="s">
        <v>5655</v>
      </c>
      <c r="B1189" s="21" t="s">
        <v>5656</v>
      </c>
      <c r="C1189" s="1">
        <v>1</v>
      </c>
      <c r="D1189" s="1" t="s">
        <v>5664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5521</v>
      </c>
      <c r="K1189" s="8" t="s">
        <v>4320</v>
      </c>
      <c r="L1189" s="9" t="s">
        <v>5522</v>
      </c>
      <c r="M1189" s="10">
        <v>46275</v>
      </c>
      <c r="N1189" s="8" t="s">
        <v>5101</v>
      </c>
      <c r="O1189" s="12"/>
      <c r="P1189" s="13"/>
      <c r="Q1189" s="14">
        <f>Tabela1[[#This Row],[QTDE/ Fabricação]]-Tabela1[[#This Row],[QTE]]</f>
        <v>-1</v>
      </c>
      <c r="R1189" s="18">
        <f t="shared" si="269"/>
        <v>16.899999999999999</v>
      </c>
      <c r="S1189" s="18">
        <f t="shared" si="270"/>
        <v>16.899999999999999</v>
      </c>
      <c r="T1189" s="19">
        <f t="shared" si="271"/>
        <v>0</v>
      </c>
      <c r="U1189" s="16">
        <f>IFERROR(SUMIF('LISTA DE EMBARQUE'!B:B,MICRO!E:E,'LISTA DE EMBARQUE'!G:G),"")</f>
        <v>1</v>
      </c>
      <c r="V1189" s="12">
        <f>IFERROR(VLOOKUP(Tabela1[[#This Row],[COD.MDE]],'LISTA DE EMBARQUE'!B:L,11,0),"")</f>
        <v>1</v>
      </c>
      <c r="W1189" s="13">
        <f>IFERROR(VLOOKUP(Tabela1[[#This Row],[COD.MDE]],'LISTA DE EMBARQUE'!B:M,12,0),"")</f>
        <v>46296</v>
      </c>
      <c r="X1189" s="14">
        <f>IFERROR(Tabela1[[#This Row],[QIANTIDADE EXPEDIDA]]*Tabela1[[#This Row],[PESO UNI]],"")</f>
        <v>16.899999999999999</v>
      </c>
      <c r="Y1189" s="14">
        <f t="shared" si="272"/>
        <v>0</v>
      </c>
      <c r="Z1189" s="20">
        <f>Tabela1[[#This Row],[PESO TOTAL]]-Tabela1[[#This Row],[Peso Expedido]]</f>
        <v>0</v>
      </c>
      <c r="AA1189" s="17">
        <v>1</v>
      </c>
      <c r="AB1189" s="33">
        <v>1</v>
      </c>
      <c r="AC1189" s="33">
        <v>1</v>
      </c>
      <c r="AD1189" s="33">
        <v>1</v>
      </c>
      <c r="AE1189" s="33">
        <v>1</v>
      </c>
      <c r="AF1189" s="33">
        <v>1</v>
      </c>
      <c r="AG1189" s="33">
        <v>1</v>
      </c>
      <c r="AH1189" s="33">
        <v>1</v>
      </c>
      <c r="AI1189" s="33" t="s">
        <v>4412</v>
      </c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hidden="1" customHeight="1" x14ac:dyDescent="0.25">
      <c r="A1190" s="1" t="s">
        <v>5655</v>
      </c>
      <c r="B1190" s="21" t="s">
        <v>5656</v>
      </c>
      <c r="C1190" s="1">
        <v>1</v>
      </c>
      <c r="D1190" s="1" t="s">
        <v>5665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5521</v>
      </c>
      <c r="K1190" s="8" t="s">
        <v>4320</v>
      </c>
      <c r="L1190" s="9" t="s">
        <v>5522</v>
      </c>
      <c r="M1190" s="10">
        <v>46275</v>
      </c>
      <c r="N1190" s="8" t="s">
        <v>5101</v>
      </c>
      <c r="O1190" s="12"/>
      <c r="P1190" s="13"/>
      <c r="Q1190" s="14">
        <f>Tabela1[[#This Row],[QTDE/ Fabricação]]-Tabela1[[#This Row],[QTE]]</f>
        <v>-1</v>
      </c>
      <c r="R1190" s="18">
        <f t="shared" si="269"/>
        <v>16.7</v>
      </c>
      <c r="S1190" s="18">
        <f t="shared" si="270"/>
        <v>16.7</v>
      </c>
      <c r="T1190" s="19">
        <f t="shared" si="271"/>
        <v>0</v>
      </c>
      <c r="U1190" s="16">
        <f>IFERROR(SUMIF('LISTA DE EMBARQUE'!B:B,MICRO!E:E,'LISTA DE EMBARQUE'!G:G),"")</f>
        <v>1</v>
      </c>
      <c r="V1190" s="12">
        <f>IFERROR(VLOOKUP(Tabela1[[#This Row],[COD.MDE]],'LISTA DE EMBARQUE'!B:L,11,0),"")</f>
        <v>1</v>
      </c>
      <c r="W1190" s="13">
        <f>IFERROR(VLOOKUP(Tabela1[[#This Row],[COD.MDE]],'LISTA DE EMBARQUE'!B:M,12,0),"")</f>
        <v>46296</v>
      </c>
      <c r="X1190" s="14">
        <f>IFERROR(Tabela1[[#This Row],[QIANTIDADE EXPEDIDA]]*Tabela1[[#This Row],[PESO UNI]],"")</f>
        <v>16.7</v>
      </c>
      <c r="Y1190" s="14">
        <f t="shared" si="272"/>
        <v>0</v>
      </c>
      <c r="Z1190" s="20">
        <f>Tabela1[[#This Row],[PESO TOTAL]]-Tabela1[[#This Row],[Peso Expedido]]</f>
        <v>0</v>
      </c>
      <c r="AA1190" s="17">
        <v>1</v>
      </c>
      <c r="AB1190" s="33">
        <v>1</v>
      </c>
      <c r="AC1190" s="33">
        <v>1</v>
      </c>
      <c r="AD1190" s="33">
        <v>1</v>
      </c>
      <c r="AE1190" s="33">
        <v>1</v>
      </c>
      <c r="AF1190" s="33">
        <v>1</v>
      </c>
      <c r="AG1190" s="33">
        <v>1</v>
      </c>
      <c r="AH1190" s="33">
        <v>1</v>
      </c>
      <c r="AI1190" s="33" t="s">
        <v>4412</v>
      </c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hidden="1" customHeight="1" x14ac:dyDescent="0.25">
      <c r="A1191" s="1" t="s">
        <v>5655</v>
      </c>
      <c r="B1191" s="21" t="s">
        <v>5656</v>
      </c>
      <c r="C1191" s="1">
        <v>1</v>
      </c>
      <c r="D1191" s="1" t="s">
        <v>5666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5521</v>
      </c>
      <c r="K1191" s="8" t="s">
        <v>4320</v>
      </c>
      <c r="L1191" s="9" t="s">
        <v>5522</v>
      </c>
      <c r="M1191" s="10">
        <v>46275</v>
      </c>
      <c r="N1191" s="8" t="s">
        <v>5101</v>
      </c>
      <c r="O1191" s="12"/>
      <c r="P1191" s="13"/>
      <c r="Q1191" s="14">
        <f>Tabela1[[#This Row],[QTDE/ Fabricação]]-Tabela1[[#This Row],[QTE]]</f>
        <v>-1</v>
      </c>
      <c r="R1191" s="18">
        <f t="shared" si="269"/>
        <v>14.1</v>
      </c>
      <c r="S1191" s="18">
        <f t="shared" si="270"/>
        <v>14.1</v>
      </c>
      <c r="T1191" s="19">
        <f t="shared" si="271"/>
        <v>0</v>
      </c>
      <c r="U1191" s="16">
        <f>IFERROR(SUMIF('LISTA DE EMBARQUE'!B:B,MICRO!E:E,'LISTA DE EMBARQUE'!G:G),"")</f>
        <v>1</v>
      </c>
      <c r="V1191" s="12">
        <f>IFERROR(VLOOKUP(Tabela1[[#This Row],[COD.MDE]],'LISTA DE EMBARQUE'!B:L,11,0),"")</f>
        <v>1</v>
      </c>
      <c r="W1191" s="13">
        <f>IFERROR(VLOOKUP(Tabela1[[#This Row],[COD.MDE]],'LISTA DE EMBARQUE'!B:M,12,0),"")</f>
        <v>46296</v>
      </c>
      <c r="X1191" s="14">
        <f>IFERROR(Tabela1[[#This Row],[QIANTIDADE EXPEDIDA]]*Tabela1[[#This Row],[PESO UNI]],"")</f>
        <v>14.1</v>
      </c>
      <c r="Y1191" s="14">
        <f t="shared" si="272"/>
        <v>0</v>
      </c>
      <c r="Z1191" s="20">
        <f>Tabela1[[#This Row],[PESO TOTAL]]-Tabela1[[#This Row],[Peso Expedido]]</f>
        <v>0</v>
      </c>
      <c r="AA1191" s="17">
        <v>1</v>
      </c>
      <c r="AB1191" s="33">
        <v>1</v>
      </c>
      <c r="AC1191" s="33">
        <v>1</v>
      </c>
      <c r="AD1191" s="33">
        <v>1</v>
      </c>
      <c r="AE1191" s="33">
        <v>1</v>
      </c>
      <c r="AF1191" s="33">
        <v>1</v>
      </c>
      <c r="AG1191" s="33">
        <v>1</v>
      </c>
      <c r="AH1191" s="33">
        <v>1</v>
      </c>
      <c r="AI1191" s="33" t="s">
        <v>4412</v>
      </c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hidden="1" customHeight="1" x14ac:dyDescent="0.25">
      <c r="A1192" s="1" t="s">
        <v>5655</v>
      </c>
      <c r="B1192" s="21" t="s">
        <v>5656</v>
      </c>
      <c r="C1192" s="1">
        <v>1</v>
      </c>
      <c r="D1192" s="1" t="s">
        <v>5667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5521</v>
      </c>
      <c r="K1192" s="8" t="s">
        <v>4320</v>
      </c>
      <c r="L1192" s="9" t="s">
        <v>5522</v>
      </c>
      <c r="M1192" s="10">
        <v>46275</v>
      </c>
      <c r="N1192" s="8" t="s">
        <v>5101</v>
      </c>
      <c r="O1192" s="12"/>
      <c r="P1192" s="13"/>
      <c r="Q1192" s="14">
        <f>Tabela1[[#This Row],[QTDE/ Fabricação]]-Tabela1[[#This Row],[QTE]]</f>
        <v>-1</v>
      </c>
      <c r="R1192" s="18">
        <f t="shared" si="269"/>
        <v>13.1</v>
      </c>
      <c r="S1192" s="18">
        <f t="shared" si="270"/>
        <v>13.1</v>
      </c>
      <c r="T1192" s="19">
        <f t="shared" si="271"/>
        <v>0</v>
      </c>
      <c r="U1192" s="16">
        <f>IFERROR(SUMIF('LISTA DE EMBARQUE'!B:B,MICRO!E:E,'LISTA DE EMBARQUE'!G:G),"")</f>
        <v>1</v>
      </c>
      <c r="V1192" s="12">
        <f>IFERROR(VLOOKUP(Tabela1[[#This Row],[COD.MDE]],'LISTA DE EMBARQUE'!B:L,11,0),"")</f>
        <v>1</v>
      </c>
      <c r="W1192" s="13">
        <f>IFERROR(VLOOKUP(Tabela1[[#This Row],[COD.MDE]],'LISTA DE EMBARQUE'!B:M,12,0),"")</f>
        <v>46296</v>
      </c>
      <c r="X1192" s="14">
        <f>IFERROR(Tabela1[[#This Row],[QIANTIDADE EXPEDIDA]]*Tabela1[[#This Row],[PESO UNI]],"")</f>
        <v>13.1</v>
      </c>
      <c r="Y1192" s="14">
        <f t="shared" si="272"/>
        <v>0</v>
      </c>
      <c r="Z1192" s="20">
        <f>Tabela1[[#This Row],[PESO TOTAL]]-Tabela1[[#This Row],[Peso Expedido]]</f>
        <v>0</v>
      </c>
      <c r="AA1192" s="17">
        <v>1</v>
      </c>
      <c r="AB1192" s="33">
        <v>1</v>
      </c>
      <c r="AC1192" s="33">
        <v>1</v>
      </c>
      <c r="AD1192" s="33">
        <v>1</v>
      </c>
      <c r="AE1192" s="33">
        <v>1</v>
      </c>
      <c r="AF1192" s="33">
        <v>1</v>
      </c>
      <c r="AG1192" s="33">
        <v>1</v>
      </c>
      <c r="AH1192" s="33">
        <v>1</v>
      </c>
      <c r="AI1192" s="33" t="s">
        <v>4412</v>
      </c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hidden="1" customHeight="1" x14ac:dyDescent="0.25">
      <c r="A1193" s="1" t="s">
        <v>5655</v>
      </c>
      <c r="B1193" s="21" t="s">
        <v>5656</v>
      </c>
      <c r="C1193" s="1">
        <v>1</v>
      </c>
      <c r="D1193" s="1" t="s">
        <v>5668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5521</v>
      </c>
      <c r="K1193" s="8" t="s">
        <v>4320</v>
      </c>
      <c r="L1193" s="9" t="s">
        <v>5522</v>
      </c>
      <c r="M1193" s="10">
        <v>46275</v>
      </c>
      <c r="N1193" s="8" t="s">
        <v>5101</v>
      </c>
      <c r="O1193" s="12"/>
      <c r="P1193" s="13"/>
      <c r="Q1193" s="14">
        <f>Tabela1[[#This Row],[QTDE/ Fabricação]]-Tabela1[[#This Row],[QTE]]</f>
        <v>-1</v>
      </c>
      <c r="R1193" s="18">
        <f t="shared" si="269"/>
        <v>13.1</v>
      </c>
      <c r="S1193" s="18">
        <f t="shared" si="270"/>
        <v>13.1</v>
      </c>
      <c r="T1193" s="19">
        <f t="shared" si="271"/>
        <v>0</v>
      </c>
      <c r="U1193" s="16">
        <f>IFERROR(SUMIF('LISTA DE EMBARQUE'!B:B,MICRO!E:E,'LISTA DE EMBARQUE'!G:G),"")</f>
        <v>1</v>
      </c>
      <c r="V1193" s="12">
        <f>IFERROR(VLOOKUP(Tabela1[[#This Row],[COD.MDE]],'LISTA DE EMBARQUE'!B:L,11,0),"")</f>
        <v>1</v>
      </c>
      <c r="W1193" s="13">
        <f>IFERROR(VLOOKUP(Tabela1[[#This Row],[COD.MDE]],'LISTA DE EMBARQUE'!B:M,12,0),"")</f>
        <v>46296</v>
      </c>
      <c r="X1193" s="14">
        <f>IFERROR(Tabela1[[#This Row],[QIANTIDADE EXPEDIDA]]*Tabela1[[#This Row],[PESO UNI]],"")</f>
        <v>13.1</v>
      </c>
      <c r="Y1193" s="14">
        <f t="shared" si="272"/>
        <v>0</v>
      </c>
      <c r="Z1193" s="20">
        <f>Tabela1[[#This Row],[PESO TOTAL]]-Tabela1[[#This Row],[Peso Expedido]]</f>
        <v>0</v>
      </c>
      <c r="AA1193" s="17">
        <v>1</v>
      </c>
      <c r="AB1193" s="33">
        <v>1</v>
      </c>
      <c r="AC1193" s="33">
        <v>1</v>
      </c>
      <c r="AD1193" s="33">
        <v>1</v>
      </c>
      <c r="AE1193" s="33">
        <v>1</v>
      </c>
      <c r="AF1193" s="33">
        <v>1</v>
      </c>
      <c r="AG1193" s="33">
        <v>1</v>
      </c>
      <c r="AH1193" s="33">
        <v>1</v>
      </c>
      <c r="AI1193" s="33" t="s">
        <v>4412</v>
      </c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hidden="1" customHeight="1" x14ac:dyDescent="0.25">
      <c r="A1194" s="1" t="s">
        <v>5655</v>
      </c>
      <c r="B1194" s="21" t="s">
        <v>5656</v>
      </c>
      <c r="C1194" s="1">
        <v>1</v>
      </c>
      <c r="D1194" s="1" t="s">
        <v>5669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5521</v>
      </c>
      <c r="K1194" s="8" t="s">
        <v>4320</v>
      </c>
      <c r="L1194" s="9" t="s">
        <v>5522</v>
      </c>
      <c r="M1194" s="10">
        <v>46275</v>
      </c>
      <c r="N1194" s="8" t="s">
        <v>5101</v>
      </c>
      <c r="O1194" s="12"/>
      <c r="P1194" s="13"/>
      <c r="Q1194" s="14">
        <f>Tabela1[[#This Row],[QTDE/ Fabricação]]-Tabela1[[#This Row],[QTE]]</f>
        <v>-1</v>
      </c>
      <c r="R1194" s="18">
        <f t="shared" si="269"/>
        <v>19.7</v>
      </c>
      <c r="S1194" s="18">
        <f t="shared" si="270"/>
        <v>19.7</v>
      </c>
      <c r="T1194" s="19">
        <f t="shared" si="271"/>
        <v>0</v>
      </c>
      <c r="U1194" s="16">
        <f>IFERROR(SUMIF('LISTA DE EMBARQUE'!B:B,MICRO!E:E,'LISTA DE EMBARQUE'!G:G),"")</f>
        <v>1</v>
      </c>
      <c r="V1194" s="12">
        <f>IFERROR(VLOOKUP(Tabela1[[#This Row],[COD.MDE]],'LISTA DE EMBARQUE'!B:L,11,0),"")</f>
        <v>1</v>
      </c>
      <c r="W1194" s="13">
        <f>IFERROR(VLOOKUP(Tabela1[[#This Row],[COD.MDE]],'LISTA DE EMBARQUE'!B:M,12,0),"")</f>
        <v>46296</v>
      </c>
      <c r="X1194" s="14">
        <f>IFERROR(Tabela1[[#This Row],[QIANTIDADE EXPEDIDA]]*Tabela1[[#This Row],[PESO UNI]],"")</f>
        <v>19.7</v>
      </c>
      <c r="Y1194" s="14">
        <f t="shared" si="272"/>
        <v>0</v>
      </c>
      <c r="Z1194" s="20">
        <f>Tabela1[[#This Row],[PESO TOTAL]]-Tabela1[[#This Row],[Peso Expedido]]</f>
        <v>0</v>
      </c>
      <c r="AA1194" s="17">
        <v>1</v>
      </c>
      <c r="AB1194" s="33">
        <v>1</v>
      </c>
      <c r="AC1194" s="33">
        <v>1</v>
      </c>
      <c r="AD1194" s="33">
        <v>1</v>
      </c>
      <c r="AE1194" s="33">
        <v>1</v>
      </c>
      <c r="AF1194" s="33">
        <v>1</v>
      </c>
      <c r="AG1194" s="33">
        <v>1</v>
      </c>
      <c r="AH1194" s="33">
        <v>1</v>
      </c>
      <c r="AI1194" s="33" t="s">
        <v>4412</v>
      </c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hidden="1" customHeight="1" x14ac:dyDescent="0.25">
      <c r="A1195" s="1" t="s">
        <v>5655</v>
      </c>
      <c r="B1195" s="21" t="s">
        <v>5656</v>
      </c>
      <c r="C1195" s="1">
        <v>2</v>
      </c>
      <c r="D1195" s="1" t="s">
        <v>5670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5521</v>
      </c>
      <c r="K1195" s="8" t="s">
        <v>4320</v>
      </c>
      <c r="L1195" s="9" t="s">
        <v>5522</v>
      </c>
      <c r="M1195" s="10">
        <v>46275</v>
      </c>
      <c r="N1195" s="8" t="s">
        <v>5101</v>
      </c>
      <c r="O1195" s="12"/>
      <c r="P1195" s="13"/>
      <c r="Q1195" s="14">
        <f>Tabela1[[#This Row],[QTDE/ Fabricação]]-Tabela1[[#This Row],[QTE]]</f>
        <v>-2</v>
      </c>
      <c r="R1195" s="18">
        <f t="shared" si="269"/>
        <v>3.4</v>
      </c>
      <c r="S1195" s="18">
        <f t="shared" si="270"/>
        <v>3.4</v>
      </c>
      <c r="T1195" s="19">
        <f t="shared" si="271"/>
        <v>0</v>
      </c>
      <c r="U1195" s="16">
        <f>IFERROR(SUMIF('LISTA DE EMBARQUE'!B:B,MICRO!E:E,'LISTA DE EMBARQUE'!G:G),"")</f>
        <v>2</v>
      </c>
      <c r="V1195" s="12">
        <f>IFERROR(VLOOKUP(Tabela1[[#This Row],[COD.MDE]],'LISTA DE EMBARQUE'!B:L,11,0),"")</f>
        <v>1</v>
      </c>
      <c r="W1195" s="13">
        <f>IFERROR(VLOOKUP(Tabela1[[#This Row],[COD.MDE]],'LISTA DE EMBARQUE'!B:M,12,0),"")</f>
        <v>46296</v>
      </c>
      <c r="X1195" s="14">
        <f>IFERROR(Tabela1[[#This Row],[QIANTIDADE EXPEDIDA]]*Tabela1[[#This Row],[PESO UNI]],"")</f>
        <v>3.4</v>
      </c>
      <c r="Y1195" s="14">
        <f t="shared" si="272"/>
        <v>0</v>
      </c>
      <c r="Z1195" s="20">
        <f>Tabela1[[#This Row],[PESO TOTAL]]-Tabela1[[#This Row],[Peso Expedido]]</f>
        <v>0</v>
      </c>
      <c r="AA1195" s="17">
        <v>1</v>
      </c>
      <c r="AB1195" s="33">
        <v>1</v>
      </c>
      <c r="AC1195" s="33">
        <v>1</v>
      </c>
      <c r="AD1195" s="33">
        <v>1</v>
      </c>
      <c r="AE1195" s="33">
        <v>1</v>
      </c>
      <c r="AF1195" s="33">
        <v>1</v>
      </c>
      <c r="AG1195" s="33">
        <v>1</v>
      </c>
      <c r="AH1195" s="33">
        <v>1</v>
      </c>
      <c r="AI1195" s="33" t="s">
        <v>4412</v>
      </c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hidden="1" customHeight="1" x14ac:dyDescent="0.25">
      <c r="A1196" s="1" t="s">
        <v>5655</v>
      </c>
      <c r="B1196" s="21" t="s">
        <v>5656</v>
      </c>
      <c r="C1196" s="1">
        <v>2</v>
      </c>
      <c r="D1196" s="1" t="s">
        <v>5671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5521</v>
      </c>
      <c r="K1196" s="8" t="s">
        <v>4320</v>
      </c>
      <c r="L1196" s="9" t="s">
        <v>5522</v>
      </c>
      <c r="M1196" s="10">
        <v>46275</v>
      </c>
      <c r="N1196" s="8" t="s">
        <v>5101</v>
      </c>
      <c r="O1196" s="12"/>
      <c r="P1196" s="13"/>
      <c r="Q1196" s="14">
        <f>Tabela1[[#This Row],[QTDE/ Fabricação]]-Tabela1[[#This Row],[QTE]]</f>
        <v>-2</v>
      </c>
      <c r="R1196" s="18">
        <f t="shared" si="269"/>
        <v>13.2</v>
      </c>
      <c r="S1196" s="18">
        <f t="shared" si="270"/>
        <v>13.2</v>
      </c>
      <c r="T1196" s="19">
        <f t="shared" si="271"/>
        <v>0</v>
      </c>
      <c r="U1196" s="16">
        <f>IFERROR(SUMIF('LISTA DE EMBARQUE'!B:B,MICRO!E:E,'LISTA DE EMBARQUE'!G:G),"")</f>
        <v>2</v>
      </c>
      <c r="V1196" s="12">
        <f>IFERROR(VLOOKUP(Tabela1[[#This Row],[COD.MDE]],'LISTA DE EMBARQUE'!B:L,11,0),"")</f>
        <v>1</v>
      </c>
      <c r="W1196" s="13">
        <f>IFERROR(VLOOKUP(Tabela1[[#This Row],[COD.MDE]],'LISTA DE EMBARQUE'!B:M,12,0),"")</f>
        <v>46296</v>
      </c>
      <c r="X1196" s="14">
        <f>IFERROR(Tabela1[[#This Row],[QIANTIDADE EXPEDIDA]]*Tabela1[[#This Row],[PESO UNI]],"")</f>
        <v>13.2</v>
      </c>
      <c r="Y1196" s="14">
        <f t="shared" si="272"/>
        <v>0</v>
      </c>
      <c r="Z1196" s="20">
        <f>Tabela1[[#This Row],[PESO TOTAL]]-Tabela1[[#This Row],[Peso Expedido]]</f>
        <v>0</v>
      </c>
      <c r="AA1196" s="17">
        <v>1</v>
      </c>
      <c r="AB1196" s="33">
        <v>1</v>
      </c>
      <c r="AC1196" s="33">
        <v>1</v>
      </c>
      <c r="AD1196" s="33">
        <v>1</v>
      </c>
      <c r="AE1196" s="33">
        <v>1</v>
      </c>
      <c r="AF1196" s="33">
        <v>1</v>
      </c>
      <c r="AG1196" s="33">
        <v>1</v>
      </c>
      <c r="AH1196" s="33">
        <v>1</v>
      </c>
      <c r="AI1196" s="33" t="s">
        <v>4412</v>
      </c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hidden="1" customHeight="1" x14ac:dyDescent="0.25">
      <c r="A1197" s="1" t="s">
        <v>5655</v>
      </c>
      <c r="B1197" s="21" t="s">
        <v>5656</v>
      </c>
      <c r="C1197" s="1">
        <v>2</v>
      </c>
      <c r="D1197" s="1" t="s">
        <v>5672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5521</v>
      </c>
      <c r="K1197" s="8" t="s">
        <v>4320</v>
      </c>
      <c r="L1197" s="9" t="s">
        <v>5522</v>
      </c>
      <c r="M1197" s="10">
        <v>46275</v>
      </c>
      <c r="N1197" s="8" t="s">
        <v>5101</v>
      </c>
      <c r="O1197" s="12"/>
      <c r="P1197" s="13"/>
      <c r="Q1197" s="14">
        <f>Tabela1[[#This Row],[QTDE/ Fabricação]]-Tabela1[[#This Row],[QTE]]</f>
        <v>-2</v>
      </c>
      <c r="R1197" s="18">
        <f t="shared" si="269"/>
        <v>30</v>
      </c>
      <c r="S1197" s="18">
        <f t="shared" si="270"/>
        <v>30</v>
      </c>
      <c r="T1197" s="19">
        <f t="shared" si="271"/>
        <v>0</v>
      </c>
      <c r="U1197" s="16">
        <f>IFERROR(SUMIF('LISTA DE EMBARQUE'!B:B,MICRO!E:E,'LISTA DE EMBARQUE'!G:G),"")</f>
        <v>2</v>
      </c>
      <c r="V1197" s="12">
        <f>IFERROR(VLOOKUP(Tabela1[[#This Row],[COD.MDE]],'LISTA DE EMBARQUE'!B:L,11,0),"")</f>
        <v>1</v>
      </c>
      <c r="W1197" s="13">
        <f>IFERROR(VLOOKUP(Tabela1[[#This Row],[COD.MDE]],'LISTA DE EMBARQUE'!B:M,12,0),"")</f>
        <v>46296</v>
      </c>
      <c r="X1197" s="14">
        <f>IFERROR(Tabela1[[#This Row],[QIANTIDADE EXPEDIDA]]*Tabela1[[#This Row],[PESO UNI]],"")</f>
        <v>30</v>
      </c>
      <c r="Y1197" s="14">
        <f t="shared" si="272"/>
        <v>0</v>
      </c>
      <c r="Z1197" s="20">
        <f>Tabela1[[#This Row],[PESO TOTAL]]-Tabela1[[#This Row],[Peso Expedido]]</f>
        <v>0</v>
      </c>
      <c r="AA1197" s="17">
        <v>1</v>
      </c>
      <c r="AB1197" s="33">
        <v>1</v>
      </c>
      <c r="AC1197" s="33">
        <v>1</v>
      </c>
      <c r="AD1197" s="33">
        <v>1</v>
      </c>
      <c r="AE1197" s="33">
        <v>1</v>
      </c>
      <c r="AF1197" s="33">
        <v>1</v>
      </c>
      <c r="AG1197" s="33">
        <v>1</v>
      </c>
      <c r="AH1197" s="33">
        <v>1</v>
      </c>
      <c r="AI1197" s="33" t="s">
        <v>4412</v>
      </c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hidden="1" customHeight="1" x14ac:dyDescent="0.25">
      <c r="A1198" s="1" t="s">
        <v>5655</v>
      </c>
      <c r="B1198" s="21" t="s">
        <v>5656</v>
      </c>
      <c r="C1198" s="1">
        <v>1</v>
      </c>
      <c r="D1198" s="1" t="s">
        <v>5673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5521</v>
      </c>
      <c r="K1198" s="8" t="s">
        <v>4320</v>
      </c>
      <c r="L1198" s="9" t="s">
        <v>5522</v>
      </c>
      <c r="M1198" s="10">
        <v>46275</v>
      </c>
      <c r="N1198" s="8" t="s">
        <v>5101</v>
      </c>
      <c r="O1198" s="12"/>
      <c r="P1198" s="13"/>
      <c r="Q1198" s="14">
        <f>Tabela1[[#This Row],[QTDE/ Fabricação]]-Tabela1[[#This Row],[QTE]]</f>
        <v>-1</v>
      </c>
      <c r="R1198" s="18">
        <f t="shared" si="269"/>
        <v>113.6</v>
      </c>
      <c r="S1198" s="18">
        <f t="shared" si="270"/>
        <v>113.6</v>
      </c>
      <c r="T1198" s="19">
        <f t="shared" si="271"/>
        <v>0</v>
      </c>
      <c r="U1198" s="16">
        <f>IFERROR(SUMIF('LISTA DE EMBARQUE'!B:B,MICRO!E:E,'LISTA DE EMBARQUE'!G:G),"")</f>
        <v>20</v>
      </c>
      <c r="V1198" s="12">
        <f>IFERROR(VLOOKUP(Tabela1[[#This Row],[COD.MDE]],'LISTA DE EMBARQUE'!B:L,11,0),"")</f>
        <v>1</v>
      </c>
      <c r="W1198" s="13">
        <f>IFERROR(VLOOKUP(Tabela1[[#This Row],[COD.MDE]],'LISTA DE EMBARQUE'!B:M,12,0),"")</f>
        <v>46296</v>
      </c>
      <c r="X1198" s="14">
        <f>IFERROR(Tabela1[[#This Row],[QIANTIDADE EXPEDIDA]]*Tabela1[[#This Row],[PESO UNI]],"")</f>
        <v>2272</v>
      </c>
      <c r="Y1198" s="14">
        <f t="shared" si="272"/>
        <v>19</v>
      </c>
      <c r="Z1198" s="20">
        <v>0</v>
      </c>
      <c r="AA1198" s="17">
        <v>1</v>
      </c>
      <c r="AB1198" s="33">
        <v>1</v>
      </c>
      <c r="AC1198" s="33">
        <v>1</v>
      </c>
      <c r="AD1198" s="33">
        <v>1</v>
      </c>
      <c r="AE1198" s="33">
        <v>1</v>
      </c>
      <c r="AF1198" s="33">
        <v>1</v>
      </c>
      <c r="AG1198" s="33">
        <v>1</v>
      </c>
      <c r="AH1198" s="33">
        <v>1</v>
      </c>
      <c r="AI1198" s="33" t="s">
        <v>4412</v>
      </c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hidden="1" customHeight="1" x14ac:dyDescent="0.25">
      <c r="A1199" s="1" t="s">
        <v>5674</v>
      </c>
      <c r="B1199" s="21" t="s">
        <v>5656</v>
      </c>
      <c r="C1199" s="1">
        <v>4</v>
      </c>
      <c r="D1199" s="1" t="s">
        <v>5675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5521</v>
      </c>
      <c r="K1199" s="8" t="s">
        <v>4320</v>
      </c>
      <c r="L1199" s="9" t="s">
        <v>5522</v>
      </c>
      <c r="M1199" s="10">
        <v>46275</v>
      </c>
      <c r="N1199" s="8" t="s">
        <v>5101</v>
      </c>
      <c r="O1199" s="12"/>
      <c r="P1199" s="13"/>
      <c r="Q1199" s="14">
        <f>Tabela1[[#This Row],[QTDE/ Fabricação]]-Tabela1[[#This Row],[QTE]]</f>
        <v>-4</v>
      </c>
      <c r="R1199" s="18">
        <f t="shared" si="269"/>
        <v>84.8</v>
      </c>
      <c r="S1199" s="18">
        <f t="shared" si="270"/>
        <v>84.8</v>
      </c>
      <c r="T1199" s="19">
        <f t="shared" si="271"/>
        <v>0</v>
      </c>
      <c r="U1199" s="16">
        <f>IFERROR(SUMIF('LISTA DE EMBARQUE'!B:B,MICRO!E:E,'LISTA DE EMBARQUE'!G:G),"")</f>
        <v>4</v>
      </c>
      <c r="V1199" s="12">
        <f>IFERROR(VLOOKUP(Tabela1[[#This Row],[COD.MDE]],'LISTA DE EMBARQUE'!B:L,11,0),"")</f>
        <v>1</v>
      </c>
      <c r="W1199" s="13">
        <f>IFERROR(VLOOKUP(Tabela1[[#This Row],[COD.MDE]],'LISTA DE EMBARQUE'!B:M,12,0),"")</f>
        <v>46296</v>
      </c>
      <c r="X1199" s="14">
        <f>IFERROR(Tabela1[[#This Row],[QIANTIDADE EXPEDIDA]]*Tabela1[[#This Row],[PESO UNI]],"")</f>
        <v>84.8</v>
      </c>
      <c r="Y1199" s="14">
        <f t="shared" si="272"/>
        <v>0</v>
      </c>
      <c r="Z1199" s="20">
        <f>Tabela1[[#This Row],[PESO TOTAL]]-Tabela1[[#This Row],[Peso Expedido]]</f>
        <v>0</v>
      </c>
      <c r="AA1199" s="17">
        <v>1</v>
      </c>
      <c r="AB1199" s="33">
        <v>1</v>
      </c>
      <c r="AC1199" s="33">
        <v>1</v>
      </c>
      <c r="AD1199" s="33">
        <v>1</v>
      </c>
      <c r="AE1199" s="33">
        <v>1</v>
      </c>
      <c r="AF1199" s="33">
        <v>1</v>
      </c>
      <c r="AG1199" s="33">
        <v>1</v>
      </c>
      <c r="AH1199" s="33">
        <v>1</v>
      </c>
      <c r="AI1199" s="33" t="s">
        <v>4412</v>
      </c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hidden="1" customHeight="1" x14ac:dyDescent="0.25">
      <c r="A1200" s="1" t="s">
        <v>5674</v>
      </c>
      <c r="B1200" s="21" t="s">
        <v>5656</v>
      </c>
      <c r="C1200" s="1">
        <v>4</v>
      </c>
      <c r="D1200" s="1" t="s">
        <v>5676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5521</v>
      </c>
      <c r="K1200" s="8" t="s">
        <v>4320</v>
      </c>
      <c r="L1200" s="9" t="s">
        <v>5522</v>
      </c>
      <c r="M1200" s="10">
        <v>46275</v>
      </c>
      <c r="N1200" s="8" t="s">
        <v>5101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73">IFERROR(H1200*((AA1200*0.25)+(AC1200*0.25)+(AD1200*0.225)+(AE1200*0.225)+(AF1200*0.05)),"")</f>
        <v>30.4</v>
      </c>
      <c r="S1200" s="18">
        <f t="shared" ref="S1200:S1204" si="274">IFERROR(H1200*AG1200,"")</f>
        <v>30.4</v>
      </c>
      <c r="T1200" s="19">
        <f t="shared" ref="T1200:T1204" si="275">IFERROR(S1200-H1200,"")</f>
        <v>0</v>
      </c>
      <c r="U1200" s="16">
        <f>IFERROR(SUMIF('LISTA DE EMBARQUE'!B:B,MICRO!E:E,'LISTA DE EMBARQUE'!G:G),"")</f>
        <v>4</v>
      </c>
      <c r="V1200" s="12">
        <f>IFERROR(VLOOKUP(Tabela1[[#This Row],[COD.MDE]],'LISTA DE EMBARQUE'!B:L,11,0),"")</f>
        <v>1</v>
      </c>
      <c r="W1200" s="13">
        <f>IFERROR(VLOOKUP(Tabela1[[#This Row],[COD.MDE]],'LISTA DE EMBARQUE'!B:M,12,0),"")</f>
        <v>46296</v>
      </c>
      <c r="X1200" s="14">
        <f>IFERROR(Tabela1[[#This Row],[QIANTIDADE EXPEDIDA]]*Tabela1[[#This Row],[PESO UNI]],"")</f>
        <v>30.4</v>
      </c>
      <c r="Y1200" s="14">
        <f t="shared" ref="Y1200:Y1204" si="276">U1200-C1200</f>
        <v>0</v>
      </c>
      <c r="Z1200" s="20">
        <f>Tabela1[[#This Row],[PESO TOTAL]]-Tabela1[[#This Row],[Peso Expedido]]</f>
        <v>0</v>
      </c>
      <c r="AA1200" s="17">
        <v>1</v>
      </c>
      <c r="AB1200" s="33">
        <v>1</v>
      </c>
      <c r="AC1200" s="33">
        <v>1</v>
      </c>
      <c r="AD1200" s="33">
        <v>1</v>
      </c>
      <c r="AE1200" s="33">
        <v>1</v>
      </c>
      <c r="AF1200" s="33">
        <v>1</v>
      </c>
      <c r="AG1200" s="33">
        <v>1</v>
      </c>
      <c r="AH1200" s="33">
        <v>1</v>
      </c>
      <c r="AI1200" s="33" t="s">
        <v>4412</v>
      </c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hidden="1" customHeight="1" x14ac:dyDescent="0.25">
      <c r="A1201" s="1" t="s">
        <v>5677</v>
      </c>
      <c r="B1201" s="21" t="s">
        <v>5677</v>
      </c>
      <c r="C1201" s="1">
        <v>1</v>
      </c>
      <c r="D1201" s="1" t="s">
        <v>5678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5679</v>
      </c>
      <c r="K1201" s="8" t="s">
        <v>22</v>
      </c>
      <c r="L1201" s="9" t="s">
        <v>5919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73"/>
        <v>182.32499999999999</v>
      </c>
      <c r="S1201" s="18">
        <f t="shared" si="274"/>
        <v>0</v>
      </c>
      <c r="T1201" s="19">
        <f t="shared" si="275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76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hidden="1" customHeight="1" x14ac:dyDescent="0.25">
      <c r="A1202" s="1" t="s">
        <v>5682</v>
      </c>
      <c r="B1202" s="21" t="s">
        <v>5682</v>
      </c>
      <c r="C1202" s="1">
        <v>1</v>
      </c>
      <c r="D1202" s="1" t="s">
        <v>5683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5684</v>
      </c>
      <c r="K1202" s="8" t="s">
        <v>22</v>
      </c>
      <c r="L1202" s="9" t="s">
        <v>5685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73"/>
        <v>184.67500000000001</v>
      </c>
      <c r="S1202" s="18">
        <f t="shared" si="274"/>
        <v>0</v>
      </c>
      <c r="T1202" s="19">
        <f t="shared" si="275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76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hidden="1" customHeight="1" x14ac:dyDescent="0.25">
      <c r="A1203" s="1" t="s">
        <v>5686</v>
      </c>
      <c r="B1203" s="21" t="s">
        <v>5686</v>
      </c>
      <c r="C1203" s="1">
        <v>1</v>
      </c>
      <c r="D1203" s="1" t="s">
        <v>5687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5688</v>
      </c>
      <c r="K1203" s="8" t="s">
        <v>22</v>
      </c>
      <c r="L1203" s="9" t="s">
        <v>5689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73"/>
        <v>282.05</v>
      </c>
      <c r="S1203" s="18">
        <f t="shared" si="274"/>
        <v>0</v>
      </c>
      <c r="T1203" s="19">
        <f t="shared" si="275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76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hidden="1" customHeight="1" x14ac:dyDescent="0.25">
      <c r="A1204" s="1" t="s">
        <v>5690</v>
      </c>
      <c r="B1204" s="21" t="s">
        <v>5690</v>
      </c>
      <c r="C1204" s="1">
        <v>1</v>
      </c>
      <c r="D1204" s="1" t="s">
        <v>5691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5692</v>
      </c>
      <c r="K1204" s="8" t="s">
        <v>22</v>
      </c>
      <c r="L1204" s="9" t="s">
        <v>5693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73"/>
        <v>154.82499999999999</v>
      </c>
      <c r="S1204" s="18">
        <f t="shared" si="274"/>
        <v>0</v>
      </c>
      <c r="T1204" s="19">
        <f t="shared" si="275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76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hidden="1" customHeight="1" x14ac:dyDescent="0.25">
      <c r="A1205" s="1" t="s">
        <v>5694</v>
      </c>
      <c r="B1205" s="21" t="s">
        <v>5694</v>
      </c>
      <c r="C1205" s="1">
        <v>1</v>
      </c>
      <c r="D1205" s="1" t="s">
        <v>5695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5696</v>
      </c>
      <c r="K1205" s="8" t="s">
        <v>22</v>
      </c>
      <c r="L1205" s="9" t="s">
        <v>5697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77">IFERROR(H1205*((AA1205*0.25)+(AC1205*0.25)+(AD1205*0.225)+(AE1205*0.225)+(AF1205*0.05)),"")</f>
        <v>109.77500000000001</v>
      </c>
      <c r="S1205" s="18">
        <f t="shared" ref="S1205:S1221" si="278">IFERROR(H1205*AG1205,"")</f>
        <v>0</v>
      </c>
      <c r="T1205" s="19">
        <f t="shared" ref="T1205:T1221" si="279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0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hidden="1" customHeight="1" x14ac:dyDescent="0.25">
      <c r="A1206" s="1" t="s">
        <v>5703</v>
      </c>
      <c r="B1206" s="21" t="s">
        <v>5704</v>
      </c>
      <c r="C1206" s="1">
        <v>4</v>
      </c>
      <c r="D1206" s="1" t="s">
        <v>5705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5101</v>
      </c>
      <c r="O1206" s="12"/>
      <c r="P1206" s="13"/>
      <c r="Q1206" s="14">
        <f>Tabela1[[#This Row],[QTDE/ Fabricação]]-Tabela1[[#This Row],[QTE]]</f>
        <v>-4</v>
      </c>
      <c r="R1206" s="18">
        <f t="shared" si="277"/>
        <v>1134</v>
      </c>
      <c r="S1206" s="18">
        <f t="shared" si="278"/>
        <v>1134</v>
      </c>
      <c r="T1206" s="19">
        <f t="shared" si="279"/>
        <v>0</v>
      </c>
      <c r="U1206" s="16">
        <f>IFERROR(SUMIF('LISTA DE EMBARQUE'!B:B,MICRO!E:E,'LISTA DE EMBARQUE'!G:G),"")</f>
        <v>4</v>
      </c>
      <c r="V1206" s="12">
        <f>IFERROR(VLOOKUP(Tabela1[[#This Row],[COD.MDE]],'LISTA DE EMBARQUE'!B:L,11,0),"")</f>
        <v>11</v>
      </c>
      <c r="W1206" s="13">
        <f>IFERROR(VLOOKUP(Tabela1[[#This Row],[COD.MDE]],'LISTA DE EMBARQUE'!B:M,12,0),"")</f>
        <v>46300</v>
      </c>
      <c r="X1206" s="14">
        <f>IFERROR(Tabela1[[#This Row],[QIANTIDADE EXPEDIDA]]*Tabela1[[#This Row],[PESO UNI]],"")</f>
        <v>1134</v>
      </c>
      <c r="Y1206" s="14">
        <f t="shared" si="280"/>
        <v>0</v>
      </c>
      <c r="Z1206" s="20">
        <f>Tabela1[[#This Row],[PESO TOTAL]]-Tabela1[[#This Row],[Peso Expedido]]</f>
        <v>0</v>
      </c>
      <c r="AA1206" s="17">
        <v>1</v>
      </c>
      <c r="AB1206" s="33"/>
      <c r="AC1206" s="33">
        <v>1</v>
      </c>
      <c r="AD1206" s="33">
        <v>1</v>
      </c>
      <c r="AE1206" s="33">
        <v>1</v>
      </c>
      <c r="AF1206" s="33">
        <v>1</v>
      </c>
      <c r="AG1206" s="33">
        <v>1</v>
      </c>
      <c r="AH1206" s="33">
        <v>1</v>
      </c>
      <c r="AI1206" s="33" t="s">
        <v>4509</v>
      </c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hidden="1" customHeight="1" x14ac:dyDescent="0.25">
      <c r="A1207" s="1" t="s">
        <v>5703</v>
      </c>
      <c r="B1207" s="21" t="s">
        <v>5704</v>
      </c>
      <c r="C1207" s="1">
        <v>2</v>
      </c>
      <c r="D1207" s="1" t="s">
        <v>5706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5101</v>
      </c>
      <c r="O1207" s="12"/>
      <c r="P1207" s="13"/>
      <c r="Q1207" s="14">
        <f>Tabela1[[#This Row],[QTDE/ Fabricação]]-Tabela1[[#This Row],[QTE]]</f>
        <v>-2</v>
      </c>
      <c r="R1207" s="18">
        <f t="shared" si="277"/>
        <v>549.4</v>
      </c>
      <c r="S1207" s="18">
        <f t="shared" si="278"/>
        <v>549.4</v>
      </c>
      <c r="T1207" s="19">
        <f t="shared" si="279"/>
        <v>0</v>
      </c>
      <c r="U1207" s="16">
        <f>IFERROR(SUMIF('LISTA DE EMBARQUE'!B:B,MICRO!E:E,'LISTA DE EMBARQUE'!G:G),"")</f>
        <v>2</v>
      </c>
      <c r="V1207" s="12">
        <f>IFERROR(VLOOKUP(Tabela1[[#This Row],[COD.MDE]],'LISTA DE EMBARQUE'!B:L,11,0),"")</f>
        <v>11</v>
      </c>
      <c r="W1207" s="13">
        <f>IFERROR(VLOOKUP(Tabela1[[#This Row],[COD.MDE]],'LISTA DE EMBARQUE'!B:M,12,0),"")</f>
        <v>46300</v>
      </c>
      <c r="X1207" s="14">
        <f>IFERROR(Tabela1[[#This Row],[QIANTIDADE EXPEDIDA]]*Tabela1[[#This Row],[PESO UNI]],"")</f>
        <v>549.4</v>
      </c>
      <c r="Y1207" s="14">
        <f t="shared" si="280"/>
        <v>0</v>
      </c>
      <c r="Z1207" s="20">
        <f>Tabela1[[#This Row],[PESO TOTAL]]-Tabela1[[#This Row],[Peso Expedido]]</f>
        <v>0</v>
      </c>
      <c r="AA1207" s="17">
        <v>1</v>
      </c>
      <c r="AB1207" s="33"/>
      <c r="AC1207" s="33">
        <v>1</v>
      </c>
      <c r="AD1207" s="33">
        <v>1</v>
      </c>
      <c r="AE1207" s="33">
        <v>1</v>
      </c>
      <c r="AF1207" s="33">
        <v>1</v>
      </c>
      <c r="AG1207" s="33">
        <v>1</v>
      </c>
      <c r="AH1207" s="33">
        <v>1</v>
      </c>
      <c r="AI1207" s="33" t="s">
        <v>4509</v>
      </c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hidden="1" customHeight="1" x14ac:dyDescent="0.25">
      <c r="A1208" s="1" t="s">
        <v>5703</v>
      </c>
      <c r="B1208" s="21" t="s">
        <v>5704</v>
      </c>
      <c r="C1208" s="1">
        <v>2</v>
      </c>
      <c r="D1208" s="1" t="s">
        <v>5707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5101</v>
      </c>
      <c r="O1208" s="12"/>
      <c r="P1208" s="13"/>
      <c r="Q1208" s="14">
        <f>Tabela1[[#This Row],[QTDE/ Fabricação]]-Tabela1[[#This Row],[QTE]]</f>
        <v>-2</v>
      </c>
      <c r="R1208" s="18">
        <f t="shared" si="277"/>
        <v>178.8</v>
      </c>
      <c r="S1208" s="18">
        <f t="shared" si="278"/>
        <v>178.8</v>
      </c>
      <c r="T1208" s="19">
        <f t="shared" si="279"/>
        <v>0</v>
      </c>
      <c r="U1208" s="16">
        <f>IFERROR(SUMIF('LISTA DE EMBARQUE'!B:B,MICRO!E:E,'LISTA DE EMBARQUE'!G:G),"")</f>
        <v>2</v>
      </c>
      <c r="V1208" s="12">
        <f>IFERROR(VLOOKUP(Tabela1[[#This Row],[COD.MDE]],'LISTA DE EMBARQUE'!B:L,11,0),"")</f>
        <v>11</v>
      </c>
      <c r="W1208" s="13">
        <f>IFERROR(VLOOKUP(Tabela1[[#This Row],[COD.MDE]],'LISTA DE EMBARQUE'!B:M,12,0),"")</f>
        <v>46300</v>
      </c>
      <c r="X1208" s="14">
        <f>IFERROR(Tabela1[[#This Row],[QIANTIDADE EXPEDIDA]]*Tabela1[[#This Row],[PESO UNI]],"")</f>
        <v>178.8</v>
      </c>
      <c r="Y1208" s="14">
        <f t="shared" si="280"/>
        <v>0</v>
      </c>
      <c r="Z1208" s="20">
        <f>Tabela1[[#This Row],[PESO TOTAL]]-Tabela1[[#This Row],[Peso Expedido]]</f>
        <v>0</v>
      </c>
      <c r="AA1208" s="17">
        <v>1</v>
      </c>
      <c r="AB1208" s="33"/>
      <c r="AC1208" s="33">
        <v>1</v>
      </c>
      <c r="AD1208" s="33">
        <v>1</v>
      </c>
      <c r="AE1208" s="33">
        <v>1</v>
      </c>
      <c r="AF1208" s="33">
        <v>1</v>
      </c>
      <c r="AG1208" s="33">
        <v>1</v>
      </c>
      <c r="AH1208" s="33">
        <v>1</v>
      </c>
      <c r="AI1208" s="33" t="s">
        <v>4509</v>
      </c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hidden="1" customHeight="1" x14ac:dyDescent="0.25">
      <c r="A1209" s="1" t="s">
        <v>5703</v>
      </c>
      <c r="B1209" s="21" t="s">
        <v>5704</v>
      </c>
      <c r="C1209" s="1">
        <v>1</v>
      </c>
      <c r="D1209" s="1" t="s">
        <v>5708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5101</v>
      </c>
      <c r="O1209" s="12"/>
      <c r="P1209" s="13"/>
      <c r="Q1209" s="14">
        <f>Tabela1[[#This Row],[QTDE/ Fabricação]]-Tabela1[[#This Row],[QTE]]</f>
        <v>-1</v>
      </c>
      <c r="R1209" s="18">
        <f t="shared" si="277"/>
        <v>72.900000000000006</v>
      </c>
      <c r="S1209" s="18">
        <f t="shared" si="278"/>
        <v>72.900000000000006</v>
      </c>
      <c r="T1209" s="19">
        <f t="shared" si="279"/>
        <v>0</v>
      </c>
      <c r="U1209" s="16">
        <f>IFERROR(SUMIF('LISTA DE EMBARQUE'!B:B,MICRO!E:E,'LISTA DE EMBARQUE'!G:G),"")</f>
        <v>1</v>
      </c>
      <c r="V1209" s="12">
        <f>IFERROR(VLOOKUP(Tabela1[[#This Row],[COD.MDE]],'LISTA DE EMBARQUE'!B:L,11,0),"")</f>
        <v>11</v>
      </c>
      <c r="W1209" s="13">
        <f>IFERROR(VLOOKUP(Tabela1[[#This Row],[COD.MDE]],'LISTA DE EMBARQUE'!B:M,12,0),"")</f>
        <v>46300</v>
      </c>
      <c r="X1209" s="14">
        <f>IFERROR(Tabela1[[#This Row],[QIANTIDADE EXPEDIDA]]*Tabela1[[#This Row],[PESO UNI]],"")</f>
        <v>72.900000000000006</v>
      </c>
      <c r="Y1209" s="14">
        <f t="shared" si="280"/>
        <v>0</v>
      </c>
      <c r="Z1209" s="20">
        <f>Tabela1[[#This Row],[PESO TOTAL]]-Tabela1[[#This Row],[Peso Expedido]]</f>
        <v>0</v>
      </c>
      <c r="AA1209" s="17">
        <v>1</v>
      </c>
      <c r="AB1209" s="33"/>
      <c r="AC1209" s="33">
        <v>1</v>
      </c>
      <c r="AD1209" s="33">
        <v>1</v>
      </c>
      <c r="AE1209" s="33">
        <v>1</v>
      </c>
      <c r="AF1209" s="33">
        <v>1</v>
      </c>
      <c r="AG1209" s="33">
        <v>1</v>
      </c>
      <c r="AH1209" s="33">
        <v>1</v>
      </c>
      <c r="AI1209" s="33" t="s">
        <v>4509</v>
      </c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hidden="1" customHeight="1" x14ac:dyDescent="0.25">
      <c r="A1210" s="1" t="s">
        <v>5703</v>
      </c>
      <c r="B1210" s="21" t="s">
        <v>5704</v>
      </c>
      <c r="C1210" s="1">
        <v>1</v>
      </c>
      <c r="D1210" s="1" t="s">
        <v>5709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5101</v>
      </c>
      <c r="O1210" s="12"/>
      <c r="P1210" s="13"/>
      <c r="Q1210" s="14">
        <f>Tabela1[[#This Row],[QTDE/ Fabricação]]-Tabela1[[#This Row],[QTE]]</f>
        <v>-1</v>
      </c>
      <c r="R1210" s="18">
        <f t="shared" si="277"/>
        <v>70.900000000000006</v>
      </c>
      <c r="S1210" s="18">
        <f t="shared" si="278"/>
        <v>70.900000000000006</v>
      </c>
      <c r="T1210" s="19">
        <f t="shared" si="279"/>
        <v>0</v>
      </c>
      <c r="U1210" s="16">
        <f>IFERROR(SUMIF('LISTA DE EMBARQUE'!B:B,MICRO!E:E,'LISTA DE EMBARQUE'!G:G),"")</f>
        <v>1</v>
      </c>
      <c r="V1210" s="12">
        <f>IFERROR(VLOOKUP(Tabela1[[#This Row],[COD.MDE]],'LISTA DE EMBARQUE'!B:L,11,0),"")</f>
        <v>11</v>
      </c>
      <c r="W1210" s="13">
        <f>IFERROR(VLOOKUP(Tabela1[[#This Row],[COD.MDE]],'LISTA DE EMBARQUE'!B:M,12,0),"")</f>
        <v>46300</v>
      </c>
      <c r="X1210" s="14">
        <f>IFERROR(Tabela1[[#This Row],[QIANTIDADE EXPEDIDA]]*Tabela1[[#This Row],[PESO UNI]],"")</f>
        <v>70.900000000000006</v>
      </c>
      <c r="Y1210" s="14">
        <f t="shared" si="280"/>
        <v>0</v>
      </c>
      <c r="Z1210" s="20">
        <f>Tabela1[[#This Row],[PESO TOTAL]]-Tabela1[[#This Row],[Peso Expedido]]</f>
        <v>0</v>
      </c>
      <c r="AA1210" s="17">
        <v>1</v>
      </c>
      <c r="AB1210" s="33"/>
      <c r="AC1210" s="33">
        <v>1</v>
      </c>
      <c r="AD1210" s="33">
        <v>1</v>
      </c>
      <c r="AE1210" s="33">
        <v>1</v>
      </c>
      <c r="AF1210" s="33">
        <v>1</v>
      </c>
      <c r="AG1210" s="33">
        <v>1</v>
      </c>
      <c r="AH1210" s="33">
        <v>1</v>
      </c>
      <c r="AI1210" s="33" t="s">
        <v>4509</v>
      </c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hidden="1" customHeight="1" x14ac:dyDescent="0.25">
      <c r="A1211" s="1" t="s">
        <v>5703</v>
      </c>
      <c r="B1211" s="21" t="s">
        <v>5704</v>
      </c>
      <c r="C1211" s="1">
        <v>1</v>
      </c>
      <c r="D1211" s="1" t="s">
        <v>5710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5101</v>
      </c>
      <c r="O1211" s="12"/>
      <c r="P1211" s="13"/>
      <c r="Q1211" s="14">
        <f>Tabela1[[#This Row],[QTDE/ Fabricação]]-Tabela1[[#This Row],[QTE]]</f>
        <v>-1</v>
      </c>
      <c r="R1211" s="18">
        <f t="shared" si="277"/>
        <v>72.099999999999994</v>
      </c>
      <c r="S1211" s="18">
        <f t="shared" si="278"/>
        <v>72.099999999999994</v>
      </c>
      <c r="T1211" s="19">
        <f t="shared" si="279"/>
        <v>0</v>
      </c>
      <c r="U1211" s="16">
        <f>IFERROR(SUMIF('LISTA DE EMBARQUE'!B:B,MICRO!E:E,'LISTA DE EMBARQUE'!G:G),"")</f>
        <v>1</v>
      </c>
      <c r="V1211" s="12">
        <f>IFERROR(VLOOKUP(Tabela1[[#This Row],[COD.MDE]],'LISTA DE EMBARQUE'!B:L,11,0),"")</f>
        <v>11</v>
      </c>
      <c r="W1211" s="13">
        <f>IFERROR(VLOOKUP(Tabela1[[#This Row],[COD.MDE]],'LISTA DE EMBARQUE'!B:M,12,0),"")</f>
        <v>46300</v>
      </c>
      <c r="X1211" s="14">
        <f>IFERROR(Tabela1[[#This Row],[QIANTIDADE EXPEDIDA]]*Tabela1[[#This Row],[PESO UNI]],"")</f>
        <v>72.099999999999994</v>
      </c>
      <c r="Y1211" s="14">
        <f t="shared" si="280"/>
        <v>0</v>
      </c>
      <c r="Z1211" s="20">
        <f>Tabela1[[#This Row],[PESO TOTAL]]-Tabela1[[#This Row],[Peso Expedido]]</f>
        <v>0</v>
      </c>
      <c r="AA1211" s="17">
        <v>1</v>
      </c>
      <c r="AB1211" s="33"/>
      <c r="AC1211" s="33">
        <v>1</v>
      </c>
      <c r="AD1211" s="33">
        <v>1</v>
      </c>
      <c r="AE1211" s="33">
        <v>1</v>
      </c>
      <c r="AF1211" s="33">
        <v>1</v>
      </c>
      <c r="AG1211" s="33">
        <v>1</v>
      </c>
      <c r="AH1211" s="33">
        <v>1</v>
      </c>
      <c r="AI1211" s="33" t="s">
        <v>4509</v>
      </c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hidden="1" customHeight="1" x14ac:dyDescent="0.25">
      <c r="A1212" s="1" t="s">
        <v>5703</v>
      </c>
      <c r="B1212" s="21" t="s">
        <v>5704</v>
      </c>
      <c r="C1212" s="1">
        <v>1</v>
      </c>
      <c r="D1212" s="1" t="s">
        <v>5711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5101</v>
      </c>
      <c r="O1212" s="12"/>
      <c r="P1212" s="13"/>
      <c r="Q1212" s="14">
        <f>Tabela1[[#This Row],[QTDE/ Fabricação]]-Tabela1[[#This Row],[QTE]]</f>
        <v>-1</v>
      </c>
      <c r="R1212" s="18">
        <f t="shared" si="277"/>
        <v>74.099999999999994</v>
      </c>
      <c r="S1212" s="18">
        <f t="shared" si="278"/>
        <v>74.099999999999994</v>
      </c>
      <c r="T1212" s="19">
        <f t="shared" si="279"/>
        <v>0</v>
      </c>
      <c r="U1212" s="16">
        <f>IFERROR(SUMIF('LISTA DE EMBARQUE'!B:B,MICRO!E:E,'LISTA DE EMBARQUE'!G:G),"")</f>
        <v>1</v>
      </c>
      <c r="V1212" s="12">
        <f>IFERROR(VLOOKUP(Tabela1[[#This Row],[COD.MDE]],'LISTA DE EMBARQUE'!B:L,11,0),"")</f>
        <v>11</v>
      </c>
      <c r="W1212" s="13">
        <f>IFERROR(VLOOKUP(Tabela1[[#This Row],[COD.MDE]],'LISTA DE EMBARQUE'!B:M,12,0),"")</f>
        <v>46300</v>
      </c>
      <c r="X1212" s="14">
        <f>IFERROR(Tabela1[[#This Row],[QIANTIDADE EXPEDIDA]]*Tabela1[[#This Row],[PESO UNI]],"")</f>
        <v>74.099999999999994</v>
      </c>
      <c r="Y1212" s="14">
        <f t="shared" si="280"/>
        <v>0</v>
      </c>
      <c r="Z1212" s="20">
        <f>Tabela1[[#This Row],[PESO TOTAL]]-Tabela1[[#This Row],[Peso Expedido]]</f>
        <v>0</v>
      </c>
      <c r="AA1212" s="17">
        <v>1</v>
      </c>
      <c r="AB1212" s="33"/>
      <c r="AC1212" s="33">
        <v>1</v>
      </c>
      <c r="AD1212" s="33">
        <v>1</v>
      </c>
      <c r="AE1212" s="33">
        <v>1</v>
      </c>
      <c r="AF1212" s="33">
        <v>1</v>
      </c>
      <c r="AG1212" s="33">
        <v>1</v>
      </c>
      <c r="AH1212" s="33">
        <v>1</v>
      </c>
      <c r="AI1212" s="33" t="s">
        <v>4509</v>
      </c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hidden="1" customHeight="1" x14ac:dyDescent="0.25">
      <c r="A1213" s="1" t="s">
        <v>5703</v>
      </c>
      <c r="B1213" s="21" t="s">
        <v>5704</v>
      </c>
      <c r="C1213" s="1">
        <v>4</v>
      </c>
      <c r="D1213" s="1" t="s">
        <v>5712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5101</v>
      </c>
      <c r="O1213" s="12"/>
      <c r="P1213" s="13"/>
      <c r="Q1213" s="14">
        <f>Tabela1[[#This Row],[QTDE/ Fabricação]]-Tabela1[[#This Row],[QTE]]</f>
        <v>-4</v>
      </c>
      <c r="R1213" s="18">
        <f t="shared" si="277"/>
        <v>59.6</v>
      </c>
      <c r="S1213" s="18">
        <f t="shared" si="278"/>
        <v>59.6</v>
      </c>
      <c r="T1213" s="19">
        <f t="shared" si="279"/>
        <v>0</v>
      </c>
      <c r="U1213" s="16">
        <f>IFERROR(SUMIF('LISTA DE EMBARQUE'!B:B,MICRO!E:E,'LISTA DE EMBARQUE'!G:G),"")</f>
        <v>4</v>
      </c>
      <c r="V1213" s="12">
        <f>IFERROR(VLOOKUP(Tabela1[[#This Row],[COD.MDE]],'LISTA DE EMBARQUE'!B:L,11,0),"")</f>
        <v>11</v>
      </c>
      <c r="W1213" s="13">
        <f>IFERROR(VLOOKUP(Tabela1[[#This Row],[COD.MDE]],'LISTA DE EMBARQUE'!B:M,12,0),"")</f>
        <v>46300</v>
      </c>
      <c r="X1213" s="14">
        <f>IFERROR(Tabela1[[#This Row],[QIANTIDADE EXPEDIDA]]*Tabela1[[#This Row],[PESO UNI]],"")</f>
        <v>59.6</v>
      </c>
      <c r="Y1213" s="14">
        <f t="shared" si="280"/>
        <v>0</v>
      </c>
      <c r="Z1213" s="20">
        <f>Tabela1[[#This Row],[PESO TOTAL]]-Tabela1[[#This Row],[Peso Expedido]]</f>
        <v>0</v>
      </c>
      <c r="AA1213" s="17">
        <v>1</v>
      </c>
      <c r="AB1213" s="33"/>
      <c r="AC1213" s="33">
        <v>1</v>
      </c>
      <c r="AD1213" s="33">
        <v>1</v>
      </c>
      <c r="AE1213" s="33">
        <v>1</v>
      </c>
      <c r="AF1213" s="33">
        <v>1</v>
      </c>
      <c r="AG1213" s="33">
        <v>1</v>
      </c>
      <c r="AH1213" s="33">
        <v>1</v>
      </c>
      <c r="AI1213" s="33" t="s">
        <v>4509</v>
      </c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hidden="1" customHeight="1" x14ac:dyDescent="0.25">
      <c r="A1214" s="1" t="s">
        <v>5703</v>
      </c>
      <c r="B1214" s="21" t="s">
        <v>5704</v>
      </c>
      <c r="C1214" s="1">
        <v>2</v>
      </c>
      <c r="D1214" s="1" t="s">
        <v>5713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5101</v>
      </c>
      <c r="O1214" s="12"/>
      <c r="P1214" s="13"/>
      <c r="Q1214" s="14">
        <f>Tabela1[[#This Row],[QTDE/ Fabricação]]-Tabela1[[#This Row],[QTE]]</f>
        <v>-2</v>
      </c>
      <c r="R1214" s="18">
        <f t="shared" si="277"/>
        <v>24</v>
      </c>
      <c r="S1214" s="18">
        <f t="shared" si="278"/>
        <v>24</v>
      </c>
      <c r="T1214" s="19">
        <f t="shared" si="279"/>
        <v>0</v>
      </c>
      <c r="U1214" s="16">
        <f>IFERROR(SUMIF('LISTA DE EMBARQUE'!B:B,MICRO!E:E,'LISTA DE EMBARQUE'!G:G),"")</f>
        <v>2</v>
      </c>
      <c r="V1214" s="12">
        <f>IFERROR(VLOOKUP(Tabela1[[#This Row],[COD.MDE]],'LISTA DE EMBARQUE'!B:L,11,0),"")</f>
        <v>11</v>
      </c>
      <c r="W1214" s="13">
        <f>IFERROR(VLOOKUP(Tabela1[[#This Row],[COD.MDE]],'LISTA DE EMBARQUE'!B:M,12,0),"")</f>
        <v>46300</v>
      </c>
      <c r="X1214" s="14">
        <f>IFERROR(Tabela1[[#This Row],[QIANTIDADE EXPEDIDA]]*Tabela1[[#This Row],[PESO UNI]],"")</f>
        <v>24</v>
      </c>
      <c r="Y1214" s="14">
        <f t="shared" si="280"/>
        <v>0</v>
      </c>
      <c r="Z1214" s="20">
        <f>Tabela1[[#This Row],[PESO TOTAL]]-Tabela1[[#This Row],[Peso Expedido]]</f>
        <v>0</v>
      </c>
      <c r="AA1214" s="17">
        <v>1</v>
      </c>
      <c r="AB1214" s="33"/>
      <c r="AC1214" s="33">
        <v>1</v>
      </c>
      <c r="AD1214" s="33">
        <v>1</v>
      </c>
      <c r="AE1214" s="33">
        <v>1</v>
      </c>
      <c r="AF1214" s="33">
        <v>1</v>
      </c>
      <c r="AG1214" s="33">
        <v>1</v>
      </c>
      <c r="AH1214" s="33">
        <v>1</v>
      </c>
      <c r="AI1214" s="33" t="s">
        <v>4509</v>
      </c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hidden="1" customHeight="1" x14ac:dyDescent="0.25">
      <c r="A1215" s="1" t="s">
        <v>5703</v>
      </c>
      <c r="B1215" s="21" t="s">
        <v>5704</v>
      </c>
      <c r="C1215" s="1">
        <v>2</v>
      </c>
      <c r="D1215" s="1" t="s">
        <v>5714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5101</v>
      </c>
      <c r="O1215" s="12"/>
      <c r="P1215" s="13"/>
      <c r="Q1215" s="14">
        <f>Tabela1[[#This Row],[QTDE/ Fabricação]]-Tabela1[[#This Row],[QTE]]</f>
        <v>-2</v>
      </c>
      <c r="R1215" s="18">
        <f t="shared" si="277"/>
        <v>34.4</v>
      </c>
      <c r="S1215" s="18">
        <f t="shared" si="278"/>
        <v>34.4</v>
      </c>
      <c r="T1215" s="19">
        <f t="shared" si="279"/>
        <v>0</v>
      </c>
      <c r="U1215" s="16">
        <f>IFERROR(SUMIF('LISTA DE EMBARQUE'!B:B,MICRO!E:E,'LISTA DE EMBARQUE'!G:G),"")</f>
        <v>2</v>
      </c>
      <c r="V1215" s="12">
        <f>IFERROR(VLOOKUP(Tabela1[[#This Row],[COD.MDE]],'LISTA DE EMBARQUE'!B:L,11,0),"")</f>
        <v>11</v>
      </c>
      <c r="W1215" s="13">
        <f>IFERROR(VLOOKUP(Tabela1[[#This Row],[COD.MDE]],'LISTA DE EMBARQUE'!B:M,12,0),"")</f>
        <v>46300</v>
      </c>
      <c r="X1215" s="14">
        <f>IFERROR(Tabela1[[#This Row],[QIANTIDADE EXPEDIDA]]*Tabela1[[#This Row],[PESO UNI]],"")</f>
        <v>34.4</v>
      </c>
      <c r="Y1215" s="14">
        <f t="shared" si="280"/>
        <v>0</v>
      </c>
      <c r="Z1215" s="20">
        <f>Tabela1[[#This Row],[PESO TOTAL]]-Tabela1[[#This Row],[Peso Expedido]]</f>
        <v>0</v>
      </c>
      <c r="AA1215" s="17">
        <v>1</v>
      </c>
      <c r="AB1215" s="33"/>
      <c r="AC1215" s="33">
        <v>1</v>
      </c>
      <c r="AD1215" s="33">
        <v>1</v>
      </c>
      <c r="AE1215" s="33">
        <v>1</v>
      </c>
      <c r="AF1215" s="33">
        <v>1</v>
      </c>
      <c r="AG1215" s="33">
        <v>1</v>
      </c>
      <c r="AH1215" s="33">
        <v>1</v>
      </c>
      <c r="AI1215" s="33" t="s">
        <v>4509</v>
      </c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hidden="1" customHeight="1" x14ac:dyDescent="0.25">
      <c r="A1216" s="1" t="s">
        <v>5703</v>
      </c>
      <c r="B1216" s="21" t="s">
        <v>5704</v>
      </c>
      <c r="C1216" s="1">
        <v>2</v>
      </c>
      <c r="D1216" s="1" t="s">
        <v>5715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5101</v>
      </c>
      <c r="O1216" s="12"/>
      <c r="P1216" s="13"/>
      <c r="Q1216" s="14">
        <f>Tabela1[[#This Row],[QTDE/ Fabricação]]-Tabela1[[#This Row],[QTE]]</f>
        <v>-2</v>
      </c>
      <c r="R1216" s="18">
        <f t="shared" si="277"/>
        <v>896.6</v>
      </c>
      <c r="S1216" s="18">
        <f t="shared" si="278"/>
        <v>896.6</v>
      </c>
      <c r="T1216" s="19">
        <f t="shared" si="279"/>
        <v>0</v>
      </c>
      <c r="U1216" s="16">
        <f>IFERROR(SUMIF('LISTA DE EMBARQUE'!B:B,MICRO!E:E,'LISTA DE EMBARQUE'!G:G),"")</f>
        <v>2</v>
      </c>
      <c r="V1216" s="12">
        <f>IFERROR(VLOOKUP(Tabela1[[#This Row],[COD.MDE]],'LISTA DE EMBARQUE'!B:L,11,0),"")</f>
        <v>11</v>
      </c>
      <c r="W1216" s="13">
        <f>IFERROR(VLOOKUP(Tabela1[[#This Row],[COD.MDE]],'LISTA DE EMBARQUE'!B:M,12,0),"")</f>
        <v>46300</v>
      </c>
      <c r="X1216" s="14">
        <f>IFERROR(Tabela1[[#This Row],[QIANTIDADE EXPEDIDA]]*Tabela1[[#This Row],[PESO UNI]],"")</f>
        <v>896.6</v>
      </c>
      <c r="Y1216" s="14">
        <f t="shared" si="280"/>
        <v>0</v>
      </c>
      <c r="Z1216" s="20">
        <f>Tabela1[[#This Row],[PESO TOTAL]]-Tabela1[[#This Row],[Peso Expedido]]</f>
        <v>0</v>
      </c>
      <c r="AA1216" s="17">
        <v>1</v>
      </c>
      <c r="AB1216" s="33"/>
      <c r="AC1216" s="33">
        <v>1</v>
      </c>
      <c r="AD1216" s="33">
        <v>1</v>
      </c>
      <c r="AE1216" s="33">
        <v>1</v>
      </c>
      <c r="AF1216" s="33">
        <v>1</v>
      </c>
      <c r="AG1216" s="33">
        <v>1</v>
      </c>
      <c r="AH1216" s="33">
        <v>1</v>
      </c>
      <c r="AI1216" s="33" t="s">
        <v>4509</v>
      </c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hidden="1" customHeight="1" x14ac:dyDescent="0.25">
      <c r="A1217" s="1" t="s">
        <v>5703</v>
      </c>
      <c r="B1217" s="21" t="s">
        <v>5704</v>
      </c>
      <c r="C1217" s="1">
        <v>2</v>
      </c>
      <c r="D1217" s="1" t="s">
        <v>5716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5101</v>
      </c>
      <c r="O1217" s="12"/>
      <c r="P1217" s="13"/>
      <c r="Q1217" s="14">
        <f>Tabela1[[#This Row],[QTDE/ Fabricação]]-Tabela1[[#This Row],[QTE]]</f>
        <v>-2</v>
      </c>
      <c r="R1217" s="18">
        <f t="shared" si="277"/>
        <v>174</v>
      </c>
      <c r="S1217" s="18">
        <f t="shared" si="278"/>
        <v>174</v>
      </c>
      <c r="T1217" s="19">
        <f t="shared" si="279"/>
        <v>0</v>
      </c>
      <c r="U1217" s="16">
        <f>IFERROR(SUMIF('LISTA DE EMBARQUE'!B:B,MICRO!E:E,'LISTA DE EMBARQUE'!G:G),"")</f>
        <v>2</v>
      </c>
      <c r="V1217" s="12">
        <f>IFERROR(VLOOKUP(Tabela1[[#This Row],[COD.MDE]],'LISTA DE EMBARQUE'!B:L,11,0),"")</f>
        <v>11</v>
      </c>
      <c r="W1217" s="13">
        <f>IFERROR(VLOOKUP(Tabela1[[#This Row],[COD.MDE]],'LISTA DE EMBARQUE'!B:M,12,0),"")</f>
        <v>46300</v>
      </c>
      <c r="X1217" s="14">
        <f>IFERROR(Tabela1[[#This Row],[QIANTIDADE EXPEDIDA]]*Tabela1[[#This Row],[PESO UNI]],"")</f>
        <v>174</v>
      </c>
      <c r="Y1217" s="14">
        <f t="shared" si="280"/>
        <v>0</v>
      </c>
      <c r="Z1217" s="20">
        <f>Tabela1[[#This Row],[PESO TOTAL]]-Tabela1[[#This Row],[Peso Expedido]]</f>
        <v>0</v>
      </c>
      <c r="AA1217" s="17">
        <v>1</v>
      </c>
      <c r="AB1217" s="33"/>
      <c r="AC1217" s="33">
        <v>1</v>
      </c>
      <c r="AD1217" s="33">
        <v>1</v>
      </c>
      <c r="AE1217" s="33">
        <v>1</v>
      </c>
      <c r="AF1217" s="33">
        <v>1</v>
      </c>
      <c r="AG1217" s="33">
        <v>1</v>
      </c>
      <c r="AH1217" s="33">
        <v>1</v>
      </c>
      <c r="AI1217" s="33" t="s">
        <v>4509</v>
      </c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hidden="1" customHeight="1" x14ac:dyDescent="0.25">
      <c r="A1218" s="1" t="s">
        <v>5703</v>
      </c>
      <c r="B1218" s="21" t="s">
        <v>5704</v>
      </c>
      <c r="C1218" s="1">
        <v>2</v>
      </c>
      <c r="D1218" s="1" t="s">
        <v>5717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5101</v>
      </c>
      <c r="O1218" s="12"/>
      <c r="P1218" s="13"/>
      <c r="Q1218" s="14">
        <f>Tabela1[[#This Row],[QTDE/ Fabricação]]-Tabela1[[#This Row],[QTE]]</f>
        <v>-2</v>
      </c>
      <c r="R1218" s="18">
        <f t="shared" si="277"/>
        <v>150</v>
      </c>
      <c r="S1218" s="18">
        <f t="shared" si="278"/>
        <v>150</v>
      </c>
      <c r="T1218" s="19">
        <f t="shared" si="279"/>
        <v>0</v>
      </c>
      <c r="U1218" s="16">
        <f>IFERROR(SUMIF('LISTA DE EMBARQUE'!B:B,MICRO!E:E,'LISTA DE EMBARQUE'!G:G),"")</f>
        <v>2</v>
      </c>
      <c r="V1218" s="12">
        <f>IFERROR(VLOOKUP(Tabela1[[#This Row],[COD.MDE]],'LISTA DE EMBARQUE'!B:L,11,0),"")</f>
        <v>11</v>
      </c>
      <c r="W1218" s="13">
        <f>IFERROR(VLOOKUP(Tabela1[[#This Row],[COD.MDE]],'LISTA DE EMBARQUE'!B:M,12,0),"")</f>
        <v>46300</v>
      </c>
      <c r="X1218" s="14">
        <f>IFERROR(Tabela1[[#This Row],[QIANTIDADE EXPEDIDA]]*Tabela1[[#This Row],[PESO UNI]],"")</f>
        <v>150</v>
      </c>
      <c r="Y1218" s="14">
        <f t="shared" si="280"/>
        <v>0</v>
      </c>
      <c r="Z1218" s="20">
        <f>Tabela1[[#This Row],[PESO TOTAL]]-Tabela1[[#This Row],[Peso Expedido]]</f>
        <v>0</v>
      </c>
      <c r="AA1218" s="17">
        <v>1</v>
      </c>
      <c r="AB1218" s="33"/>
      <c r="AC1218" s="33">
        <v>1</v>
      </c>
      <c r="AD1218" s="33">
        <v>1</v>
      </c>
      <c r="AE1218" s="33">
        <v>1</v>
      </c>
      <c r="AF1218" s="33">
        <v>1</v>
      </c>
      <c r="AG1218" s="33">
        <v>1</v>
      </c>
      <c r="AH1218" s="33">
        <v>1</v>
      </c>
      <c r="AI1218" s="33" t="s">
        <v>4509</v>
      </c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hidden="1" customHeight="1" x14ac:dyDescent="0.25">
      <c r="A1219" s="1" t="s">
        <v>5703</v>
      </c>
      <c r="B1219" s="21" t="s">
        <v>5704</v>
      </c>
      <c r="C1219" s="1">
        <v>32</v>
      </c>
      <c r="D1219" s="1" t="s">
        <v>5718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5101</v>
      </c>
      <c r="O1219" s="12"/>
      <c r="P1219" s="13"/>
      <c r="Q1219" s="14">
        <f>Tabela1[[#This Row],[QTDE/ Fabricação]]-Tabela1[[#This Row],[QTE]]</f>
        <v>-32</v>
      </c>
      <c r="R1219" s="18">
        <f t="shared" si="277"/>
        <v>112</v>
      </c>
      <c r="S1219" s="18">
        <f t="shared" si="278"/>
        <v>112</v>
      </c>
      <c r="T1219" s="19">
        <f t="shared" si="279"/>
        <v>0</v>
      </c>
      <c r="U1219" s="16">
        <f>IFERROR(SUMIF('LISTA DE EMBARQUE'!B:B,MICRO!E:E,'LISTA DE EMBARQUE'!G:G),"")</f>
        <v>32</v>
      </c>
      <c r="V1219" s="12">
        <f>IFERROR(VLOOKUP(Tabela1[[#This Row],[COD.MDE]],'LISTA DE EMBARQUE'!B:L,11,0),"")</f>
        <v>11</v>
      </c>
      <c r="W1219" s="13">
        <f>IFERROR(VLOOKUP(Tabela1[[#This Row],[COD.MDE]],'LISTA DE EMBARQUE'!B:M,12,0),"")</f>
        <v>46300</v>
      </c>
      <c r="X1219" s="14">
        <f>IFERROR(Tabela1[[#This Row],[QIANTIDADE EXPEDIDA]]*Tabela1[[#This Row],[PESO UNI]],"")</f>
        <v>112</v>
      </c>
      <c r="Y1219" s="14">
        <f t="shared" si="280"/>
        <v>0</v>
      </c>
      <c r="Z1219" s="20">
        <f>Tabela1[[#This Row],[PESO TOTAL]]-Tabela1[[#This Row],[Peso Expedido]]</f>
        <v>0</v>
      </c>
      <c r="AA1219" s="17">
        <v>1</v>
      </c>
      <c r="AB1219" s="33"/>
      <c r="AC1219" s="33">
        <v>1</v>
      </c>
      <c r="AD1219" s="33">
        <v>1</v>
      </c>
      <c r="AE1219" s="33">
        <v>1</v>
      </c>
      <c r="AF1219" s="33">
        <v>1</v>
      </c>
      <c r="AG1219" s="33">
        <v>1</v>
      </c>
      <c r="AH1219" s="33">
        <v>1</v>
      </c>
      <c r="AI1219" s="33" t="s">
        <v>4509</v>
      </c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hidden="1" customHeight="1" x14ac:dyDescent="0.25">
      <c r="A1220" s="1" t="s">
        <v>5703</v>
      </c>
      <c r="B1220" s="21" t="s">
        <v>5704</v>
      </c>
      <c r="C1220" s="1">
        <v>64</v>
      </c>
      <c r="D1220" s="1" t="s">
        <v>5719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5101</v>
      </c>
      <c r="O1220" s="12"/>
      <c r="P1220" s="13"/>
      <c r="Q1220" s="14">
        <f>Tabela1[[#This Row],[QTDE/ Fabricação]]-Tabela1[[#This Row],[QTE]]</f>
        <v>-64</v>
      </c>
      <c r="R1220" s="18">
        <f t="shared" si="277"/>
        <v>96</v>
      </c>
      <c r="S1220" s="18">
        <f t="shared" si="278"/>
        <v>96</v>
      </c>
      <c r="T1220" s="19">
        <f t="shared" si="279"/>
        <v>0</v>
      </c>
      <c r="U1220" s="16">
        <f>IFERROR(SUMIF('LISTA DE EMBARQUE'!B:B,MICRO!E:E,'LISTA DE EMBARQUE'!G:G),"")</f>
        <v>64</v>
      </c>
      <c r="V1220" s="12">
        <f>IFERROR(VLOOKUP(Tabela1[[#This Row],[COD.MDE]],'LISTA DE EMBARQUE'!B:L,11,0),"")</f>
        <v>11</v>
      </c>
      <c r="W1220" s="13">
        <f>IFERROR(VLOOKUP(Tabela1[[#This Row],[COD.MDE]],'LISTA DE EMBARQUE'!B:M,12,0),"")</f>
        <v>46300</v>
      </c>
      <c r="X1220" s="14">
        <f>IFERROR(Tabela1[[#This Row],[QIANTIDADE EXPEDIDA]]*Tabela1[[#This Row],[PESO UNI]],"")</f>
        <v>96</v>
      </c>
      <c r="Y1220" s="14">
        <f t="shared" si="280"/>
        <v>0</v>
      </c>
      <c r="Z1220" s="20">
        <f>Tabela1[[#This Row],[PESO TOTAL]]-Tabela1[[#This Row],[Peso Expedido]]</f>
        <v>0</v>
      </c>
      <c r="AA1220" s="17">
        <v>1</v>
      </c>
      <c r="AB1220" s="33"/>
      <c r="AC1220" s="33">
        <v>1</v>
      </c>
      <c r="AD1220" s="33">
        <v>1</v>
      </c>
      <c r="AE1220" s="33">
        <v>1</v>
      </c>
      <c r="AF1220" s="33">
        <v>1</v>
      </c>
      <c r="AG1220" s="33">
        <v>1</v>
      </c>
      <c r="AH1220" s="33">
        <v>1</v>
      </c>
      <c r="AI1220" s="33" t="s">
        <v>4509</v>
      </c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hidden="1" customHeight="1" x14ac:dyDescent="0.25">
      <c r="A1221" s="1" t="s">
        <v>5703</v>
      </c>
      <c r="B1221" s="21" t="s">
        <v>5704</v>
      </c>
      <c r="C1221" s="1">
        <v>32</v>
      </c>
      <c r="D1221" s="1" t="s">
        <v>5720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5101</v>
      </c>
      <c r="O1221" s="12"/>
      <c r="P1221" s="13"/>
      <c r="Q1221" s="14">
        <f>Tabela1[[#This Row],[QTDE/ Fabricação]]-Tabela1[[#This Row],[QTE]]</f>
        <v>-32</v>
      </c>
      <c r="R1221" s="18">
        <f t="shared" si="277"/>
        <v>89.6</v>
      </c>
      <c r="S1221" s="18">
        <f t="shared" si="278"/>
        <v>89.6</v>
      </c>
      <c r="T1221" s="19">
        <f t="shared" si="279"/>
        <v>0</v>
      </c>
      <c r="U1221" s="16">
        <f>IFERROR(SUMIF('LISTA DE EMBARQUE'!B:B,MICRO!E:E,'LISTA DE EMBARQUE'!G:G),"")</f>
        <v>32</v>
      </c>
      <c r="V1221" s="12">
        <f>IFERROR(VLOOKUP(Tabela1[[#This Row],[COD.MDE]],'LISTA DE EMBARQUE'!B:L,11,0),"")</f>
        <v>11</v>
      </c>
      <c r="W1221" s="13">
        <f>IFERROR(VLOOKUP(Tabela1[[#This Row],[COD.MDE]],'LISTA DE EMBARQUE'!B:M,12,0),"")</f>
        <v>46300</v>
      </c>
      <c r="X1221" s="14">
        <f>IFERROR(Tabela1[[#This Row],[QIANTIDADE EXPEDIDA]]*Tabela1[[#This Row],[PESO UNI]],"")</f>
        <v>89.6</v>
      </c>
      <c r="Y1221" s="14">
        <f t="shared" si="280"/>
        <v>0</v>
      </c>
      <c r="Z1221" s="20">
        <f>Tabela1[[#This Row],[PESO TOTAL]]-Tabela1[[#This Row],[Peso Expedido]]</f>
        <v>0</v>
      </c>
      <c r="AA1221" s="17">
        <v>1</v>
      </c>
      <c r="AB1221" s="33"/>
      <c r="AC1221" s="33">
        <v>1</v>
      </c>
      <c r="AD1221" s="33">
        <v>1</v>
      </c>
      <c r="AE1221" s="33">
        <v>1</v>
      </c>
      <c r="AF1221" s="33">
        <v>1</v>
      </c>
      <c r="AG1221" s="33">
        <v>1</v>
      </c>
      <c r="AH1221" s="33">
        <v>1</v>
      </c>
      <c r="AI1221" s="33" t="s">
        <v>4509</v>
      </c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hidden="1" customHeight="1" x14ac:dyDescent="0.25">
      <c r="A1222" s="1" t="s">
        <v>5721</v>
      </c>
      <c r="B1222" s="21" t="s">
        <v>5722</v>
      </c>
      <c r="C1222" s="1">
        <v>2</v>
      </c>
      <c r="D1222" s="1" t="s">
        <v>5723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5101</v>
      </c>
      <c r="O1222" s="12"/>
      <c r="P1222" s="13"/>
      <c r="Q1222" s="14">
        <f>Tabela1[[#This Row],[QTDE/ Fabricação]]-Tabela1[[#This Row],[QTE]]</f>
        <v>-2</v>
      </c>
      <c r="R1222" s="18">
        <f t="shared" ref="R1222:R1231" si="281">IFERROR(H1222*((AA1222*0.25)+(AC1222*0.25)+(AD1222*0.225)+(AE1222*0.225)+(AF1222*0.05)),"")</f>
        <v>78.965000000000003</v>
      </c>
      <c r="S1222" s="18">
        <f t="shared" ref="S1222:S1231" si="282">IFERROR(H1222*AG1222,"")</f>
        <v>0</v>
      </c>
      <c r="T1222" s="19">
        <f t="shared" ref="T1222:T1231" si="283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1" si="284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>
        <v>0.3</v>
      </c>
      <c r="AD1222" s="33">
        <v>0.2</v>
      </c>
      <c r="AE1222" s="33">
        <v>0.2</v>
      </c>
      <c r="AF1222" s="33">
        <v>0.2</v>
      </c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hidden="1" customHeight="1" x14ac:dyDescent="0.25">
      <c r="A1223" s="1" t="s">
        <v>5724</v>
      </c>
      <c r="B1223" s="21" t="s">
        <v>5725</v>
      </c>
      <c r="C1223" s="1">
        <v>2</v>
      </c>
      <c r="D1223" s="1" t="s">
        <v>5726</v>
      </c>
      <c r="E1223" s="7">
        <v>4904</v>
      </c>
      <c r="F1223" s="7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1"/>
        <v>72.75</v>
      </c>
      <c r="S1223" s="18">
        <f t="shared" si="282"/>
        <v>0</v>
      </c>
      <c r="T1223" s="19">
        <f t="shared" si="283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84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hidden="1" customHeight="1" x14ac:dyDescent="0.25">
      <c r="A1224" s="1" t="s">
        <v>5724</v>
      </c>
      <c r="B1224" s="21" t="s">
        <v>5725</v>
      </c>
      <c r="C1224" s="1">
        <v>1</v>
      </c>
      <c r="D1224" s="1" t="s">
        <v>5727</v>
      </c>
      <c r="E1224" s="7">
        <v>4905</v>
      </c>
      <c r="F1224" s="7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1"/>
        <v>4.625</v>
      </c>
      <c r="S1224" s="18">
        <f t="shared" si="282"/>
        <v>0</v>
      </c>
      <c r="T1224" s="19">
        <f t="shared" si="283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84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hidden="1" customHeight="1" x14ac:dyDescent="0.25">
      <c r="A1225" s="1" t="s">
        <v>5724</v>
      </c>
      <c r="B1225" s="21" t="s">
        <v>5725</v>
      </c>
      <c r="C1225" s="1">
        <v>1</v>
      </c>
      <c r="D1225" s="1" t="s">
        <v>5728</v>
      </c>
      <c r="E1225" s="7">
        <v>4906</v>
      </c>
      <c r="F1225" s="7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1"/>
        <v>4.625</v>
      </c>
      <c r="S1225" s="18">
        <f t="shared" si="282"/>
        <v>0</v>
      </c>
      <c r="T1225" s="19">
        <f t="shared" si="283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84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hidden="1" customHeight="1" x14ac:dyDescent="0.25">
      <c r="A1226" s="1" t="s">
        <v>5724</v>
      </c>
      <c r="B1226" s="21" t="s">
        <v>5725</v>
      </c>
      <c r="C1226" s="1">
        <v>2</v>
      </c>
      <c r="D1226" s="1" t="s">
        <v>5729</v>
      </c>
      <c r="E1226" s="7">
        <v>4907</v>
      </c>
      <c r="F1226" s="7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1"/>
        <v>24.25</v>
      </c>
      <c r="S1226" s="18">
        <f t="shared" si="282"/>
        <v>0</v>
      </c>
      <c r="T1226" s="19">
        <f t="shared" si="283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84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hidden="1" customHeight="1" x14ac:dyDescent="0.25">
      <c r="A1227" s="1" t="s">
        <v>5724</v>
      </c>
      <c r="B1227" s="21" t="s">
        <v>5725</v>
      </c>
      <c r="C1227" s="1">
        <v>2</v>
      </c>
      <c r="D1227" s="1" t="s">
        <v>5730</v>
      </c>
      <c r="E1227" s="7">
        <v>4908</v>
      </c>
      <c r="F1227" s="7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1"/>
        <v>0.2</v>
      </c>
      <c r="S1227" s="18">
        <f t="shared" si="282"/>
        <v>0</v>
      </c>
      <c r="T1227" s="19">
        <f t="shared" si="283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84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hidden="1" customHeight="1" x14ac:dyDescent="0.25">
      <c r="A1228" s="1" t="s">
        <v>5724</v>
      </c>
      <c r="B1228" s="21" t="s">
        <v>5725</v>
      </c>
      <c r="C1228" s="1">
        <v>2</v>
      </c>
      <c r="D1228" s="1" t="s">
        <v>5731</v>
      </c>
      <c r="E1228" s="7">
        <v>4909</v>
      </c>
      <c r="F1228" s="7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1"/>
        <v>0.4</v>
      </c>
      <c r="S1228" s="18">
        <f t="shared" si="282"/>
        <v>0</v>
      </c>
      <c r="T1228" s="19">
        <f t="shared" si="283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84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hidden="1" customHeight="1" x14ac:dyDescent="0.25">
      <c r="A1229" s="1" t="s">
        <v>5724</v>
      </c>
      <c r="B1229" s="21" t="s">
        <v>5725</v>
      </c>
      <c r="C1229" s="1">
        <v>2</v>
      </c>
      <c r="D1229" s="1" t="s">
        <v>5732</v>
      </c>
      <c r="E1229" s="7">
        <v>4910</v>
      </c>
      <c r="F1229" s="7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1"/>
        <v>38.65</v>
      </c>
      <c r="S1229" s="18">
        <f t="shared" si="282"/>
        <v>0</v>
      </c>
      <c r="T1229" s="19">
        <f t="shared" si="283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84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hidden="1" customHeight="1" x14ac:dyDescent="0.25">
      <c r="A1230" s="1" t="s">
        <v>5724</v>
      </c>
      <c r="B1230" s="21" t="s">
        <v>5725</v>
      </c>
      <c r="C1230" s="1">
        <v>2</v>
      </c>
      <c r="D1230" s="1" t="s">
        <v>5733</v>
      </c>
      <c r="E1230" s="7">
        <v>4911</v>
      </c>
      <c r="F1230" s="7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1"/>
        <v>0.45</v>
      </c>
      <c r="S1230" s="18">
        <f t="shared" si="282"/>
        <v>0</v>
      </c>
      <c r="T1230" s="19">
        <f t="shared" si="283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84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hidden="1" customHeight="1" x14ac:dyDescent="0.25">
      <c r="A1231" s="1" t="s">
        <v>5724</v>
      </c>
      <c r="B1231" s="21" t="s">
        <v>5725</v>
      </c>
      <c r="C1231" s="1">
        <v>4</v>
      </c>
      <c r="D1231" s="1" t="s">
        <v>5734</v>
      </c>
      <c r="E1231" s="7">
        <v>4912</v>
      </c>
      <c r="F1231" s="7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1"/>
        <v>4.7</v>
      </c>
      <c r="S1231" s="18">
        <f t="shared" si="282"/>
        <v>0</v>
      </c>
      <c r="T1231" s="19">
        <f t="shared" si="283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84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hidden="1" customHeight="1" x14ac:dyDescent="0.25">
      <c r="A1232" s="1" t="s">
        <v>5724</v>
      </c>
      <c r="B1232" s="21" t="s">
        <v>5725</v>
      </c>
      <c r="C1232" s="1">
        <v>2</v>
      </c>
      <c r="D1232" s="1" t="s">
        <v>5735</v>
      </c>
      <c r="E1232" s="7">
        <v>4913</v>
      </c>
      <c r="F1232" s="7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ref="R1232:R1245" si="285">IFERROR(H1232*((AA1232*0.25)+(AC1232*0.25)+(AD1232*0.225)+(AE1232*0.225)+(AF1232*0.05)),"")</f>
        <v>1.1499999999999999</v>
      </c>
      <c r="S1232" s="18">
        <f t="shared" ref="S1232:S1245" si="286">IFERROR(H1232*AG1232,"")</f>
        <v>0</v>
      </c>
      <c r="T1232" s="19">
        <f t="shared" ref="T1232:T1245" si="287">IFERROR(S1232-H1232,"")</f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ref="Y1232:Y1245" si="288">U1232-C1232</f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  <row r="1233" spans="1:49" ht="15.75" hidden="1" customHeight="1" x14ac:dyDescent="0.25">
      <c r="A1233" s="1" t="s">
        <v>5922</v>
      </c>
      <c r="B1233" s="21" t="s">
        <v>5923</v>
      </c>
      <c r="C1233" s="1">
        <v>2</v>
      </c>
      <c r="D1233" s="1" t="s">
        <v>5924</v>
      </c>
      <c r="E1233" s="7">
        <v>4915</v>
      </c>
      <c r="F1233" s="7">
        <v>76</v>
      </c>
      <c r="G1233" s="1">
        <v>128.19999999999999</v>
      </c>
      <c r="H1233" s="34">
        <f>Tabela1[[#This Row],[PESO UNI]]*Tabela1[[#This Row],[QTE]]</f>
        <v>256.39999999999998</v>
      </c>
      <c r="I1233" s="7">
        <v>0</v>
      </c>
      <c r="J1233" s="8" t="s">
        <v>3140</v>
      </c>
      <c r="K1233" s="8" t="s">
        <v>4320</v>
      </c>
      <c r="L1233" s="9" t="s">
        <v>2984</v>
      </c>
      <c r="M1233" s="10">
        <v>46280</v>
      </c>
      <c r="N1233" s="8" t="s">
        <v>38</v>
      </c>
      <c r="O1233" s="12"/>
      <c r="P1233" s="13"/>
      <c r="Q1233" s="14">
        <f>Tabela1[[#This Row],[QTDE/ Fabricação]]-Tabela1[[#This Row],[QTE]]</f>
        <v>-2</v>
      </c>
      <c r="R1233" s="18">
        <f t="shared" si="285"/>
        <v>64.099999999999994</v>
      </c>
      <c r="S1233" s="18">
        <f t="shared" si="286"/>
        <v>0</v>
      </c>
      <c r="T1233" s="19">
        <f t="shared" si="287"/>
        <v>-256.39999999999998</v>
      </c>
      <c r="U1233" s="16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IFERROR(VLOOKUP(Tabela1[[#This Row],[COD.MDE]],'LISTA DE EMBARQUE'!B:M,12,0),"")</f>
        <v/>
      </c>
      <c r="X1233" s="14">
        <f>IFERROR(Tabela1[[#This Row],[QIANTIDADE EXPEDIDA]]*Tabela1[[#This Row],[PESO UNI]],"")</f>
        <v>0</v>
      </c>
      <c r="Y1233" s="14">
        <f t="shared" si="288"/>
        <v>-2</v>
      </c>
      <c r="Z1233" s="20">
        <f>Tabela1[[#This Row],[PESO TOTAL]]-Tabela1[[#This Row],[Peso Expedido]]</f>
        <v>256.39999999999998</v>
      </c>
      <c r="AA1233" s="17">
        <v>1</v>
      </c>
      <c r="AB1233" s="33"/>
      <c r="AC1233" s="33"/>
      <c r="AD1233" s="33"/>
      <c r="AE1233" s="33"/>
      <c r="AF1233" s="33"/>
      <c r="AG1233" s="33"/>
      <c r="AH1233" s="33"/>
      <c r="AI1233" s="33"/>
      <c r="AJ1233"/>
      <c r="AK1233"/>
      <c r="AL1233"/>
      <c r="AM1233"/>
      <c r="AN1233"/>
      <c r="AO1233"/>
      <c r="AP1233"/>
      <c r="AQ1233" s="22"/>
      <c r="AR1233" s="24"/>
      <c r="AS1233" s="37"/>
      <c r="AT1233" s="37"/>
      <c r="AU1233" s="37"/>
      <c r="AV1233" s="37"/>
      <c r="AW1233" s="37"/>
    </row>
    <row r="1234" spans="1:49" ht="15.75" hidden="1" customHeight="1" x14ac:dyDescent="0.25">
      <c r="A1234" s="1" t="s">
        <v>5922</v>
      </c>
      <c r="B1234" s="21" t="s">
        <v>5923</v>
      </c>
      <c r="C1234" s="1">
        <v>1</v>
      </c>
      <c r="D1234" s="1" t="s">
        <v>5925</v>
      </c>
      <c r="E1234" s="7">
        <v>4916</v>
      </c>
      <c r="F1234" s="7">
        <v>76</v>
      </c>
      <c r="G1234" s="1">
        <v>204</v>
      </c>
      <c r="H1234" s="34">
        <f>Tabela1[[#This Row],[PESO UNI]]*Tabela1[[#This Row],[QTE]]</f>
        <v>204</v>
      </c>
      <c r="I1234" s="7">
        <v>0</v>
      </c>
      <c r="J1234" s="8" t="s">
        <v>3140</v>
      </c>
      <c r="K1234" s="8" t="s">
        <v>4320</v>
      </c>
      <c r="L1234" s="9" t="s">
        <v>2984</v>
      </c>
      <c r="M1234" s="10">
        <v>46280</v>
      </c>
      <c r="N1234" s="8" t="s">
        <v>38</v>
      </c>
      <c r="O1234" s="12"/>
      <c r="P1234" s="13"/>
      <c r="Q1234" s="14">
        <f>Tabela1[[#This Row],[QTDE/ Fabricação]]-Tabela1[[#This Row],[QTE]]</f>
        <v>-1</v>
      </c>
      <c r="R1234" s="18">
        <f t="shared" si="285"/>
        <v>51</v>
      </c>
      <c r="S1234" s="18">
        <f t="shared" si="286"/>
        <v>0</v>
      </c>
      <c r="T1234" s="19">
        <f t="shared" si="287"/>
        <v>-204</v>
      </c>
      <c r="U1234" s="16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IFERROR(VLOOKUP(Tabela1[[#This Row],[COD.MDE]],'LISTA DE EMBARQUE'!B:M,12,0),"")</f>
        <v/>
      </c>
      <c r="X1234" s="14">
        <f>IFERROR(Tabela1[[#This Row],[QIANTIDADE EXPEDIDA]]*Tabela1[[#This Row],[PESO UNI]],"")</f>
        <v>0</v>
      </c>
      <c r="Y1234" s="14">
        <f t="shared" si="288"/>
        <v>-1</v>
      </c>
      <c r="Z1234" s="20">
        <f>Tabela1[[#This Row],[PESO TOTAL]]-Tabela1[[#This Row],[Peso Expedido]]</f>
        <v>204</v>
      </c>
      <c r="AA1234" s="17">
        <v>1</v>
      </c>
      <c r="AB1234" s="33"/>
      <c r="AC1234" s="33"/>
      <c r="AD1234" s="33"/>
      <c r="AE1234" s="33"/>
      <c r="AF1234" s="33"/>
      <c r="AG1234" s="33"/>
      <c r="AH1234" s="33"/>
      <c r="AI1234" s="33"/>
      <c r="AJ1234"/>
      <c r="AK1234"/>
      <c r="AL1234"/>
      <c r="AM1234"/>
      <c r="AN1234"/>
      <c r="AO1234"/>
      <c r="AP1234"/>
      <c r="AQ1234" s="22"/>
      <c r="AR1234" s="24"/>
      <c r="AS1234" s="37"/>
      <c r="AT1234" s="37"/>
      <c r="AU1234" s="37"/>
      <c r="AV1234" s="37"/>
      <c r="AW1234" s="37"/>
    </row>
    <row r="1235" spans="1:49" ht="15.75" hidden="1" customHeight="1" x14ac:dyDescent="0.25">
      <c r="A1235" s="1" t="s">
        <v>5922</v>
      </c>
      <c r="B1235" s="21" t="s">
        <v>5923</v>
      </c>
      <c r="C1235" s="1">
        <v>1</v>
      </c>
      <c r="D1235" s="1" t="s">
        <v>5926</v>
      </c>
      <c r="E1235" s="7">
        <v>4917</v>
      </c>
      <c r="F1235" s="7">
        <v>76</v>
      </c>
      <c r="G1235" s="1">
        <v>225.3</v>
      </c>
      <c r="H1235" s="34">
        <f>Tabela1[[#This Row],[PESO UNI]]*Tabela1[[#This Row],[QTE]]</f>
        <v>225.3</v>
      </c>
      <c r="I1235" s="7">
        <v>0</v>
      </c>
      <c r="J1235" s="8" t="s">
        <v>3140</v>
      </c>
      <c r="K1235" s="8" t="s">
        <v>4320</v>
      </c>
      <c r="L1235" s="9" t="s">
        <v>2984</v>
      </c>
      <c r="M1235" s="10">
        <v>46280</v>
      </c>
      <c r="N1235" s="8" t="s">
        <v>38</v>
      </c>
      <c r="O1235" s="12"/>
      <c r="P1235" s="13"/>
      <c r="Q1235" s="14">
        <f>Tabela1[[#This Row],[QTDE/ Fabricação]]-Tabela1[[#This Row],[QTE]]</f>
        <v>-1</v>
      </c>
      <c r="R1235" s="18">
        <f t="shared" si="285"/>
        <v>56.325000000000003</v>
      </c>
      <c r="S1235" s="18">
        <f t="shared" si="286"/>
        <v>0</v>
      </c>
      <c r="T1235" s="19">
        <f t="shared" si="287"/>
        <v>-225.3</v>
      </c>
      <c r="U1235" s="16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IFERROR(VLOOKUP(Tabela1[[#This Row],[COD.MDE]],'LISTA DE EMBARQUE'!B:M,12,0),"")</f>
        <v/>
      </c>
      <c r="X1235" s="14">
        <f>IFERROR(Tabela1[[#This Row],[QIANTIDADE EXPEDIDA]]*Tabela1[[#This Row],[PESO UNI]],"")</f>
        <v>0</v>
      </c>
      <c r="Y1235" s="14">
        <f t="shared" si="288"/>
        <v>-1</v>
      </c>
      <c r="Z1235" s="20">
        <f>Tabela1[[#This Row],[PESO TOTAL]]-Tabela1[[#This Row],[Peso Expedido]]</f>
        <v>225.3</v>
      </c>
      <c r="AA1235" s="17">
        <v>1</v>
      </c>
      <c r="AB1235" s="33"/>
      <c r="AC1235" s="33"/>
      <c r="AD1235" s="33"/>
      <c r="AE1235" s="33"/>
      <c r="AF1235" s="33"/>
      <c r="AG1235" s="33"/>
      <c r="AH1235" s="33"/>
      <c r="AI1235" s="33"/>
      <c r="AJ1235"/>
      <c r="AK1235"/>
      <c r="AL1235"/>
      <c r="AM1235"/>
      <c r="AN1235"/>
      <c r="AO1235"/>
      <c r="AP1235"/>
      <c r="AQ1235" s="22"/>
      <c r="AR1235" s="24"/>
      <c r="AS1235" s="37"/>
      <c r="AT1235" s="37"/>
      <c r="AU1235" s="37"/>
      <c r="AV1235" s="37"/>
      <c r="AW1235" s="37"/>
    </row>
    <row r="1236" spans="1:49" ht="15.75" hidden="1" customHeight="1" x14ac:dyDescent="0.25">
      <c r="A1236" s="1" t="s">
        <v>5922</v>
      </c>
      <c r="B1236" s="21" t="s">
        <v>5923</v>
      </c>
      <c r="C1236" s="1">
        <v>1</v>
      </c>
      <c r="D1236" s="1" t="s">
        <v>5927</v>
      </c>
      <c r="E1236" s="7">
        <v>4918</v>
      </c>
      <c r="F1236" s="7">
        <v>76</v>
      </c>
      <c r="G1236" s="1">
        <v>213.8</v>
      </c>
      <c r="H1236" s="34">
        <f>Tabela1[[#This Row],[PESO UNI]]*Tabela1[[#This Row],[QTE]]</f>
        <v>213.8</v>
      </c>
      <c r="I1236" s="7">
        <v>0</v>
      </c>
      <c r="J1236" s="8" t="s">
        <v>3140</v>
      </c>
      <c r="K1236" s="8" t="s">
        <v>4320</v>
      </c>
      <c r="L1236" s="9" t="s">
        <v>2984</v>
      </c>
      <c r="M1236" s="10">
        <v>46280</v>
      </c>
      <c r="N1236" s="8" t="s">
        <v>38</v>
      </c>
      <c r="O1236" s="12"/>
      <c r="P1236" s="13"/>
      <c r="Q1236" s="14">
        <f>Tabela1[[#This Row],[QTDE/ Fabricação]]-Tabela1[[#This Row],[QTE]]</f>
        <v>-1</v>
      </c>
      <c r="R1236" s="18">
        <f t="shared" si="285"/>
        <v>53.45</v>
      </c>
      <c r="S1236" s="18">
        <f t="shared" si="286"/>
        <v>0</v>
      </c>
      <c r="T1236" s="19">
        <f t="shared" si="287"/>
        <v>-213.8</v>
      </c>
      <c r="U1236" s="16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IFERROR(VLOOKUP(Tabela1[[#This Row],[COD.MDE]],'LISTA DE EMBARQUE'!B:M,12,0),"")</f>
        <v/>
      </c>
      <c r="X1236" s="14">
        <f>IFERROR(Tabela1[[#This Row],[QIANTIDADE EXPEDIDA]]*Tabela1[[#This Row],[PESO UNI]],"")</f>
        <v>0</v>
      </c>
      <c r="Y1236" s="14">
        <f t="shared" si="288"/>
        <v>-1</v>
      </c>
      <c r="Z1236" s="20">
        <f>Tabela1[[#This Row],[PESO TOTAL]]-Tabela1[[#This Row],[Peso Expedido]]</f>
        <v>213.8</v>
      </c>
      <c r="AA1236" s="17">
        <v>1</v>
      </c>
      <c r="AB1236" s="33"/>
      <c r="AC1236" s="33"/>
      <c r="AD1236" s="33"/>
      <c r="AE1236" s="33"/>
      <c r="AF1236" s="33"/>
      <c r="AG1236" s="33"/>
      <c r="AH1236" s="33"/>
      <c r="AI1236" s="33"/>
      <c r="AJ1236"/>
      <c r="AK1236"/>
      <c r="AL1236"/>
      <c r="AM1236"/>
      <c r="AN1236"/>
      <c r="AO1236"/>
      <c r="AP1236"/>
      <c r="AQ1236" s="22"/>
      <c r="AR1236" s="24"/>
      <c r="AS1236" s="37"/>
      <c r="AT1236" s="37"/>
      <c r="AU1236" s="37"/>
      <c r="AV1236" s="37"/>
      <c r="AW1236" s="37"/>
    </row>
    <row r="1237" spans="1:49" ht="15.75" hidden="1" customHeight="1" x14ac:dyDescent="0.25">
      <c r="A1237" s="1" t="s">
        <v>5929</v>
      </c>
      <c r="B1237" s="21" t="s">
        <v>5930</v>
      </c>
      <c r="C1237" s="1">
        <v>74</v>
      </c>
      <c r="D1237" s="1" t="s">
        <v>5931</v>
      </c>
      <c r="E1237" s="7">
        <v>4919</v>
      </c>
      <c r="F1237" s="7">
        <v>78</v>
      </c>
      <c r="G1237" s="1">
        <v>16.600000000000001</v>
      </c>
      <c r="H1237" s="34">
        <f>Tabela1[[#This Row],[PESO UNI]]*Tabela1[[#This Row],[QTE]]</f>
        <v>1228.4000000000001</v>
      </c>
      <c r="I1237" s="7">
        <v>0</v>
      </c>
      <c r="J1237" s="8" t="s">
        <v>3093</v>
      </c>
      <c r="K1237" s="8" t="s">
        <v>4320</v>
      </c>
      <c r="L1237" s="9" t="s">
        <v>2984</v>
      </c>
      <c r="M1237" s="10">
        <v>46286</v>
      </c>
      <c r="N1237" s="8" t="s">
        <v>38</v>
      </c>
      <c r="O1237" s="12"/>
      <c r="P1237" s="13"/>
      <c r="Q1237" s="14">
        <f>Tabela1[[#This Row],[QTDE/ Fabricação]]-Tabela1[[#This Row],[QTE]]</f>
        <v>-74</v>
      </c>
      <c r="R1237" s="18">
        <f t="shared" si="285"/>
        <v>307.10000000000002</v>
      </c>
      <c r="S1237" s="18">
        <f t="shared" si="286"/>
        <v>0</v>
      </c>
      <c r="T1237" s="19">
        <f t="shared" si="287"/>
        <v>-1228.4000000000001</v>
      </c>
      <c r="U1237" s="16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IFERROR(VLOOKUP(Tabela1[[#This Row],[COD.MDE]],'LISTA DE EMBARQUE'!B:M,12,0),"")</f>
        <v/>
      </c>
      <c r="X1237" s="14">
        <f>IFERROR(Tabela1[[#This Row],[QIANTIDADE EXPEDIDA]]*Tabela1[[#This Row],[PESO UNI]],"")</f>
        <v>0</v>
      </c>
      <c r="Y1237" s="14">
        <f t="shared" si="288"/>
        <v>-74</v>
      </c>
      <c r="Z1237" s="20">
        <f>Tabela1[[#This Row],[PESO TOTAL]]-Tabela1[[#This Row],[Peso Expedido]]</f>
        <v>1228.4000000000001</v>
      </c>
      <c r="AA1237" s="17">
        <v>1</v>
      </c>
      <c r="AB1237" s="33"/>
      <c r="AC1237" s="33"/>
      <c r="AD1237" s="33"/>
      <c r="AE1237" s="33"/>
      <c r="AF1237" s="33"/>
      <c r="AG1237" s="33"/>
      <c r="AH1237" s="33"/>
      <c r="AI1237" s="33"/>
      <c r="AJ1237"/>
      <c r="AK1237"/>
      <c r="AL1237"/>
      <c r="AM1237"/>
      <c r="AN1237"/>
      <c r="AO1237"/>
      <c r="AP1237"/>
      <c r="AQ1237" s="22"/>
      <c r="AR1237" s="24"/>
      <c r="AS1237" s="37"/>
      <c r="AT1237" s="37"/>
      <c r="AU1237" s="37"/>
      <c r="AV1237" s="37"/>
      <c r="AW1237" s="37"/>
    </row>
    <row r="1238" spans="1:49" ht="15.75" hidden="1" customHeight="1" x14ac:dyDescent="0.25">
      <c r="A1238" s="1" t="s">
        <v>5929</v>
      </c>
      <c r="B1238" s="21" t="s">
        <v>5930</v>
      </c>
      <c r="C1238" s="1">
        <v>74</v>
      </c>
      <c r="D1238" s="1" t="s">
        <v>5932</v>
      </c>
      <c r="E1238" s="7">
        <v>4920</v>
      </c>
      <c r="F1238" s="7">
        <v>78</v>
      </c>
      <c r="G1238" s="1">
        <v>0.9</v>
      </c>
      <c r="H1238" s="34">
        <f>Tabela1[[#This Row],[PESO UNI]]*Tabela1[[#This Row],[QTE]]</f>
        <v>66.600000000000009</v>
      </c>
      <c r="I1238" s="7">
        <v>0</v>
      </c>
      <c r="J1238" s="8" t="s">
        <v>3093</v>
      </c>
      <c r="K1238" s="8" t="s">
        <v>4320</v>
      </c>
      <c r="L1238" s="9" t="s">
        <v>2984</v>
      </c>
      <c r="M1238" s="10">
        <v>46286</v>
      </c>
      <c r="N1238" s="8" t="s">
        <v>38</v>
      </c>
      <c r="O1238" s="12"/>
      <c r="P1238" s="13"/>
      <c r="Q1238" s="14">
        <f>Tabela1[[#This Row],[QTDE/ Fabricação]]-Tabela1[[#This Row],[QTE]]</f>
        <v>-74</v>
      </c>
      <c r="R1238" s="18">
        <f t="shared" si="285"/>
        <v>16.650000000000002</v>
      </c>
      <c r="S1238" s="18">
        <f t="shared" si="286"/>
        <v>0</v>
      </c>
      <c r="T1238" s="19">
        <f t="shared" si="287"/>
        <v>-66.600000000000009</v>
      </c>
      <c r="U1238" s="16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IFERROR(VLOOKUP(Tabela1[[#This Row],[COD.MDE]],'LISTA DE EMBARQUE'!B:M,12,0),"")</f>
        <v/>
      </c>
      <c r="X1238" s="14">
        <f>IFERROR(Tabela1[[#This Row],[QIANTIDADE EXPEDIDA]]*Tabela1[[#This Row],[PESO UNI]],"")</f>
        <v>0</v>
      </c>
      <c r="Y1238" s="14">
        <f t="shared" si="288"/>
        <v>-74</v>
      </c>
      <c r="Z1238" s="20">
        <f>Tabela1[[#This Row],[PESO TOTAL]]-Tabela1[[#This Row],[Peso Expedido]]</f>
        <v>66.600000000000009</v>
      </c>
      <c r="AA1238" s="17">
        <v>1</v>
      </c>
      <c r="AB1238" s="33"/>
      <c r="AC1238" s="33"/>
      <c r="AD1238" s="33"/>
      <c r="AE1238" s="33"/>
      <c r="AF1238" s="33"/>
      <c r="AG1238" s="33"/>
      <c r="AH1238" s="33"/>
      <c r="AI1238" s="33"/>
      <c r="AJ1238"/>
      <c r="AK1238"/>
      <c r="AL1238"/>
      <c r="AM1238"/>
      <c r="AN1238"/>
      <c r="AO1238"/>
      <c r="AP1238"/>
      <c r="AQ1238" s="22"/>
      <c r="AR1238" s="24"/>
      <c r="AS1238" s="37"/>
      <c r="AT1238" s="37"/>
      <c r="AU1238" s="37"/>
      <c r="AV1238" s="37"/>
      <c r="AW1238" s="37"/>
    </row>
    <row r="1239" spans="1:49" ht="15.75" hidden="1" customHeight="1" x14ac:dyDescent="0.25">
      <c r="A1239" s="1" t="s">
        <v>5933</v>
      </c>
      <c r="B1239" s="21" t="s">
        <v>5934</v>
      </c>
      <c r="C1239" s="1">
        <v>1</v>
      </c>
      <c r="D1239" s="1" t="s">
        <v>6065</v>
      </c>
      <c r="E1239" s="7">
        <v>4921</v>
      </c>
      <c r="F1239" s="7">
        <v>78</v>
      </c>
      <c r="G1239" s="1">
        <v>1212</v>
      </c>
      <c r="H1239" s="34">
        <f>Tabela1[[#This Row],[PESO UNI]]*Tabela1[[#This Row],[QTE]]</f>
        <v>1212</v>
      </c>
      <c r="I1239" s="7">
        <v>0</v>
      </c>
      <c r="J1239" s="8" t="s">
        <v>3093</v>
      </c>
      <c r="K1239" s="8" t="s">
        <v>4320</v>
      </c>
      <c r="L1239" s="9" t="s">
        <v>2984</v>
      </c>
      <c r="M1239" s="10">
        <v>46286</v>
      </c>
      <c r="N1239" s="8" t="s">
        <v>5101</v>
      </c>
      <c r="O1239" s="12"/>
      <c r="P1239" s="13"/>
      <c r="Q1239" s="14">
        <f>Tabela1[[#This Row],[QTDE/ Fabricação]]-Tabela1[[#This Row],[QTE]]</f>
        <v>-1</v>
      </c>
      <c r="R1239" s="18">
        <f t="shared" si="285"/>
        <v>303</v>
      </c>
      <c r="S1239" s="18">
        <f t="shared" si="286"/>
        <v>0</v>
      </c>
      <c r="T1239" s="19">
        <f t="shared" si="287"/>
        <v>-1212</v>
      </c>
      <c r="U1239" s="16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IFERROR(VLOOKUP(Tabela1[[#This Row],[COD.MDE]],'LISTA DE EMBARQUE'!B:M,12,0),"")</f>
        <v/>
      </c>
      <c r="X1239" s="14">
        <f>IFERROR(Tabela1[[#This Row],[QIANTIDADE EXPEDIDA]]*Tabela1[[#This Row],[PESO UNI]],"")</f>
        <v>0</v>
      </c>
      <c r="Y1239" s="14">
        <f t="shared" si="288"/>
        <v>-1</v>
      </c>
      <c r="Z1239" s="20">
        <f>Tabela1[[#This Row],[PESO TOTAL]]-Tabela1[[#This Row],[Peso Expedido]]</f>
        <v>1212</v>
      </c>
      <c r="AA1239" s="17">
        <v>1</v>
      </c>
      <c r="AB1239" s="33"/>
      <c r="AC1239" s="33"/>
      <c r="AD1239" s="33"/>
      <c r="AE1239" s="33"/>
      <c r="AF1239" s="33"/>
      <c r="AG1239" s="33"/>
      <c r="AH1239" s="33"/>
      <c r="AI1239" s="33"/>
      <c r="AJ1239"/>
      <c r="AK1239"/>
      <c r="AL1239"/>
      <c r="AM1239"/>
      <c r="AN1239"/>
      <c r="AO1239"/>
      <c r="AP1239"/>
      <c r="AQ1239" s="22"/>
      <c r="AR1239" s="24"/>
      <c r="AS1239" s="37"/>
      <c r="AT1239" s="37"/>
      <c r="AU1239" s="37"/>
      <c r="AV1239" s="37"/>
      <c r="AW1239" s="37"/>
    </row>
    <row r="1240" spans="1:49" ht="15.75" hidden="1" customHeight="1" x14ac:dyDescent="0.25">
      <c r="A1240" s="1" t="s">
        <v>5935</v>
      </c>
      <c r="B1240" s="21" t="s">
        <v>5936</v>
      </c>
      <c r="C1240" s="1">
        <v>1</v>
      </c>
      <c r="D1240" s="1" t="s">
        <v>5937</v>
      </c>
      <c r="E1240" s="7">
        <v>4922</v>
      </c>
      <c r="F1240" s="7">
        <v>79</v>
      </c>
      <c r="G1240" s="1">
        <v>12.8</v>
      </c>
      <c r="H1240" s="34">
        <f>Tabela1[[#This Row],[PESO UNI]]*Tabela1[[#This Row],[QTE]]</f>
        <v>12.8</v>
      </c>
      <c r="I1240" s="7">
        <v>0</v>
      </c>
      <c r="J1240" s="8" t="s">
        <v>3093</v>
      </c>
      <c r="K1240" s="8" t="s">
        <v>4320</v>
      </c>
      <c r="L1240" s="9" t="s">
        <v>2984</v>
      </c>
      <c r="M1240" s="10">
        <v>46286</v>
      </c>
      <c r="N1240" s="8" t="s">
        <v>38</v>
      </c>
      <c r="O1240" s="12"/>
      <c r="P1240" s="13"/>
      <c r="Q1240" s="14">
        <f>Tabela1[[#This Row],[QTDE/ Fabricação]]-Tabela1[[#This Row],[QTE]]</f>
        <v>-1</v>
      </c>
      <c r="R1240" s="18">
        <f t="shared" si="285"/>
        <v>3.2</v>
      </c>
      <c r="S1240" s="18">
        <f t="shared" si="286"/>
        <v>0</v>
      </c>
      <c r="T1240" s="19">
        <f t="shared" si="287"/>
        <v>-12.8</v>
      </c>
      <c r="U1240" s="16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IFERROR(VLOOKUP(Tabela1[[#This Row],[COD.MDE]],'LISTA DE EMBARQUE'!B:M,12,0),"")</f>
        <v/>
      </c>
      <c r="X1240" s="14">
        <f>IFERROR(Tabela1[[#This Row],[QIANTIDADE EXPEDIDA]]*Tabela1[[#This Row],[PESO UNI]],"")</f>
        <v>0</v>
      </c>
      <c r="Y1240" s="14">
        <f t="shared" si="288"/>
        <v>-1</v>
      </c>
      <c r="Z1240" s="20">
        <f>Tabela1[[#This Row],[PESO TOTAL]]-Tabela1[[#This Row],[Peso Expedido]]</f>
        <v>12.8</v>
      </c>
      <c r="AA1240" s="17">
        <v>1</v>
      </c>
      <c r="AB1240" s="33"/>
      <c r="AC1240" s="33"/>
      <c r="AD1240" s="33"/>
      <c r="AE1240" s="33"/>
      <c r="AF1240" s="33"/>
      <c r="AG1240" s="33"/>
      <c r="AH1240" s="33"/>
      <c r="AI1240" s="33"/>
      <c r="AJ1240"/>
      <c r="AK1240"/>
      <c r="AL1240"/>
      <c r="AM1240"/>
      <c r="AN1240"/>
      <c r="AO1240"/>
      <c r="AP1240"/>
      <c r="AQ1240" s="22"/>
      <c r="AR1240" s="24"/>
      <c r="AS1240" s="37"/>
      <c r="AT1240" s="37"/>
      <c r="AU1240" s="37"/>
      <c r="AV1240" s="37"/>
      <c r="AW1240" s="37"/>
    </row>
    <row r="1241" spans="1:49" ht="15.75" hidden="1" customHeight="1" x14ac:dyDescent="0.25">
      <c r="A1241" s="1" t="s">
        <v>5935</v>
      </c>
      <c r="B1241" s="21" t="s">
        <v>5936</v>
      </c>
      <c r="C1241" s="1">
        <v>2</v>
      </c>
      <c r="D1241" s="1" t="s">
        <v>5938</v>
      </c>
      <c r="E1241" s="7">
        <v>4923</v>
      </c>
      <c r="F1241" s="7">
        <v>79</v>
      </c>
      <c r="G1241" s="1">
        <v>6.4</v>
      </c>
      <c r="H1241" s="34">
        <f>Tabela1[[#This Row],[PESO UNI]]*Tabela1[[#This Row],[QTE]]</f>
        <v>12.8</v>
      </c>
      <c r="I1241" s="7">
        <v>0</v>
      </c>
      <c r="J1241" s="8" t="s">
        <v>3093</v>
      </c>
      <c r="K1241" s="8" t="s">
        <v>4320</v>
      </c>
      <c r="L1241" s="9" t="s">
        <v>2984</v>
      </c>
      <c r="M1241" s="10">
        <v>46286</v>
      </c>
      <c r="N1241" s="8" t="s">
        <v>38</v>
      </c>
      <c r="O1241" s="12"/>
      <c r="P1241" s="13"/>
      <c r="Q1241" s="14">
        <f>Tabela1[[#This Row],[QTDE/ Fabricação]]-Tabela1[[#This Row],[QTE]]</f>
        <v>-2</v>
      </c>
      <c r="R1241" s="18">
        <f t="shared" si="285"/>
        <v>3.2</v>
      </c>
      <c r="S1241" s="18">
        <f t="shared" si="286"/>
        <v>0</v>
      </c>
      <c r="T1241" s="19">
        <f t="shared" si="287"/>
        <v>-12.8</v>
      </c>
      <c r="U1241" s="16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IFERROR(VLOOKUP(Tabela1[[#This Row],[COD.MDE]],'LISTA DE EMBARQUE'!B:M,12,0),"")</f>
        <v/>
      </c>
      <c r="X1241" s="14">
        <f>IFERROR(Tabela1[[#This Row],[QIANTIDADE EXPEDIDA]]*Tabela1[[#This Row],[PESO UNI]],"")</f>
        <v>0</v>
      </c>
      <c r="Y1241" s="14">
        <f t="shared" si="288"/>
        <v>-2</v>
      </c>
      <c r="Z1241" s="20">
        <f>Tabela1[[#This Row],[PESO TOTAL]]-Tabela1[[#This Row],[Peso Expedido]]</f>
        <v>12.8</v>
      </c>
      <c r="AA1241" s="17">
        <v>1</v>
      </c>
      <c r="AB1241" s="33"/>
      <c r="AC1241" s="33"/>
      <c r="AD1241" s="33"/>
      <c r="AE1241" s="33"/>
      <c r="AF1241" s="33"/>
      <c r="AG1241" s="33"/>
      <c r="AH1241" s="33"/>
      <c r="AI1241" s="33"/>
      <c r="AJ1241"/>
      <c r="AK1241"/>
      <c r="AL1241"/>
      <c r="AM1241"/>
      <c r="AN1241"/>
      <c r="AO1241"/>
      <c r="AP1241"/>
      <c r="AQ1241" s="22"/>
      <c r="AR1241" s="24"/>
      <c r="AS1241" s="37"/>
      <c r="AT1241" s="37"/>
      <c r="AU1241" s="37"/>
      <c r="AV1241" s="37"/>
      <c r="AW1241" s="37"/>
    </row>
    <row r="1242" spans="1:49" ht="15.75" hidden="1" customHeight="1" x14ac:dyDescent="0.25">
      <c r="A1242" s="1" t="s">
        <v>5940</v>
      </c>
      <c r="B1242" s="21" t="s">
        <v>5941</v>
      </c>
      <c r="C1242" s="1">
        <v>1</v>
      </c>
      <c r="D1242" s="1" t="s">
        <v>5942</v>
      </c>
      <c r="E1242" s="7">
        <v>4924</v>
      </c>
      <c r="F1242" s="7">
        <v>81</v>
      </c>
      <c r="G1242" s="1">
        <v>11.4</v>
      </c>
      <c r="H1242" s="34">
        <f>Tabela1[[#This Row],[PESO UNI]]*Tabela1[[#This Row],[QTE]]</f>
        <v>11.4</v>
      </c>
      <c r="I1242" s="7">
        <v>0</v>
      </c>
      <c r="J1242" s="8" t="s">
        <v>3034</v>
      </c>
      <c r="K1242" s="8" t="s">
        <v>4320</v>
      </c>
      <c r="L1242" s="9" t="s">
        <v>2984</v>
      </c>
      <c r="M1242" s="10">
        <v>46286</v>
      </c>
      <c r="N1242" s="8" t="s">
        <v>38</v>
      </c>
      <c r="O1242" s="12"/>
      <c r="P1242" s="13"/>
      <c r="Q1242" s="14">
        <f>Tabela1[[#This Row],[QTDE/ Fabricação]]-Tabela1[[#This Row],[QTE]]</f>
        <v>-1</v>
      </c>
      <c r="R1242" s="18">
        <f t="shared" si="285"/>
        <v>2.85</v>
      </c>
      <c r="S1242" s="18">
        <f t="shared" si="286"/>
        <v>0</v>
      </c>
      <c r="T1242" s="19">
        <f t="shared" si="287"/>
        <v>-11.4</v>
      </c>
      <c r="U1242" s="16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IFERROR(VLOOKUP(Tabela1[[#This Row],[COD.MDE]],'LISTA DE EMBARQUE'!B:M,12,0),"")</f>
        <v/>
      </c>
      <c r="X1242" s="14">
        <f>IFERROR(Tabela1[[#This Row],[QIANTIDADE EXPEDIDA]]*Tabela1[[#This Row],[PESO UNI]],"")</f>
        <v>0</v>
      </c>
      <c r="Y1242" s="14">
        <f t="shared" si="288"/>
        <v>-1</v>
      </c>
      <c r="Z1242" s="20">
        <f>Tabela1[[#This Row],[PESO TOTAL]]-Tabela1[[#This Row],[Peso Expedido]]</f>
        <v>11.4</v>
      </c>
      <c r="AA1242" s="17">
        <v>1</v>
      </c>
      <c r="AB1242" s="33"/>
      <c r="AC1242" s="33"/>
      <c r="AD1242" s="33"/>
      <c r="AE1242" s="33"/>
      <c r="AF1242" s="33"/>
      <c r="AG1242" s="33"/>
      <c r="AH1242" s="33"/>
      <c r="AI1242" s="33"/>
      <c r="AJ1242"/>
      <c r="AK1242"/>
      <c r="AL1242"/>
      <c r="AM1242"/>
      <c r="AN1242"/>
      <c r="AO1242"/>
      <c r="AP1242"/>
      <c r="AQ1242" s="22"/>
      <c r="AR1242" s="24"/>
      <c r="AS1242" s="37"/>
      <c r="AT1242" s="37"/>
      <c r="AU1242" s="37"/>
      <c r="AV1242" s="37"/>
      <c r="AW1242" s="37"/>
    </row>
    <row r="1243" spans="1:49" ht="15.75" hidden="1" customHeight="1" x14ac:dyDescent="0.25">
      <c r="A1243" s="1" t="s">
        <v>5940</v>
      </c>
      <c r="B1243" s="21" t="s">
        <v>5941</v>
      </c>
      <c r="C1243" s="1">
        <v>1</v>
      </c>
      <c r="D1243" s="1" t="s">
        <v>5943</v>
      </c>
      <c r="E1243" s="7">
        <v>4925</v>
      </c>
      <c r="F1243" s="7">
        <v>81</v>
      </c>
      <c r="G1243" s="1">
        <v>22.1</v>
      </c>
      <c r="H1243" s="34">
        <f>Tabela1[[#This Row],[PESO UNI]]*Tabela1[[#This Row],[QTE]]</f>
        <v>22.1</v>
      </c>
      <c r="I1243" s="7">
        <v>0</v>
      </c>
      <c r="J1243" s="8" t="s">
        <v>3034</v>
      </c>
      <c r="K1243" s="8" t="s">
        <v>4320</v>
      </c>
      <c r="L1243" s="9" t="s">
        <v>2984</v>
      </c>
      <c r="M1243" s="10">
        <v>46286</v>
      </c>
      <c r="N1243" s="8" t="s">
        <v>38</v>
      </c>
      <c r="O1243" s="12"/>
      <c r="P1243" s="13"/>
      <c r="Q1243" s="14">
        <f>Tabela1[[#This Row],[QTDE/ Fabricação]]-Tabela1[[#This Row],[QTE]]</f>
        <v>-1</v>
      </c>
      <c r="R1243" s="18">
        <f t="shared" si="285"/>
        <v>5.5250000000000004</v>
      </c>
      <c r="S1243" s="18">
        <f t="shared" si="286"/>
        <v>0</v>
      </c>
      <c r="T1243" s="19">
        <f t="shared" si="287"/>
        <v>-22.1</v>
      </c>
      <c r="U1243" s="16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IFERROR(VLOOKUP(Tabela1[[#This Row],[COD.MDE]],'LISTA DE EMBARQUE'!B:M,12,0),"")</f>
        <v/>
      </c>
      <c r="X1243" s="14">
        <f>IFERROR(Tabela1[[#This Row],[QIANTIDADE EXPEDIDA]]*Tabela1[[#This Row],[PESO UNI]],"")</f>
        <v>0</v>
      </c>
      <c r="Y1243" s="14">
        <f t="shared" si="288"/>
        <v>-1</v>
      </c>
      <c r="Z1243" s="20">
        <f>Tabela1[[#This Row],[PESO TOTAL]]-Tabela1[[#This Row],[Peso Expedido]]</f>
        <v>22.1</v>
      </c>
      <c r="AA1243" s="17">
        <v>1</v>
      </c>
      <c r="AB1243" s="33"/>
      <c r="AC1243" s="33"/>
      <c r="AD1243" s="33"/>
      <c r="AE1243" s="33"/>
      <c r="AF1243" s="33"/>
      <c r="AG1243" s="33"/>
      <c r="AH1243" s="33"/>
      <c r="AI1243" s="33"/>
      <c r="AJ1243"/>
      <c r="AK1243"/>
      <c r="AL1243"/>
      <c r="AM1243"/>
      <c r="AN1243"/>
      <c r="AO1243"/>
      <c r="AP1243"/>
      <c r="AQ1243" s="22"/>
      <c r="AR1243" s="24"/>
      <c r="AS1243" s="37"/>
      <c r="AT1243" s="37"/>
      <c r="AU1243" s="37"/>
      <c r="AV1243" s="37"/>
      <c r="AW1243" s="37"/>
    </row>
    <row r="1244" spans="1:49" ht="15.75" hidden="1" customHeight="1" x14ac:dyDescent="0.25">
      <c r="A1244" s="1" t="s">
        <v>5944</v>
      </c>
      <c r="B1244" s="21" t="s">
        <v>5945</v>
      </c>
      <c r="C1244" s="1">
        <v>6</v>
      </c>
      <c r="D1244" s="1" t="s">
        <v>5946</v>
      </c>
      <c r="E1244" s="7">
        <v>4926</v>
      </c>
      <c r="F1244" s="7">
        <v>81</v>
      </c>
      <c r="G1244" s="1">
        <v>3.4</v>
      </c>
      <c r="H1244" s="34">
        <f>Tabela1[[#This Row],[PESO UNI]]*Tabela1[[#This Row],[QTE]]</f>
        <v>20.399999999999999</v>
      </c>
      <c r="I1244" s="7">
        <v>0</v>
      </c>
      <c r="J1244" s="8" t="s">
        <v>3034</v>
      </c>
      <c r="K1244" s="8" t="s">
        <v>4320</v>
      </c>
      <c r="L1244" s="9" t="s">
        <v>2984</v>
      </c>
      <c r="M1244" s="10">
        <v>46286</v>
      </c>
      <c r="N1244" s="8" t="s">
        <v>38</v>
      </c>
      <c r="O1244" s="12"/>
      <c r="P1244" s="13"/>
      <c r="Q1244" s="14">
        <f>Tabela1[[#This Row],[QTDE/ Fabricação]]-Tabela1[[#This Row],[QTE]]</f>
        <v>-6</v>
      </c>
      <c r="R1244" s="18">
        <f t="shared" si="285"/>
        <v>5.0999999999999996</v>
      </c>
      <c r="S1244" s="18">
        <f t="shared" si="286"/>
        <v>0</v>
      </c>
      <c r="T1244" s="19">
        <f t="shared" si="287"/>
        <v>-20.399999999999999</v>
      </c>
      <c r="U1244" s="16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IFERROR(VLOOKUP(Tabela1[[#This Row],[COD.MDE]],'LISTA DE EMBARQUE'!B:M,12,0),"")</f>
        <v/>
      </c>
      <c r="X1244" s="14">
        <f>IFERROR(Tabela1[[#This Row],[QIANTIDADE EXPEDIDA]]*Tabela1[[#This Row],[PESO UNI]],"")</f>
        <v>0</v>
      </c>
      <c r="Y1244" s="14">
        <f t="shared" si="288"/>
        <v>-6</v>
      </c>
      <c r="Z1244" s="20">
        <f>Tabela1[[#This Row],[PESO TOTAL]]-Tabela1[[#This Row],[Peso Expedido]]</f>
        <v>20.399999999999999</v>
      </c>
      <c r="AA1244" s="17">
        <v>1</v>
      </c>
      <c r="AB1244" s="33"/>
      <c r="AC1244" s="33"/>
      <c r="AD1244" s="33"/>
      <c r="AE1244" s="33"/>
      <c r="AF1244" s="33"/>
      <c r="AG1244" s="33"/>
      <c r="AH1244" s="33"/>
      <c r="AI1244" s="33"/>
      <c r="AJ1244"/>
      <c r="AK1244"/>
      <c r="AL1244"/>
      <c r="AM1244"/>
      <c r="AN1244"/>
      <c r="AO1244"/>
      <c r="AP1244"/>
      <c r="AQ1244" s="22"/>
      <c r="AR1244" s="24"/>
      <c r="AS1244" s="37"/>
      <c r="AT1244" s="37"/>
      <c r="AU1244" s="37"/>
      <c r="AV1244" s="37"/>
      <c r="AW1244" s="37"/>
    </row>
    <row r="1245" spans="1:49" ht="15.75" hidden="1" customHeight="1" x14ac:dyDescent="0.25">
      <c r="A1245" s="1" t="s">
        <v>5944</v>
      </c>
      <c r="B1245" s="21" t="s">
        <v>5945</v>
      </c>
      <c r="C1245" s="1">
        <v>1</v>
      </c>
      <c r="D1245" s="1" t="s">
        <v>5947</v>
      </c>
      <c r="E1245" s="7">
        <v>4927</v>
      </c>
      <c r="F1245" s="7">
        <v>81</v>
      </c>
      <c r="G1245" s="1">
        <v>382.9</v>
      </c>
      <c r="H1245" s="34">
        <f>Tabela1[[#This Row],[PESO UNI]]*Tabela1[[#This Row],[QTE]]</f>
        <v>382.9</v>
      </c>
      <c r="I1245" s="7">
        <v>0</v>
      </c>
      <c r="J1245" s="8" t="s">
        <v>3034</v>
      </c>
      <c r="K1245" s="8" t="s">
        <v>4320</v>
      </c>
      <c r="L1245" s="9" t="s">
        <v>2984</v>
      </c>
      <c r="M1245" s="10">
        <v>46286</v>
      </c>
      <c r="N1245" s="8" t="s">
        <v>38</v>
      </c>
      <c r="O1245" s="12"/>
      <c r="P1245" s="13"/>
      <c r="Q1245" s="14">
        <f>Tabela1[[#This Row],[QTDE/ Fabricação]]-Tabela1[[#This Row],[QTE]]</f>
        <v>-1</v>
      </c>
      <c r="R1245" s="18">
        <f t="shared" si="285"/>
        <v>95.724999999999994</v>
      </c>
      <c r="S1245" s="18">
        <f t="shared" si="286"/>
        <v>0</v>
      </c>
      <c r="T1245" s="19">
        <f t="shared" si="287"/>
        <v>-382.9</v>
      </c>
      <c r="U1245" s="16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IFERROR(VLOOKUP(Tabela1[[#This Row],[COD.MDE]],'LISTA DE EMBARQUE'!B:M,12,0),"")</f>
        <v/>
      </c>
      <c r="X1245" s="14">
        <f>IFERROR(Tabela1[[#This Row],[QIANTIDADE EXPEDIDA]]*Tabela1[[#This Row],[PESO UNI]],"")</f>
        <v>0</v>
      </c>
      <c r="Y1245" s="14">
        <f t="shared" si="288"/>
        <v>-1</v>
      </c>
      <c r="Z1245" s="20">
        <f>Tabela1[[#This Row],[PESO TOTAL]]-Tabela1[[#This Row],[Peso Expedido]]</f>
        <v>382.9</v>
      </c>
      <c r="AA1245" s="17">
        <v>1</v>
      </c>
      <c r="AB1245" s="33"/>
      <c r="AC1245" s="33"/>
      <c r="AD1245" s="33"/>
      <c r="AE1245" s="33"/>
      <c r="AF1245" s="33"/>
      <c r="AG1245" s="33"/>
      <c r="AH1245" s="33"/>
      <c r="AI1245" s="33"/>
      <c r="AJ1245"/>
      <c r="AK1245"/>
      <c r="AL1245"/>
      <c r="AM1245"/>
      <c r="AN1245"/>
      <c r="AO1245"/>
      <c r="AP1245"/>
      <c r="AQ1245" s="22"/>
      <c r="AR1245" s="24"/>
      <c r="AS1245" s="37"/>
      <c r="AT1245" s="37"/>
      <c r="AU1245" s="37"/>
      <c r="AV1245" s="37"/>
      <c r="AW1245" s="37"/>
    </row>
    <row r="1246" spans="1:49" ht="15.75" hidden="1" customHeight="1" x14ac:dyDescent="0.25">
      <c r="A1246" s="1" t="s">
        <v>5948</v>
      </c>
      <c r="B1246" s="21" t="s">
        <v>5949</v>
      </c>
      <c r="C1246" s="1">
        <v>1</v>
      </c>
      <c r="D1246" s="1" t="s">
        <v>5950</v>
      </c>
      <c r="E1246" s="7">
        <v>4928</v>
      </c>
      <c r="F1246" s="7">
        <v>40</v>
      </c>
      <c r="G1246" s="1">
        <v>33</v>
      </c>
      <c r="H1246" s="34">
        <f>Tabela1[[#This Row],[PESO UNI]]*Tabela1[[#This Row],[QTE]]</f>
        <v>33</v>
      </c>
      <c r="I1246" s="7">
        <v>0</v>
      </c>
      <c r="J1246" s="8" t="s">
        <v>4834</v>
      </c>
      <c r="K1246" s="8" t="s">
        <v>4320</v>
      </c>
      <c r="L1246" s="9" t="s">
        <v>3291</v>
      </c>
      <c r="M1246" s="10">
        <v>46286</v>
      </c>
      <c r="N1246" s="8" t="s">
        <v>38</v>
      </c>
      <c r="O1246" s="12"/>
      <c r="P1246" s="13"/>
      <c r="Q1246" s="14">
        <f>Tabela1[[#This Row],[QTDE/ Fabricação]]-Tabela1[[#This Row],[QTE]]</f>
        <v>-1</v>
      </c>
      <c r="R1246" s="18">
        <f>IFERROR(H1246*((AA1246*0.25)+(AC1246*0.25)+(AD1246*0.225)+(AE1246*0.225)+(AF1246*0.05)),"")</f>
        <v>19.8</v>
      </c>
      <c r="S1246" s="18">
        <f>IFERROR(H1246*AG1246,"")</f>
        <v>0</v>
      </c>
      <c r="T1246" s="19">
        <f>IFERROR(S1246-H1246,"")</f>
        <v>-33</v>
      </c>
      <c r="U1246" s="16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IFERROR(VLOOKUP(Tabela1[[#This Row],[COD.MDE]],'LISTA DE EMBARQUE'!B:M,12,0),"")</f>
        <v/>
      </c>
      <c r="X1246" s="14">
        <f>IFERROR(Tabela1[[#This Row],[QIANTIDADE EXPEDIDA]]*Tabela1[[#This Row],[PESO UNI]],"")</f>
        <v>0</v>
      </c>
      <c r="Y1246" s="14">
        <f>U1246-C1246</f>
        <v>-1</v>
      </c>
      <c r="Z1246" s="20">
        <f>Tabela1[[#This Row],[PESO TOTAL]]-Tabela1[[#This Row],[Peso Expedido]]</f>
        <v>33</v>
      </c>
      <c r="AA1246" s="17">
        <v>1</v>
      </c>
      <c r="AB1246" s="33"/>
      <c r="AC1246" s="33">
        <v>0.5</v>
      </c>
      <c r="AD1246" s="33">
        <v>0.5</v>
      </c>
      <c r="AE1246" s="33">
        <v>0.5</v>
      </c>
      <c r="AF1246" s="33"/>
      <c r="AG1246" s="33"/>
      <c r="AH1246" s="33"/>
      <c r="AI1246" s="33"/>
      <c r="AJ1246"/>
      <c r="AK1246"/>
      <c r="AL1246"/>
      <c r="AM1246"/>
      <c r="AN1246"/>
      <c r="AO1246"/>
      <c r="AP1246"/>
      <c r="AQ1246" s="22"/>
      <c r="AR1246" s="24"/>
      <c r="AS1246" s="37"/>
      <c r="AT1246" s="37"/>
      <c r="AU1246" s="37"/>
      <c r="AV1246" s="37"/>
      <c r="AW1246" s="37"/>
    </row>
    <row r="1247" spans="1:49" ht="15.75" hidden="1" customHeight="1" x14ac:dyDescent="0.25">
      <c r="A1247" s="1" t="s">
        <v>5953</v>
      </c>
      <c r="B1247" s="21"/>
      <c r="C1247" s="1">
        <v>1</v>
      </c>
      <c r="D1247" s="1" t="s">
        <v>5954</v>
      </c>
      <c r="E1247" s="7">
        <v>4930</v>
      </c>
      <c r="F1247" s="7">
        <v>15</v>
      </c>
      <c r="G1247" s="1">
        <v>1041.7</v>
      </c>
      <c r="H1247" s="34">
        <f>Tabela1[[#This Row],[PESO UNI]]*Tabela1[[#This Row],[QTE]]</f>
        <v>1041.7</v>
      </c>
      <c r="I1247" s="7">
        <v>0</v>
      </c>
      <c r="J1247" s="8" t="s">
        <v>6072</v>
      </c>
      <c r="K1247" s="8" t="s">
        <v>4320</v>
      </c>
      <c r="L1247" s="9" t="s">
        <v>5251</v>
      </c>
      <c r="M1247" s="10">
        <v>46287</v>
      </c>
      <c r="N1247" s="8" t="s">
        <v>38</v>
      </c>
      <c r="O1247" s="12"/>
      <c r="P1247" s="13"/>
      <c r="Q1247" s="14">
        <f>Tabela1[[#This Row],[QTDE/ Fabricação]]-Tabela1[[#This Row],[QTE]]</f>
        <v>-1</v>
      </c>
      <c r="R1247" s="18">
        <f>IFERROR(H1247*((AA1247*0.25)+(AC1247*0.25)+(AD1247*0.225)+(AE1247*0.225)+(AF1247*0.05)),"")</f>
        <v>0</v>
      </c>
      <c r="S1247" s="18">
        <f>IFERROR(H1247*AG1247,"")</f>
        <v>0</v>
      </c>
      <c r="T1247" s="19">
        <f>IFERROR(S1247-H1247,"")</f>
        <v>-1041.7</v>
      </c>
      <c r="U1247" s="16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IFERROR(VLOOKUP(Tabela1[[#This Row],[COD.MDE]],'LISTA DE EMBARQUE'!B:M,12,0),"")</f>
        <v/>
      </c>
      <c r="X1247" s="14">
        <f>IFERROR(Tabela1[[#This Row],[QIANTIDADE EXPEDIDA]]*Tabela1[[#This Row],[PESO UNI]],"")</f>
        <v>0</v>
      </c>
      <c r="Y1247" s="14">
        <f>U1247-C1247</f>
        <v>-1</v>
      </c>
      <c r="Z1247" s="20">
        <f>Tabela1[[#This Row],[PESO TOTAL]]-Tabela1[[#This Row],[Peso Expedido]]</f>
        <v>1041.7</v>
      </c>
      <c r="AA1247" s="17"/>
      <c r="AB1247" s="33"/>
      <c r="AC1247" s="33"/>
      <c r="AD1247" s="33"/>
      <c r="AE1247" s="33"/>
      <c r="AF1247" s="33"/>
      <c r="AG1247" s="33"/>
      <c r="AH1247" s="33"/>
      <c r="AI1247" s="33"/>
      <c r="AJ1247"/>
      <c r="AK1247"/>
      <c r="AL1247"/>
      <c r="AM1247"/>
      <c r="AN1247"/>
      <c r="AO1247"/>
      <c r="AP1247"/>
      <c r="AQ1247" s="22"/>
      <c r="AR1247" s="24"/>
      <c r="AS1247" s="37"/>
      <c r="AT1247" s="37"/>
      <c r="AU1247" s="37"/>
      <c r="AV1247" s="37"/>
      <c r="AW1247" s="37"/>
    </row>
    <row r="1248" spans="1:49" ht="15.75" hidden="1" customHeight="1" x14ac:dyDescent="0.25">
      <c r="A1248" s="1" t="s">
        <v>5955</v>
      </c>
      <c r="B1248" s="21"/>
      <c r="C1248" s="1">
        <v>4</v>
      </c>
      <c r="D1248" s="1" t="s">
        <v>5956</v>
      </c>
      <c r="E1248" s="7">
        <v>4931</v>
      </c>
      <c r="F1248" s="7">
        <v>15</v>
      </c>
      <c r="G1248" s="1">
        <v>3.4</v>
      </c>
      <c r="H1248" s="34">
        <f>Tabela1[[#This Row],[PESO UNI]]*Tabela1[[#This Row],[QTE]]</f>
        <v>13.6</v>
      </c>
      <c r="I1248" s="7">
        <v>0</v>
      </c>
      <c r="J1248" s="8" t="s">
        <v>6072</v>
      </c>
      <c r="K1248" s="8" t="s">
        <v>4320</v>
      </c>
      <c r="L1248" s="9" t="s">
        <v>5251</v>
      </c>
      <c r="M1248" s="10">
        <v>46287</v>
      </c>
      <c r="N1248" s="8" t="s">
        <v>38</v>
      </c>
      <c r="O1248" s="12"/>
      <c r="P1248" s="13"/>
      <c r="Q1248" s="14">
        <f>Tabela1[[#This Row],[QTDE/ Fabricação]]-Tabela1[[#This Row],[QTE]]</f>
        <v>-4</v>
      </c>
      <c r="R1248" s="18">
        <f>IFERROR(H1248*((AA1248*0.25)+(AC1248*0.25)+(AD1248*0.225)+(AE1248*0.225)+(AF1248*0.05)),"")</f>
        <v>0</v>
      </c>
      <c r="S1248" s="18">
        <f>IFERROR(H1248*AG1248,"")</f>
        <v>0</v>
      </c>
      <c r="T1248" s="19">
        <f>IFERROR(S1248-H1248,"")</f>
        <v>-13.6</v>
      </c>
      <c r="U1248" s="16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IFERROR(VLOOKUP(Tabela1[[#This Row],[COD.MDE]],'LISTA DE EMBARQUE'!B:M,12,0),"")</f>
        <v/>
      </c>
      <c r="X1248" s="14">
        <f>IFERROR(Tabela1[[#This Row],[QIANTIDADE EXPEDIDA]]*Tabela1[[#This Row],[PESO UNI]],"")</f>
        <v>0</v>
      </c>
      <c r="Y1248" s="14">
        <f>U1248-C1248</f>
        <v>-4</v>
      </c>
      <c r="Z1248" s="20">
        <f>Tabela1[[#This Row],[PESO TOTAL]]-Tabela1[[#This Row],[Peso Expedido]]</f>
        <v>13.6</v>
      </c>
      <c r="AA1248" s="17"/>
      <c r="AB1248" s="33"/>
      <c r="AC1248" s="33"/>
      <c r="AD1248" s="33"/>
      <c r="AE1248" s="33"/>
      <c r="AF1248" s="33"/>
      <c r="AG1248" s="33"/>
      <c r="AH1248" s="33"/>
      <c r="AI1248" s="33"/>
      <c r="AJ1248"/>
      <c r="AK1248"/>
      <c r="AL1248"/>
      <c r="AM1248"/>
      <c r="AN1248"/>
      <c r="AO1248"/>
      <c r="AP1248"/>
      <c r="AQ1248" s="22"/>
      <c r="AR1248" s="24"/>
      <c r="AS1248" s="37"/>
      <c r="AT1248" s="37"/>
      <c r="AU1248" s="37"/>
      <c r="AV1248" s="37"/>
      <c r="AW1248" s="37"/>
    </row>
    <row r="1249" spans="1:49" ht="15.75" hidden="1" customHeight="1" x14ac:dyDescent="0.25">
      <c r="A1249" s="1" t="s">
        <v>5957</v>
      </c>
      <c r="B1249" s="21"/>
      <c r="C1249" s="1">
        <v>2</v>
      </c>
      <c r="D1249" s="1" t="s">
        <v>5958</v>
      </c>
      <c r="E1249" s="7">
        <v>4932</v>
      </c>
      <c r="F1249" s="7">
        <v>15</v>
      </c>
      <c r="G1249" s="1">
        <v>86.5</v>
      </c>
      <c r="H1249" s="34">
        <f>Tabela1[[#This Row],[PESO UNI]]*Tabela1[[#This Row],[QTE]]</f>
        <v>173</v>
      </c>
      <c r="I1249" s="7">
        <v>0</v>
      </c>
      <c r="J1249" s="8" t="s">
        <v>6072</v>
      </c>
      <c r="K1249" s="8" t="s">
        <v>4320</v>
      </c>
      <c r="L1249" s="9" t="s">
        <v>5251</v>
      </c>
      <c r="M1249" s="10">
        <v>46287</v>
      </c>
      <c r="N1249" s="8" t="s">
        <v>38</v>
      </c>
      <c r="O1249" s="12"/>
      <c r="P1249" s="13"/>
      <c r="Q1249" s="14">
        <f>Tabela1[[#This Row],[QTDE/ Fabricação]]-Tabela1[[#This Row],[QTE]]</f>
        <v>-2</v>
      </c>
      <c r="R1249" s="18">
        <f>IFERROR(H1249*((AA1249*0.25)+(AC1249*0.25)+(AD1249*0.225)+(AE1249*0.225)+(AF1249*0.05)),"")</f>
        <v>0</v>
      </c>
      <c r="S1249" s="18">
        <f>IFERROR(H1249*AG1249,"")</f>
        <v>0</v>
      </c>
      <c r="T1249" s="19">
        <f>IFERROR(S1249-H1249,"")</f>
        <v>-173</v>
      </c>
      <c r="U1249" s="16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IFERROR(VLOOKUP(Tabela1[[#This Row],[COD.MDE]],'LISTA DE EMBARQUE'!B:M,12,0),"")</f>
        <v/>
      </c>
      <c r="X1249" s="14">
        <f>IFERROR(Tabela1[[#This Row],[QIANTIDADE EXPEDIDA]]*Tabela1[[#This Row],[PESO UNI]],"")</f>
        <v>0</v>
      </c>
      <c r="Y1249" s="14">
        <f>U1249-C1249</f>
        <v>-2</v>
      </c>
      <c r="Z1249" s="20">
        <f>Tabela1[[#This Row],[PESO TOTAL]]-Tabela1[[#This Row],[Peso Expedido]]</f>
        <v>173</v>
      </c>
      <c r="AA1249" s="17"/>
      <c r="AB1249" s="33"/>
      <c r="AC1249" s="33"/>
      <c r="AD1249" s="33"/>
      <c r="AE1249" s="33"/>
      <c r="AF1249" s="33"/>
      <c r="AG1249" s="33"/>
      <c r="AH1249" s="33"/>
      <c r="AI1249" s="33"/>
      <c r="AJ1249"/>
      <c r="AK1249"/>
      <c r="AL1249"/>
      <c r="AM1249"/>
      <c r="AN1249"/>
      <c r="AO1249"/>
      <c r="AP1249"/>
      <c r="AQ1249" s="22"/>
      <c r="AR1249" s="24"/>
      <c r="AS1249" s="37"/>
      <c r="AT1249" s="37"/>
      <c r="AU1249" s="37"/>
      <c r="AV1249" s="37"/>
      <c r="AW1249" s="37"/>
    </row>
    <row r="1250" spans="1:49" ht="15.75" hidden="1" customHeight="1" x14ac:dyDescent="0.25">
      <c r="A1250" s="1" t="s">
        <v>5959</v>
      </c>
      <c r="B1250" s="21"/>
      <c r="C1250" s="1">
        <v>4</v>
      </c>
      <c r="D1250" s="1" t="s">
        <v>5960</v>
      </c>
      <c r="E1250" s="7">
        <v>4933</v>
      </c>
      <c r="F1250" s="7">
        <v>15</v>
      </c>
      <c r="G1250" s="1">
        <v>0.1</v>
      </c>
      <c r="H1250" s="34">
        <f>Tabela1[[#This Row],[PESO UNI]]*Tabela1[[#This Row],[QTE]]</f>
        <v>0.4</v>
      </c>
      <c r="I1250" s="7">
        <v>0</v>
      </c>
      <c r="J1250" s="8" t="s">
        <v>6072</v>
      </c>
      <c r="K1250" s="8" t="s">
        <v>4320</v>
      </c>
      <c r="L1250" s="9" t="s">
        <v>5251</v>
      </c>
      <c r="M1250" s="10">
        <v>46287</v>
      </c>
      <c r="N1250" s="8" t="s">
        <v>38</v>
      </c>
      <c r="O1250" s="12"/>
      <c r="P1250" s="13"/>
      <c r="Q1250" s="14">
        <f>Tabela1[[#This Row],[QTDE/ Fabricação]]-Tabela1[[#This Row],[QTE]]</f>
        <v>-4</v>
      </c>
      <c r="R1250" s="18">
        <f>IFERROR(H1250*((AA1250*0.25)+(AC1250*0.25)+(AD1250*0.225)+(AE1250*0.225)+(AF1250*0.05)),"")</f>
        <v>0</v>
      </c>
      <c r="S1250" s="18">
        <f>IFERROR(H1250*AG1250,"")</f>
        <v>0</v>
      </c>
      <c r="T1250" s="19">
        <f>IFERROR(S1250-H1250,"")</f>
        <v>-0.4</v>
      </c>
      <c r="U1250" s="16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IFERROR(VLOOKUP(Tabela1[[#This Row],[COD.MDE]],'LISTA DE EMBARQUE'!B:M,12,0),"")</f>
        <v/>
      </c>
      <c r="X1250" s="14">
        <f>IFERROR(Tabela1[[#This Row],[QIANTIDADE EXPEDIDA]]*Tabela1[[#This Row],[PESO UNI]],"")</f>
        <v>0</v>
      </c>
      <c r="Y1250" s="14">
        <f>U1250-C1250</f>
        <v>-4</v>
      </c>
      <c r="Z1250" s="20">
        <f>Tabela1[[#This Row],[PESO TOTAL]]-Tabela1[[#This Row],[Peso Expedido]]</f>
        <v>0.4</v>
      </c>
      <c r="AA1250" s="17"/>
      <c r="AB1250" s="33"/>
      <c r="AC1250" s="33"/>
      <c r="AD1250" s="33"/>
      <c r="AE1250" s="33"/>
      <c r="AF1250" s="33"/>
      <c r="AG1250" s="33"/>
      <c r="AH1250" s="33"/>
      <c r="AI1250" s="33"/>
      <c r="AJ1250"/>
      <c r="AK1250"/>
      <c r="AL1250"/>
      <c r="AM1250"/>
      <c r="AN1250"/>
      <c r="AO1250"/>
      <c r="AP1250"/>
      <c r="AQ1250" s="22"/>
      <c r="AR1250" s="24"/>
      <c r="AS1250" s="37"/>
      <c r="AT1250" s="37"/>
      <c r="AU1250" s="37"/>
      <c r="AV1250" s="37"/>
      <c r="AW1250" s="37"/>
    </row>
    <row r="1251" spans="1:49" ht="15.75" hidden="1" customHeight="1" x14ac:dyDescent="0.25">
      <c r="A1251" s="1" t="s">
        <v>5962</v>
      </c>
      <c r="B1251" s="21" t="s">
        <v>5963</v>
      </c>
      <c r="C1251" s="1">
        <v>1</v>
      </c>
      <c r="D1251" s="1" t="s">
        <v>5964</v>
      </c>
      <c r="E1251" s="7">
        <v>4934</v>
      </c>
      <c r="F1251" s="7">
        <v>86</v>
      </c>
      <c r="G1251" s="1">
        <v>666.1</v>
      </c>
      <c r="H1251" s="34">
        <f>Tabela1[[#This Row],[PESO UNI]]*Tabela1[[#This Row],[QTE]]</f>
        <v>666.1</v>
      </c>
      <c r="I1251" s="7">
        <v>0</v>
      </c>
      <c r="J1251" s="8" t="s">
        <v>3045</v>
      </c>
      <c r="K1251" s="8" t="s">
        <v>4320</v>
      </c>
      <c r="L1251" s="9" t="s">
        <v>2984</v>
      </c>
      <c r="M1251" s="10">
        <v>46290</v>
      </c>
      <c r="N1251" s="8" t="s">
        <v>38</v>
      </c>
      <c r="O1251" s="12"/>
      <c r="P1251" s="13"/>
      <c r="Q1251" s="14">
        <f>Tabela1[[#This Row],[QTDE/ Fabricação]]-Tabela1[[#This Row],[QTE]]</f>
        <v>-1</v>
      </c>
      <c r="R1251" s="18">
        <v>0</v>
      </c>
      <c r="S1251" s="18">
        <f t="shared" ref="S1251" si="289">IFERROR(H1251*AG1251,"")</f>
        <v>0</v>
      </c>
      <c r="T1251" s="19">
        <f t="shared" ref="T1251" si="290">IFERROR(S1251-H1251,"")</f>
        <v>-666.1</v>
      </c>
      <c r="U1251" s="16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IFERROR(VLOOKUP(Tabela1[[#This Row],[COD.MDE]],'LISTA DE EMBARQUE'!B:M,12,0),"")</f>
        <v/>
      </c>
      <c r="X1251" s="14">
        <f>IFERROR(Tabela1[[#This Row],[QIANTIDADE EXPEDIDA]]*Tabela1[[#This Row],[PESO UNI]],"")</f>
        <v>0</v>
      </c>
      <c r="Y1251" s="14">
        <f t="shared" ref="Y1251" si="291">U1251-C1251</f>
        <v>-1</v>
      </c>
      <c r="Z1251" s="20">
        <f>Tabela1[[#This Row],[PESO TOTAL]]-Tabela1[[#This Row],[Peso Expedido]]</f>
        <v>666.1</v>
      </c>
      <c r="AA1251" s="17">
        <v>1</v>
      </c>
      <c r="AB1251" s="33"/>
      <c r="AC1251" s="33"/>
      <c r="AD1251" s="33"/>
      <c r="AE1251" s="33"/>
      <c r="AF1251" s="33"/>
      <c r="AG1251" s="33"/>
      <c r="AH1251" s="33"/>
      <c r="AI1251" s="33"/>
      <c r="AJ1251"/>
      <c r="AK1251"/>
      <c r="AL1251"/>
      <c r="AM1251"/>
      <c r="AN1251"/>
      <c r="AO1251"/>
      <c r="AP1251"/>
      <c r="AQ1251" s="22"/>
      <c r="AR1251" s="24"/>
      <c r="AS1251" s="37"/>
      <c r="AT1251" s="37"/>
      <c r="AU1251" s="37"/>
      <c r="AV1251" s="37"/>
      <c r="AW1251" s="37"/>
    </row>
    <row r="1252" spans="1:49" ht="15.75" hidden="1" customHeight="1" x14ac:dyDescent="0.25">
      <c r="A1252" s="1" t="s">
        <v>5962</v>
      </c>
      <c r="B1252" s="21" t="s">
        <v>5963</v>
      </c>
      <c r="C1252" s="1">
        <v>1</v>
      </c>
      <c r="D1252" s="1" t="s">
        <v>5965</v>
      </c>
      <c r="E1252" s="7">
        <v>4935</v>
      </c>
      <c r="F1252" s="7">
        <v>86</v>
      </c>
      <c r="G1252" s="1">
        <v>528.70000000000005</v>
      </c>
      <c r="H1252" s="34">
        <f>Tabela1[[#This Row],[PESO UNI]]*Tabela1[[#This Row],[QTE]]</f>
        <v>528.70000000000005</v>
      </c>
      <c r="I1252" s="7">
        <v>0</v>
      </c>
      <c r="J1252" s="8" t="s">
        <v>3045</v>
      </c>
      <c r="K1252" s="8" t="s">
        <v>4320</v>
      </c>
      <c r="L1252" s="9" t="s">
        <v>2984</v>
      </c>
      <c r="M1252" s="10">
        <v>46290</v>
      </c>
      <c r="N1252" s="8" t="s">
        <v>38</v>
      </c>
      <c r="O1252" s="12"/>
      <c r="P1252" s="13"/>
      <c r="Q1252" s="14">
        <f>Tabela1[[#This Row],[QTDE/ Fabricação]]-Tabela1[[#This Row],[QTE]]</f>
        <v>-1</v>
      </c>
      <c r="R1252" s="18">
        <v>0</v>
      </c>
      <c r="S1252" s="18">
        <f t="shared" ref="S1252" si="292">IFERROR(H1252*AG1252,"")</f>
        <v>0</v>
      </c>
      <c r="T1252" s="19">
        <f t="shared" ref="T1252" si="293">IFERROR(S1252-H1252,"")</f>
        <v>-528.70000000000005</v>
      </c>
      <c r="U1252" s="16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IFERROR(VLOOKUP(Tabela1[[#This Row],[COD.MDE]],'LISTA DE EMBARQUE'!B:M,12,0),"")</f>
        <v/>
      </c>
      <c r="X1252" s="14">
        <f>IFERROR(Tabela1[[#This Row],[QIANTIDADE EXPEDIDA]]*Tabela1[[#This Row],[PESO UNI]],"")</f>
        <v>0</v>
      </c>
      <c r="Y1252" s="14">
        <f t="shared" ref="Y1252" si="294">U1252-C1252</f>
        <v>-1</v>
      </c>
      <c r="Z1252" s="20">
        <f>Tabela1[[#This Row],[PESO TOTAL]]-Tabela1[[#This Row],[Peso Expedido]]</f>
        <v>528.70000000000005</v>
      </c>
      <c r="AA1252" s="17">
        <v>1</v>
      </c>
      <c r="AB1252" s="33"/>
      <c r="AC1252" s="33"/>
      <c r="AD1252" s="33"/>
      <c r="AE1252" s="33"/>
      <c r="AF1252" s="33"/>
      <c r="AG1252" s="33"/>
      <c r="AH1252" s="33"/>
      <c r="AI1252" s="33"/>
      <c r="AJ1252"/>
      <c r="AK1252"/>
      <c r="AL1252"/>
      <c r="AM1252"/>
      <c r="AN1252"/>
      <c r="AO1252"/>
      <c r="AP1252"/>
      <c r="AQ1252" s="22"/>
      <c r="AR1252" s="24"/>
      <c r="AS1252" s="37"/>
      <c r="AT1252" s="37"/>
      <c r="AU1252" s="37"/>
      <c r="AV1252" s="37"/>
      <c r="AW1252" s="37"/>
    </row>
    <row r="1253" spans="1:49" ht="15.75" hidden="1" customHeight="1" x14ac:dyDescent="0.25">
      <c r="A1253" s="1" t="s">
        <v>5962</v>
      </c>
      <c r="B1253" s="21" t="s">
        <v>5963</v>
      </c>
      <c r="C1253" s="1">
        <v>4</v>
      </c>
      <c r="D1253" s="1" t="s">
        <v>5966</v>
      </c>
      <c r="E1253" s="7">
        <v>4936</v>
      </c>
      <c r="F1253" s="7">
        <v>86</v>
      </c>
      <c r="G1253" s="1">
        <v>4.5999999999999996</v>
      </c>
      <c r="H1253" s="34">
        <f>Tabela1[[#This Row],[PESO UNI]]*Tabela1[[#This Row],[QTE]]</f>
        <v>18.399999999999999</v>
      </c>
      <c r="I1253" s="7">
        <v>0</v>
      </c>
      <c r="J1253" s="8" t="s">
        <v>3045</v>
      </c>
      <c r="K1253" s="8" t="s">
        <v>4320</v>
      </c>
      <c r="L1253" s="9" t="s">
        <v>2984</v>
      </c>
      <c r="M1253" s="10">
        <v>46290</v>
      </c>
      <c r="N1253" s="8" t="s">
        <v>38</v>
      </c>
      <c r="O1253" s="12"/>
      <c r="P1253" s="13"/>
      <c r="Q1253" s="14">
        <f>Tabela1[[#This Row],[QTDE/ Fabricação]]-Tabela1[[#This Row],[QTE]]</f>
        <v>-4</v>
      </c>
      <c r="R1253" s="18">
        <v>0</v>
      </c>
      <c r="S1253" s="18">
        <f t="shared" ref="S1253" si="295">IFERROR(H1253*AG1253,"")</f>
        <v>0</v>
      </c>
      <c r="T1253" s="19">
        <f t="shared" ref="T1253" si="296">IFERROR(S1253-H1253,"")</f>
        <v>-18.399999999999999</v>
      </c>
      <c r="U1253" s="16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IFERROR(VLOOKUP(Tabela1[[#This Row],[COD.MDE]],'LISTA DE EMBARQUE'!B:M,12,0),"")</f>
        <v/>
      </c>
      <c r="X1253" s="14">
        <f>IFERROR(Tabela1[[#This Row],[QIANTIDADE EXPEDIDA]]*Tabela1[[#This Row],[PESO UNI]],"")</f>
        <v>0</v>
      </c>
      <c r="Y1253" s="14">
        <f t="shared" ref="Y1253" si="297">U1253-C1253</f>
        <v>-4</v>
      </c>
      <c r="Z1253" s="20">
        <f>Tabela1[[#This Row],[PESO TOTAL]]-Tabela1[[#This Row],[Peso Expedido]]</f>
        <v>18.399999999999999</v>
      </c>
      <c r="AA1253" s="17">
        <v>1</v>
      </c>
      <c r="AB1253" s="33"/>
      <c r="AC1253" s="33"/>
      <c r="AD1253" s="33"/>
      <c r="AE1253" s="33"/>
      <c r="AF1253" s="33"/>
      <c r="AG1253" s="33"/>
      <c r="AH1253" s="33"/>
      <c r="AI1253" s="33"/>
      <c r="AJ1253"/>
      <c r="AK1253"/>
      <c r="AL1253"/>
      <c r="AM1253"/>
      <c r="AN1253"/>
      <c r="AO1253"/>
      <c r="AP1253"/>
      <c r="AQ1253" s="22"/>
      <c r="AR1253" s="24"/>
      <c r="AS1253" s="37"/>
      <c r="AT1253" s="37"/>
      <c r="AU1253" s="37"/>
      <c r="AV1253" s="37"/>
      <c r="AW1253" s="37"/>
    </row>
    <row r="1254" spans="1:49" ht="15.75" hidden="1" customHeight="1" x14ac:dyDescent="0.25">
      <c r="A1254" s="1" t="s">
        <v>5967</v>
      </c>
      <c r="B1254" s="21" t="s">
        <v>5968</v>
      </c>
      <c r="C1254" s="1">
        <v>1</v>
      </c>
      <c r="D1254" s="1" t="s">
        <v>5969</v>
      </c>
      <c r="E1254" s="7">
        <v>4937</v>
      </c>
      <c r="F1254" s="7">
        <v>86</v>
      </c>
      <c r="G1254" s="1">
        <v>807.8</v>
      </c>
      <c r="H1254" s="34">
        <f>Tabela1[[#This Row],[PESO UNI]]*Tabela1[[#This Row],[QTE]]</f>
        <v>807.8</v>
      </c>
      <c r="I1254" s="7">
        <v>0</v>
      </c>
      <c r="J1254" s="8" t="s">
        <v>3045</v>
      </c>
      <c r="K1254" s="8" t="s">
        <v>4320</v>
      </c>
      <c r="L1254" s="9" t="s">
        <v>2984</v>
      </c>
      <c r="M1254" s="10">
        <v>46290</v>
      </c>
      <c r="N1254" s="8" t="s">
        <v>38</v>
      </c>
      <c r="O1254" s="12"/>
      <c r="P1254" s="13"/>
      <c r="Q1254" s="14">
        <f>Tabela1[[#This Row],[QTDE/ Fabricação]]-Tabela1[[#This Row],[QTE]]</f>
        <v>-1</v>
      </c>
      <c r="R1254" s="18">
        <v>0</v>
      </c>
      <c r="S1254" s="18">
        <f t="shared" ref="S1254" si="298">IFERROR(H1254*AG1254,"")</f>
        <v>0</v>
      </c>
      <c r="T1254" s="19">
        <f t="shared" ref="T1254" si="299">IFERROR(S1254-H1254,"")</f>
        <v>-807.8</v>
      </c>
      <c r="U1254" s="16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IFERROR(VLOOKUP(Tabela1[[#This Row],[COD.MDE]],'LISTA DE EMBARQUE'!B:M,12,0),"")</f>
        <v/>
      </c>
      <c r="X1254" s="14">
        <f>IFERROR(Tabela1[[#This Row],[QIANTIDADE EXPEDIDA]]*Tabela1[[#This Row],[PESO UNI]],"")</f>
        <v>0</v>
      </c>
      <c r="Y1254" s="14">
        <f t="shared" ref="Y1254" si="300">U1254-C1254</f>
        <v>-1</v>
      </c>
      <c r="Z1254" s="20">
        <f>Tabela1[[#This Row],[PESO TOTAL]]-Tabela1[[#This Row],[Peso Expedido]]</f>
        <v>807.8</v>
      </c>
      <c r="AA1254" s="17">
        <v>1</v>
      </c>
      <c r="AB1254" s="33"/>
      <c r="AC1254" s="33"/>
      <c r="AD1254" s="33"/>
      <c r="AE1254" s="33"/>
      <c r="AF1254" s="33"/>
      <c r="AG1254" s="33"/>
      <c r="AH1254" s="33"/>
      <c r="AI1254" s="33"/>
      <c r="AJ1254"/>
      <c r="AK1254"/>
      <c r="AL1254"/>
      <c r="AM1254"/>
      <c r="AN1254"/>
      <c r="AO1254"/>
      <c r="AP1254"/>
      <c r="AQ1254" s="22"/>
      <c r="AR1254" s="24"/>
      <c r="AS1254" s="37"/>
      <c r="AT1254" s="37"/>
      <c r="AU1254" s="37"/>
      <c r="AV1254" s="37"/>
      <c r="AW1254" s="37"/>
    </row>
    <row r="1255" spans="1:49" ht="15.75" hidden="1" customHeight="1" x14ac:dyDescent="0.25">
      <c r="A1255" s="1" t="s">
        <v>5967</v>
      </c>
      <c r="B1255" s="21" t="s">
        <v>5968</v>
      </c>
      <c r="C1255" s="1">
        <v>23</v>
      </c>
      <c r="D1255" s="1" t="s">
        <v>5970</v>
      </c>
      <c r="E1255" s="7">
        <v>4938</v>
      </c>
      <c r="F1255" s="7">
        <v>86</v>
      </c>
      <c r="G1255" s="1">
        <v>15.3</v>
      </c>
      <c r="H1255" s="34">
        <f>Tabela1[[#This Row],[PESO UNI]]*Tabela1[[#This Row],[QTE]]</f>
        <v>351.90000000000003</v>
      </c>
      <c r="I1255" s="7">
        <v>0</v>
      </c>
      <c r="J1255" s="8" t="s">
        <v>3045</v>
      </c>
      <c r="K1255" s="8" t="s">
        <v>4320</v>
      </c>
      <c r="L1255" s="9" t="s">
        <v>2984</v>
      </c>
      <c r="M1255" s="10">
        <v>46290</v>
      </c>
      <c r="N1255" s="8" t="s">
        <v>38</v>
      </c>
      <c r="O1255" s="12"/>
      <c r="P1255" s="13"/>
      <c r="Q1255" s="14">
        <f>Tabela1[[#This Row],[QTDE/ Fabricação]]-Tabela1[[#This Row],[QTE]]</f>
        <v>-23</v>
      </c>
      <c r="R1255" s="18">
        <v>0</v>
      </c>
      <c r="S1255" s="18">
        <f t="shared" ref="S1255" si="301">IFERROR(H1255*AG1255,"")</f>
        <v>0</v>
      </c>
      <c r="T1255" s="19">
        <f t="shared" ref="T1255" si="302">IFERROR(S1255-H1255,"")</f>
        <v>-351.90000000000003</v>
      </c>
      <c r="U1255" s="16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IFERROR(VLOOKUP(Tabela1[[#This Row],[COD.MDE]],'LISTA DE EMBARQUE'!B:M,12,0),"")</f>
        <v/>
      </c>
      <c r="X1255" s="14">
        <f>IFERROR(Tabela1[[#This Row],[QIANTIDADE EXPEDIDA]]*Tabela1[[#This Row],[PESO UNI]],"")</f>
        <v>0</v>
      </c>
      <c r="Y1255" s="14">
        <f t="shared" ref="Y1255" si="303">U1255-C1255</f>
        <v>-23</v>
      </c>
      <c r="Z1255" s="20">
        <f>Tabela1[[#This Row],[PESO TOTAL]]-Tabela1[[#This Row],[Peso Expedido]]</f>
        <v>351.90000000000003</v>
      </c>
      <c r="AA1255" s="17">
        <v>1</v>
      </c>
      <c r="AB1255" s="33"/>
      <c r="AC1255" s="33"/>
      <c r="AD1255" s="33"/>
      <c r="AE1255" s="33"/>
      <c r="AF1255" s="33"/>
      <c r="AG1255" s="33"/>
      <c r="AH1255" s="33"/>
      <c r="AI1255" s="33"/>
      <c r="AJ1255"/>
      <c r="AK1255"/>
      <c r="AL1255"/>
      <c r="AM1255"/>
      <c r="AN1255"/>
      <c r="AO1255"/>
      <c r="AP1255"/>
      <c r="AQ1255" s="22"/>
      <c r="AR1255" s="24"/>
      <c r="AS1255" s="37"/>
      <c r="AT1255" s="37"/>
      <c r="AU1255" s="37"/>
      <c r="AV1255" s="37"/>
      <c r="AW1255" s="37"/>
    </row>
    <row r="1256" spans="1:49" ht="15.75" hidden="1" customHeight="1" x14ac:dyDescent="0.25">
      <c r="A1256" s="1" t="s">
        <v>5967</v>
      </c>
      <c r="B1256" s="21" t="s">
        <v>5968</v>
      </c>
      <c r="C1256" s="1">
        <v>7</v>
      </c>
      <c r="D1256" s="1" t="s">
        <v>5971</v>
      </c>
      <c r="E1256" s="7">
        <v>4939</v>
      </c>
      <c r="F1256" s="7">
        <v>86</v>
      </c>
      <c r="G1256" s="1">
        <v>7.6</v>
      </c>
      <c r="H1256" s="34">
        <f>Tabela1[[#This Row],[PESO UNI]]*Tabela1[[#This Row],[QTE]]</f>
        <v>53.199999999999996</v>
      </c>
      <c r="I1256" s="7">
        <v>0</v>
      </c>
      <c r="J1256" s="8" t="s">
        <v>3045</v>
      </c>
      <c r="K1256" s="8" t="s">
        <v>4320</v>
      </c>
      <c r="L1256" s="9" t="s">
        <v>2984</v>
      </c>
      <c r="M1256" s="10">
        <v>46290</v>
      </c>
      <c r="N1256" s="8" t="s">
        <v>38</v>
      </c>
      <c r="O1256" s="12"/>
      <c r="P1256" s="13"/>
      <c r="Q1256" s="14">
        <f>Tabela1[[#This Row],[QTDE/ Fabricação]]-Tabela1[[#This Row],[QTE]]</f>
        <v>-7</v>
      </c>
      <c r="R1256" s="18">
        <v>0</v>
      </c>
      <c r="S1256" s="18">
        <f t="shared" ref="S1256" si="304">IFERROR(H1256*AG1256,"")</f>
        <v>0</v>
      </c>
      <c r="T1256" s="19">
        <f t="shared" ref="T1256" si="305">IFERROR(S1256-H1256,"")</f>
        <v>-53.199999999999996</v>
      </c>
      <c r="U1256" s="16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IFERROR(VLOOKUP(Tabela1[[#This Row],[COD.MDE]],'LISTA DE EMBARQUE'!B:M,12,0),"")</f>
        <v/>
      </c>
      <c r="X1256" s="14">
        <f>IFERROR(Tabela1[[#This Row],[QIANTIDADE EXPEDIDA]]*Tabela1[[#This Row],[PESO UNI]],"")</f>
        <v>0</v>
      </c>
      <c r="Y1256" s="14">
        <f t="shared" ref="Y1256" si="306">U1256-C1256</f>
        <v>-7</v>
      </c>
      <c r="Z1256" s="20">
        <f>Tabela1[[#This Row],[PESO TOTAL]]-Tabela1[[#This Row],[Peso Expedido]]</f>
        <v>53.199999999999996</v>
      </c>
      <c r="AA1256" s="17">
        <v>1</v>
      </c>
      <c r="AB1256" s="33"/>
      <c r="AC1256" s="33"/>
      <c r="AD1256" s="33"/>
      <c r="AE1256" s="33"/>
      <c r="AF1256" s="33"/>
      <c r="AG1256" s="33"/>
      <c r="AH1256" s="33"/>
      <c r="AI1256" s="33"/>
      <c r="AJ1256"/>
      <c r="AK1256"/>
      <c r="AL1256"/>
      <c r="AM1256"/>
      <c r="AN1256"/>
      <c r="AO1256"/>
      <c r="AP1256"/>
      <c r="AQ1256" s="22"/>
      <c r="AR1256" s="24"/>
      <c r="AS1256" s="37"/>
      <c r="AT1256" s="37"/>
      <c r="AU1256" s="37"/>
      <c r="AV1256" s="37"/>
      <c r="AW1256" s="37"/>
    </row>
    <row r="1257" spans="1:49" ht="15.75" hidden="1" customHeight="1" x14ac:dyDescent="0.25">
      <c r="A1257" s="1" t="s">
        <v>5972</v>
      </c>
      <c r="B1257" s="21" t="s">
        <v>5973</v>
      </c>
      <c r="C1257" s="1">
        <v>1</v>
      </c>
      <c r="D1257" s="1" t="s">
        <v>5974</v>
      </c>
      <c r="E1257" s="7">
        <v>4940</v>
      </c>
      <c r="F1257" s="7">
        <v>86</v>
      </c>
      <c r="G1257" s="1">
        <v>33</v>
      </c>
      <c r="H1257" s="34">
        <f>Tabela1[[#This Row],[PESO UNI]]*Tabela1[[#This Row],[QTE]]</f>
        <v>33</v>
      </c>
      <c r="I1257" s="7">
        <v>0</v>
      </c>
      <c r="J1257" s="8" t="s">
        <v>3045</v>
      </c>
      <c r="K1257" s="8" t="s">
        <v>4320</v>
      </c>
      <c r="L1257" s="9" t="s">
        <v>2984</v>
      </c>
      <c r="M1257" s="10">
        <v>46290</v>
      </c>
      <c r="N1257" s="8" t="s">
        <v>38</v>
      </c>
      <c r="O1257" s="12"/>
      <c r="P1257" s="13"/>
      <c r="Q1257" s="14">
        <f>Tabela1[[#This Row],[QTDE/ Fabricação]]-Tabela1[[#This Row],[QTE]]</f>
        <v>-1</v>
      </c>
      <c r="R1257" s="18">
        <v>0</v>
      </c>
      <c r="S1257" s="18">
        <f t="shared" ref="S1257" si="307">IFERROR(H1257*AG1257,"")</f>
        <v>0</v>
      </c>
      <c r="T1257" s="19">
        <f t="shared" ref="T1257" si="308">IFERROR(S1257-H1257,"")</f>
        <v>-33</v>
      </c>
      <c r="U1257" s="16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IFERROR(VLOOKUP(Tabela1[[#This Row],[COD.MDE]],'LISTA DE EMBARQUE'!B:M,12,0),"")</f>
        <v/>
      </c>
      <c r="X1257" s="14">
        <f>IFERROR(Tabela1[[#This Row],[QIANTIDADE EXPEDIDA]]*Tabela1[[#This Row],[PESO UNI]],"")</f>
        <v>0</v>
      </c>
      <c r="Y1257" s="14">
        <f t="shared" ref="Y1257" si="309">U1257-C1257</f>
        <v>-1</v>
      </c>
      <c r="Z1257" s="20">
        <f>Tabela1[[#This Row],[PESO TOTAL]]-Tabela1[[#This Row],[Peso Expedido]]</f>
        <v>33</v>
      </c>
      <c r="AA1257" s="17">
        <v>1</v>
      </c>
      <c r="AB1257" s="33"/>
      <c r="AC1257" s="33"/>
      <c r="AD1257" s="33"/>
      <c r="AE1257" s="33"/>
      <c r="AF1257" s="33"/>
      <c r="AG1257" s="33"/>
      <c r="AH1257" s="33"/>
      <c r="AI1257" s="33"/>
      <c r="AJ1257"/>
      <c r="AK1257"/>
      <c r="AL1257"/>
      <c r="AM1257"/>
      <c r="AN1257"/>
      <c r="AO1257"/>
      <c r="AP1257"/>
      <c r="AQ1257" s="22"/>
      <c r="AR1257" s="24"/>
      <c r="AS1257" s="37"/>
      <c r="AT1257" s="37"/>
      <c r="AU1257" s="37"/>
      <c r="AV1257" s="37"/>
      <c r="AW1257" s="37"/>
    </row>
    <row r="1258" spans="1:49" ht="15.75" hidden="1" customHeight="1" x14ac:dyDescent="0.25">
      <c r="A1258" s="1" t="s">
        <v>5976</v>
      </c>
      <c r="B1258" s="21" t="s">
        <v>5977</v>
      </c>
      <c r="C1258" s="1">
        <v>2</v>
      </c>
      <c r="D1258" s="1" t="s">
        <v>5978</v>
      </c>
      <c r="E1258" s="7">
        <v>4941</v>
      </c>
      <c r="F1258" s="7">
        <v>87</v>
      </c>
      <c r="G1258" s="1">
        <v>275.2</v>
      </c>
      <c r="H1258" s="34">
        <f>Tabela1[[#This Row],[PESO UNI]]*Tabela1[[#This Row],[QTE]]</f>
        <v>550.4</v>
      </c>
      <c r="I1258" s="7">
        <v>0</v>
      </c>
      <c r="J1258" s="8" t="s">
        <v>3093</v>
      </c>
      <c r="K1258" s="8" t="s">
        <v>4320</v>
      </c>
      <c r="L1258" s="9" t="s">
        <v>2984</v>
      </c>
      <c r="M1258" s="10">
        <v>46293</v>
      </c>
      <c r="N1258" s="8" t="s">
        <v>5101</v>
      </c>
      <c r="O1258" s="12"/>
      <c r="P1258" s="13"/>
      <c r="Q1258" s="14">
        <f>Tabela1[[#This Row],[QTDE/ Fabricação]]-Tabela1[[#This Row],[QTE]]</f>
        <v>-2</v>
      </c>
      <c r="R1258" s="18">
        <v>0</v>
      </c>
      <c r="S1258" s="18">
        <f t="shared" ref="S1258" si="310">IFERROR(H1258*AG1258,"")</f>
        <v>0</v>
      </c>
      <c r="T1258" s="19">
        <f t="shared" ref="T1258" si="311">IFERROR(S1258-H1258,"")</f>
        <v>-550.4</v>
      </c>
      <c r="U1258" s="16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IFERROR(VLOOKUP(Tabela1[[#This Row],[COD.MDE]],'LISTA DE EMBARQUE'!B:M,12,0),"")</f>
        <v/>
      </c>
      <c r="X1258" s="14">
        <f>IFERROR(Tabela1[[#This Row],[QIANTIDADE EXPEDIDA]]*Tabela1[[#This Row],[PESO UNI]],"")</f>
        <v>0</v>
      </c>
      <c r="Y1258" s="14">
        <f t="shared" ref="Y1258" si="312">U1258-C1258</f>
        <v>-2</v>
      </c>
      <c r="Z1258" s="20">
        <f>Tabela1[[#This Row],[PESO TOTAL]]-Tabela1[[#This Row],[Peso Expedido]]</f>
        <v>550.4</v>
      </c>
      <c r="AA1258" s="17">
        <v>0</v>
      </c>
      <c r="AB1258" s="33"/>
      <c r="AC1258" s="33"/>
      <c r="AD1258" s="33"/>
      <c r="AE1258" s="33"/>
      <c r="AF1258" s="33"/>
      <c r="AG1258" s="33"/>
      <c r="AH1258" s="33"/>
      <c r="AI1258" s="33"/>
      <c r="AJ1258"/>
      <c r="AK1258"/>
      <c r="AL1258"/>
      <c r="AM1258"/>
      <c r="AN1258"/>
      <c r="AO1258"/>
      <c r="AP1258"/>
      <c r="AQ1258" s="22"/>
      <c r="AR1258" s="24"/>
      <c r="AS1258" s="37"/>
      <c r="AT1258" s="37"/>
      <c r="AU1258" s="37"/>
      <c r="AV1258" s="37"/>
      <c r="AW1258" s="37"/>
    </row>
    <row r="1259" spans="1:49" ht="15.75" hidden="1" customHeight="1" x14ac:dyDescent="0.25">
      <c r="A1259" s="1" t="s">
        <v>5976</v>
      </c>
      <c r="B1259" s="21" t="s">
        <v>5977</v>
      </c>
      <c r="C1259" s="1">
        <v>1</v>
      </c>
      <c r="D1259" s="1" t="s">
        <v>5979</v>
      </c>
      <c r="E1259" s="7">
        <v>4942</v>
      </c>
      <c r="F1259" s="7">
        <v>87</v>
      </c>
      <c r="G1259" s="1">
        <v>47.3</v>
      </c>
      <c r="H1259" s="34">
        <f>Tabela1[[#This Row],[PESO UNI]]*Tabela1[[#This Row],[QTE]]</f>
        <v>47.3</v>
      </c>
      <c r="I1259" s="7">
        <v>0</v>
      </c>
      <c r="J1259" s="8" t="s">
        <v>3093</v>
      </c>
      <c r="K1259" s="8" t="s">
        <v>4320</v>
      </c>
      <c r="L1259" s="9" t="s">
        <v>2984</v>
      </c>
      <c r="M1259" s="10">
        <v>46293</v>
      </c>
      <c r="N1259" s="8" t="s">
        <v>5101</v>
      </c>
      <c r="O1259" s="12"/>
      <c r="P1259" s="13"/>
      <c r="Q1259" s="14">
        <f>Tabela1[[#This Row],[QTDE/ Fabricação]]-Tabela1[[#This Row],[QTE]]</f>
        <v>-1</v>
      </c>
      <c r="R1259" s="18">
        <v>0</v>
      </c>
      <c r="S1259" s="18">
        <f t="shared" ref="S1259" si="313">IFERROR(H1259*AG1259,"")</f>
        <v>0</v>
      </c>
      <c r="T1259" s="19">
        <f t="shared" ref="T1259" si="314">IFERROR(S1259-H1259,"")</f>
        <v>-47.3</v>
      </c>
      <c r="U1259" s="16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IFERROR(VLOOKUP(Tabela1[[#This Row],[COD.MDE]],'LISTA DE EMBARQUE'!B:M,12,0),"")</f>
        <v/>
      </c>
      <c r="X1259" s="14">
        <f>IFERROR(Tabela1[[#This Row],[QIANTIDADE EXPEDIDA]]*Tabela1[[#This Row],[PESO UNI]],"")</f>
        <v>0</v>
      </c>
      <c r="Y1259" s="14">
        <f t="shared" ref="Y1259" si="315">U1259-C1259</f>
        <v>-1</v>
      </c>
      <c r="Z1259" s="20">
        <f>Tabela1[[#This Row],[PESO TOTAL]]-Tabela1[[#This Row],[Peso Expedido]]</f>
        <v>47.3</v>
      </c>
      <c r="AA1259" s="17">
        <v>0</v>
      </c>
      <c r="AB1259" s="33"/>
      <c r="AC1259" s="33"/>
      <c r="AD1259" s="33"/>
      <c r="AE1259" s="33"/>
      <c r="AF1259" s="33"/>
      <c r="AG1259" s="33"/>
      <c r="AH1259" s="33"/>
      <c r="AI1259" s="33"/>
      <c r="AJ1259"/>
      <c r="AK1259"/>
      <c r="AL1259"/>
      <c r="AM1259"/>
      <c r="AN1259"/>
      <c r="AO1259"/>
      <c r="AP1259"/>
      <c r="AQ1259" s="22"/>
      <c r="AR1259" s="24"/>
      <c r="AS1259" s="37"/>
      <c r="AT1259" s="37"/>
      <c r="AU1259" s="37"/>
      <c r="AV1259" s="37"/>
      <c r="AW1259" s="37"/>
    </row>
    <row r="1260" spans="1:49" ht="15.75" hidden="1" customHeight="1" x14ac:dyDescent="0.25">
      <c r="A1260" s="1" t="s">
        <v>5976</v>
      </c>
      <c r="B1260" s="21" t="s">
        <v>5977</v>
      </c>
      <c r="C1260" s="1">
        <v>1</v>
      </c>
      <c r="D1260" s="1" t="s">
        <v>5980</v>
      </c>
      <c r="E1260" s="7">
        <v>4943</v>
      </c>
      <c r="F1260" s="7">
        <v>87</v>
      </c>
      <c r="G1260" s="1">
        <v>80.900000000000006</v>
      </c>
      <c r="H1260" s="34">
        <f>Tabela1[[#This Row],[PESO UNI]]*Tabela1[[#This Row],[QTE]]</f>
        <v>80.900000000000006</v>
      </c>
      <c r="I1260" s="7">
        <v>0</v>
      </c>
      <c r="J1260" s="8" t="s">
        <v>3093</v>
      </c>
      <c r="K1260" s="8" t="s">
        <v>4320</v>
      </c>
      <c r="L1260" s="9" t="s">
        <v>2984</v>
      </c>
      <c r="M1260" s="10">
        <v>46293</v>
      </c>
      <c r="N1260" s="8" t="s">
        <v>5101</v>
      </c>
      <c r="O1260" s="12"/>
      <c r="P1260" s="13"/>
      <c r="Q1260" s="14">
        <f>Tabela1[[#This Row],[QTDE/ Fabricação]]-Tabela1[[#This Row],[QTE]]</f>
        <v>-1</v>
      </c>
      <c r="R1260" s="18">
        <v>0</v>
      </c>
      <c r="S1260" s="18">
        <f t="shared" ref="S1260:S1261" si="316">IFERROR(H1260*AG1260,"")</f>
        <v>0</v>
      </c>
      <c r="T1260" s="19">
        <f t="shared" ref="T1260:T1261" si="317">IFERROR(S1260-H1260,"")</f>
        <v>-80.900000000000006</v>
      </c>
      <c r="U1260" s="16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IFERROR(VLOOKUP(Tabela1[[#This Row],[COD.MDE]],'LISTA DE EMBARQUE'!B:M,12,0),"")</f>
        <v/>
      </c>
      <c r="X1260" s="14">
        <f>IFERROR(Tabela1[[#This Row],[QIANTIDADE EXPEDIDA]]*Tabela1[[#This Row],[PESO UNI]],"")</f>
        <v>0</v>
      </c>
      <c r="Y1260" s="14">
        <f t="shared" ref="Y1260:Y1261" si="318">U1260-C1260</f>
        <v>-1</v>
      </c>
      <c r="Z1260" s="20">
        <f>Tabela1[[#This Row],[PESO TOTAL]]-Tabela1[[#This Row],[Peso Expedido]]</f>
        <v>80.900000000000006</v>
      </c>
      <c r="AA1260" s="17">
        <v>0</v>
      </c>
      <c r="AB1260" s="33"/>
      <c r="AC1260" s="33"/>
      <c r="AD1260" s="33"/>
      <c r="AE1260" s="33"/>
      <c r="AF1260" s="33"/>
      <c r="AG1260" s="33"/>
      <c r="AH1260" s="33"/>
      <c r="AI1260" s="33"/>
      <c r="AJ1260"/>
      <c r="AK1260"/>
      <c r="AL1260"/>
      <c r="AM1260"/>
      <c r="AN1260"/>
      <c r="AO1260"/>
      <c r="AP1260"/>
      <c r="AQ1260" s="22"/>
      <c r="AR1260" s="24"/>
      <c r="AS1260" s="37"/>
      <c r="AT1260" s="37"/>
      <c r="AU1260" s="37"/>
      <c r="AV1260" s="37"/>
      <c r="AW1260" s="37"/>
    </row>
    <row r="1261" spans="1:49" ht="15.75" hidden="1" customHeight="1" x14ac:dyDescent="0.25">
      <c r="A1261" s="1" t="s">
        <v>5981</v>
      </c>
      <c r="B1261" s="21" t="s">
        <v>5982</v>
      </c>
      <c r="C1261" s="1">
        <v>2</v>
      </c>
      <c r="D1261" s="1" t="s">
        <v>5983</v>
      </c>
      <c r="E1261" s="7">
        <v>4944</v>
      </c>
      <c r="F1261" s="7">
        <v>87</v>
      </c>
      <c r="G1261" s="1">
        <v>4.3</v>
      </c>
      <c r="H1261" s="34">
        <f>Tabela1[[#This Row],[PESO UNI]]*Tabela1[[#This Row],[QTE]]</f>
        <v>8.6</v>
      </c>
      <c r="I1261" s="7">
        <v>0</v>
      </c>
      <c r="J1261" s="8" t="s">
        <v>3093</v>
      </c>
      <c r="K1261" s="8" t="s">
        <v>44</v>
      </c>
      <c r="L1261" s="9" t="s">
        <v>2984</v>
      </c>
      <c r="M1261" s="10">
        <v>46293</v>
      </c>
      <c r="N1261" s="8" t="s">
        <v>38</v>
      </c>
      <c r="O1261" s="12"/>
      <c r="P1261" s="13"/>
      <c r="Q1261" s="14">
        <f>Tabela1[[#This Row],[QTDE/ Fabricação]]-Tabela1[[#This Row],[QTE]]</f>
        <v>-2</v>
      </c>
      <c r="R1261" s="18">
        <v>0</v>
      </c>
      <c r="S1261" s="18">
        <f t="shared" si="316"/>
        <v>0</v>
      </c>
      <c r="T1261" s="19">
        <f t="shared" si="317"/>
        <v>-8.6</v>
      </c>
      <c r="U1261" s="16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IFERROR(VLOOKUP(Tabela1[[#This Row],[COD.MDE]],'LISTA DE EMBARQUE'!B:M,12,0),"")</f>
        <v/>
      </c>
      <c r="X1261" s="14">
        <f>IFERROR(Tabela1[[#This Row],[QIANTIDADE EXPEDIDA]]*Tabela1[[#This Row],[PESO UNI]],"")</f>
        <v>0</v>
      </c>
      <c r="Y1261" s="14">
        <f t="shared" si="318"/>
        <v>-2</v>
      </c>
      <c r="Z1261" s="20">
        <f>Tabela1[[#This Row],[PESO TOTAL]]-Tabela1[[#This Row],[Peso Expedido]]</f>
        <v>8.6</v>
      </c>
      <c r="AA1261" s="17">
        <v>0</v>
      </c>
      <c r="AB1261" s="33"/>
      <c r="AC1261" s="33"/>
      <c r="AD1261" s="33"/>
      <c r="AE1261" s="33"/>
      <c r="AF1261" s="33"/>
      <c r="AG1261" s="33"/>
      <c r="AH1261" s="33"/>
      <c r="AI1261" s="33"/>
      <c r="AJ1261"/>
      <c r="AK1261"/>
      <c r="AL1261"/>
      <c r="AM1261"/>
      <c r="AN1261"/>
      <c r="AO1261"/>
      <c r="AP1261"/>
      <c r="AQ1261" s="22"/>
      <c r="AR1261" s="24"/>
      <c r="AS1261" s="37"/>
      <c r="AT1261" s="37"/>
      <c r="AU1261" s="37"/>
      <c r="AV1261" s="37"/>
      <c r="AW1261" s="37"/>
    </row>
    <row r="1262" spans="1:49" ht="15.75" hidden="1" customHeight="1" x14ac:dyDescent="0.25">
      <c r="A1262" s="1" t="s">
        <v>5981</v>
      </c>
      <c r="B1262" s="21" t="s">
        <v>5982</v>
      </c>
      <c r="C1262" s="1">
        <v>2</v>
      </c>
      <c r="D1262" s="1" t="s">
        <v>5984</v>
      </c>
      <c r="E1262" s="7">
        <v>4945</v>
      </c>
      <c r="F1262" s="7">
        <v>87</v>
      </c>
      <c r="G1262" s="1">
        <v>5.3</v>
      </c>
      <c r="H1262" s="34">
        <f>Tabela1[[#This Row],[PESO UNI]]*Tabela1[[#This Row],[QTE]]</f>
        <v>10.6</v>
      </c>
      <c r="I1262" s="7">
        <v>0</v>
      </c>
      <c r="J1262" s="8" t="s">
        <v>3093</v>
      </c>
      <c r="K1262" s="8" t="s">
        <v>44</v>
      </c>
      <c r="L1262" s="9" t="s">
        <v>2984</v>
      </c>
      <c r="M1262" s="10">
        <v>46293</v>
      </c>
      <c r="N1262" s="8" t="s">
        <v>38</v>
      </c>
      <c r="O1262" s="12"/>
      <c r="P1262" s="13"/>
      <c r="Q1262" s="14">
        <f>Tabela1[[#This Row],[QTDE/ Fabricação]]-Tabela1[[#This Row],[QTE]]</f>
        <v>-2</v>
      </c>
      <c r="R1262" s="18">
        <v>0</v>
      </c>
      <c r="S1262" s="18">
        <f t="shared" ref="S1262" si="319">IFERROR(H1262*AG1262,"")</f>
        <v>0</v>
      </c>
      <c r="T1262" s="19">
        <f t="shared" ref="T1262" si="320">IFERROR(S1262-H1262,"")</f>
        <v>-10.6</v>
      </c>
      <c r="U1262" s="16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IFERROR(VLOOKUP(Tabela1[[#This Row],[COD.MDE]],'LISTA DE EMBARQUE'!B:M,12,0),"")</f>
        <v/>
      </c>
      <c r="X1262" s="14">
        <f>IFERROR(Tabela1[[#This Row],[QIANTIDADE EXPEDIDA]]*Tabela1[[#This Row],[PESO UNI]],"")</f>
        <v>0</v>
      </c>
      <c r="Y1262" s="14">
        <f t="shared" ref="Y1262" si="321">U1262-C1262</f>
        <v>-2</v>
      </c>
      <c r="Z1262" s="20">
        <f>Tabela1[[#This Row],[PESO TOTAL]]-Tabela1[[#This Row],[Peso Expedido]]</f>
        <v>10.6</v>
      </c>
      <c r="AA1262" s="17">
        <v>0</v>
      </c>
      <c r="AB1262" s="33"/>
      <c r="AC1262" s="33"/>
      <c r="AD1262" s="33"/>
      <c r="AE1262" s="33"/>
      <c r="AF1262" s="33"/>
      <c r="AG1262" s="33"/>
      <c r="AH1262" s="33"/>
      <c r="AI1262" s="33"/>
      <c r="AJ1262"/>
      <c r="AK1262"/>
      <c r="AL1262"/>
      <c r="AM1262"/>
      <c r="AN1262"/>
      <c r="AO1262"/>
      <c r="AP1262"/>
      <c r="AQ1262" s="22"/>
      <c r="AR1262" s="24"/>
      <c r="AS1262" s="37"/>
      <c r="AT1262" s="37"/>
      <c r="AU1262" s="37"/>
      <c r="AV1262" s="37"/>
      <c r="AW1262" s="37"/>
    </row>
    <row r="1263" spans="1:49" ht="15.75" hidden="1" customHeight="1" x14ac:dyDescent="0.25">
      <c r="A1263" s="1" t="s">
        <v>5981</v>
      </c>
      <c r="B1263" s="21" t="s">
        <v>5982</v>
      </c>
      <c r="C1263" s="1">
        <v>2</v>
      </c>
      <c r="D1263" s="1" t="s">
        <v>5985</v>
      </c>
      <c r="E1263" s="7">
        <v>4946</v>
      </c>
      <c r="F1263" s="7">
        <v>87</v>
      </c>
      <c r="G1263" s="1">
        <v>6.6</v>
      </c>
      <c r="H1263" s="34">
        <f>Tabela1[[#This Row],[PESO UNI]]*Tabela1[[#This Row],[QTE]]</f>
        <v>13.2</v>
      </c>
      <c r="I1263" s="7">
        <v>0</v>
      </c>
      <c r="J1263" s="8" t="s">
        <v>3093</v>
      </c>
      <c r="K1263" s="8" t="s">
        <v>44</v>
      </c>
      <c r="L1263" s="9" t="s">
        <v>2984</v>
      </c>
      <c r="M1263" s="10">
        <v>46293</v>
      </c>
      <c r="N1263" s="8" t="s">
        <v>38</v>
      </c>
      <c r="O1263" s="12"/>
      <c r="P1263" s="13"/>
      <c r="Q1263" s="14">
        <f>Tabela1[[#This Row],[QTDE/ Fabricação]]-Tabela1[[#This Row],[QTE]]</f>
        <v>-2</v>
      </c>
      <c r="R1263" s="18">
        <v>0</v>
      </c>
      <c r="S1263" s="18">
        <f t="shared" ref="S1263" si="322">IFERROR(H1263*AG1263,"")</f>
        <v>0</v>
      </c>
      <c r="T1263" s="19">
        <f t="shared" ref="T1263" si="323">IFERROR(S1263-H1263,"")</f>
        <v>-13.2</v>
      </c>
      <c r="U1263" s="16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IFERROR(VLOOKUP(Tabela1[[#This Row],[COD.MDE]],'LISTA DE EMBARQUE'!B:M,12,0),"")</f>
        <v/>
      </c>
      <c r="X1263" s="14">
        <f>IFERROR(Tabela1[[#This Row],[QIANTIDADE EXPEDIDA]]*Tabela1[[#This Row],[PESO UNI]],"")</f>
        <v>0</v>
      </c>
      <c r="Y1263" s="14">
        <f t="shared" ref="Y1263" si="324">U1263-C1263</f>
        <v>-2</v>
      </c>
      <c r="Z1263" s="20">
        <f>Tabela1[[#This Row],[PESO TOTAL]]-Tabela1[[#This Row],[Peso Expedido]]</f>
        <v>13.2</v>
      </c>
      <c r="AA1263" s="17">
        <v>0</v>
      </c>
      <c r="AB1263" s="33"/>
      <c r="AC1263" s="33"/>
      <c r="AD1263" s="33"/>
      <c r="AE1263" s="33"/>
      <c r="AF1263" s="33"/>
      <c r="AG1263" s="33"/>
      <c r="AH1263" s="33"/>
      <c r="AI1263" s="33"/>
      <c r="AJ1263"/>
      <c r="AK1263"/>
      <c r="AL1263"/>
      <c r="AM1263"/>
      <c r="AN1263"/>
      <c r="AO1263"/>
      <c r="AP1263"/>
      <c r="AQ1263" s="22"/>
      <c r="AR1263" s="24"/>
      <c r="AS1263" s="37"/>
      <c r="AT1263" s="37"/>
      <c r="AU1263" s="37"/>
      <c r="AV1263" s="37"/>
      <c r="AW1263" s="37"/>
    </row>
    <row r="1264" spans="1:49" ht="15.75" hidden="1" customHeight="1" x14ac:dyDescent="0.25">
      <c r="A1264" s="1" t="s">
        <v>5981</v>
      </c>
      <c r="B1264" s="21" t="s">
        <v>5982</v>
      </c>
      <c r="C1264" s="1">
        <v>2</v>
      </c>
      <c r="D1264" s="1" t="s">
        <v>5986</v>
      </c>
      <c r="E1264" s="7">
        <v>4947</v>
      </c>
      <c r="F1264" s="7">
        <v>87</v>
      </c>
      <c r="G1264" s="1">
        <v>7</v>
      </c>
      <c r="H1264" s="34">
        <f>Tabela1[[#This Row],[PESO UNI]]*Tabela1[[#This Row],[QTE]]</f>
        <v>14</v>
      </c>
      <c r="I1264" s="7">
        <v>0</v>
      </c>
      <c r="J1264" s="8" t="s">
        <v>3093</v>
      </c>
      <c r="K1264" s="8" t="s">
        <v>44</v>
      </c>
      <c r="L1264" s="9" t="s">
        <v>2984</v>
      </c>
      <c r="M1264" s="10">
        <v>46293</v>
      </c>
      <c r="N1264" s="8" t="s">
        <v>38</v>
      </c>
      <c r="O1264" s="12"/>
      <c r="P1264" s="13"/>
      <c r="Q1264" s="14">
        <f>Tabela1[[#This Row],[QTDE/ Fabricação]]-Tabela1[[#This Row],[QTE]]</f>
        <v>-2</v>
      </c>
      <c r="R1264" s="18">
        <v>0</v>
      </c>
      <c r="S1264" s="18">
        <f t="shared" ref="S1264" si="325">IFERROR(H1264*AG1264,"")</f>
        <v>0</v>
      </c>
      <c r="T1264" s="19">
        <f t="shared" ref="T1264" si="326">IFERROR(S1264-H1264,"")</f>
        <v>-14</v>
      </c>
      <c r="U1264" s="16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IFERROR(VLOOKUP(Tabela1[[#This Row],[COD.MDE]],'LISTA DE EMBARQUE'!B:M,12,0),"")</f>
        <v/>
      </c>
      <c r="X1264" s="14">
        <f>IFERROR(Tabela1[[#This Row],[QIANTIDADE EXPEDIDA]]*Tabela1[[#This Row],[PESO UNI]],"")</f>
        <v>0</v>
      </c>
      <c r="Y1264" s="14">
        <f t="shared" ref="Y1264" si="327">U1264-C1264</f>
        <v>-2</v>
      </c>
      <c r="Z1264" s="20">
        <f>Tabela1[[#This Row],[PESO TOTAL]]-Tabela1[[#This Row],[Peso Expedido]]</f>
        <v>14</v>
      </c>
      <c r="AA1264" s="17">
        <v>0</v>
      </c>
      <c r="AB1264" s="33"/>
      <c r="AC1264" s="33"/>
      <c r="AD1264" s="33"/>
      <c r="AE1264" s="33"/>
      <c r="AF1264" s="33"/>
      <c r="AG1264" s="33"/>
      <c r="AH1264" s="33"/>
      <c r="AI1264" s="33"/>
      <c r="AJ1264"/>
      <c r="AK1264"/>
      <c r="AL1264"/>
      <c r="AM1264"/>
      <c r="AN1264"/>
      <c r="AO1264"/>
      <c r="AP1264"/>
      <c r="AQ1264" s="22"/>
      <c r="AR1264" s="24"/>
      <c r="AS1264" s="37"/>
      <c r="AT1264" s="37"/>
      <c r="AU1264" s="37"/>
      <c r="AV1264" s="37"/>
      <c r="AW1264" s="37"/>
    </row>
    <row r="1265" spans="1:49" ht="15.75" hidden="1" customHeight="1" x14ac:dyDescent="0.25">
      <c r="A1265" s="1" t="s">
        <v>5981</v>
      </c>
      <c r="B1265" s="21" t="s">
        <v>5982</v>
      </c>
      <c r="C1265" s="1">
        <v>14</v>
      </c>
      <c r="D1265" s="1" t="s">
        <v>5987</v>
      </c>
      <c r="E1265" s="7">
        <v>4948</v>
      </c>
      <c r="F1265" s="7">
        <v>87</v>
      </c>
      <c r="G1265" s="1">
        <v>7.3</v>
      </c>
      <c r="H1265" s="34">
        <f>Tabela1[[#This Row],[PESO UNI]]*Tabela1[[#This Row],[QTE]]</f>
        <v>102.2</v>
      </c>
      <c r="I1265" s="7">
        <v>0</v>
      </c>
      <c r="J1265" s="8" t="s">
        <v>3093</v>
      </c>
      <c r="K1265" s="8" t="s">
        <v>44</v>
      </c>
      <c r="L1265" s="9" t="s">
        <v>2984</v>
      </c>
      <c r="M1265" s="10">
        <v>46293</v>
      </c>
      <c r="N1265" s="8" t="s">
        <v>38</v>
      </c>
      <c r="O1265" s="12"/>
      <c r="P1265" s="13"/>
      <c r="Q1265" s="14">
        <f>Tabela1[[#This Row],[QTDE/ Fabricação]]-Tabela1[[#This Row],[QTE]]</f>
        <v>-14</v>
      </c>
      <c r="R1265" s="18">
        <v>0</v>
      </c>
      <c r="S1265" s="18">
        <f t="shared" ref="S1265" si="328">IFERROR(H1265*AG1265,"")</f>
        <v>0</v>
      </c>
      <c r="T1265" s="19">
        <f t="shared" ref="T1265" si="329">IFERROR(S1265-H1265,"")</f>
        <v>-102.2</v>
      </c>
      <c r="U1265" s="16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IFERROR(VLOOKUP(Tabela1[[#This Row],[COD.MDE]],'LISTA DE EMBARQUE'!B:M,12,0),"")</f>
        <v/>
      </c>
      <c r="X1265" s="14">
        <f>IFERROR(Tabela1[[#This Row],[QIANTIDADE EXPEDIDA]]*Tabela1[[#This Row],[PESO UNI]],"")</f>
        <v>0</v>
      </c>
      <c r="Y1265" s="14">
        <f t="shared" ref="Y1265" si="330">U1265-C1265</f>
        <v>-14</v>
      </c>
      <c r="Z1265" s="20">
        <f>Tabela1[[#This Row],[PESO TOTAL]]-Tabela1[[#This Row],[Peso Expedido]]</f>
        <v>102.2</v>
      </c>
      <c r="AA1265" s="17">
        <v>0</v>
      </c>
      <c r="AB1265" s="33"/>
      <c r="AC1265" s="33"/>
      <c r="AD1265" s="33"/>
      <c r="AE1265" s="33"/>
      <c r="AF1265" s="33"/>
      <c r="AG1265" s="33"/>
      <c r="AH1265" s="33"/>
      <c r="AI1265" s="33"/>
      <c r="AJ1265"/>
      <c r="AK1265"/>
      <c r="AL1265"/>
      <c r="AM1265"/>
      <c r="AN1265"/>
      <c r="AO1265"/>
      <c r="AP1265"/>
      <c r="AQ1265" s="22"/>
      <c r="AR1265" s="24"/>
      <c r="AS1265" s="37"/>
      <c r="AT1265" s="37"/>
      <c r="AU1265" s="37"/>
      <c r="AV1265" s="37"/>
      <c r="AW1265" s="37"/>
    </row>
    <row r="1266" spans="1:49" ht="15.75" hidden="1" customHeight="1" x14ac:dyDescent="0.25">
      <c r="A1266" s="1" t="s">
        <v>5981</v>
      </c>
      <c r="B1266" s="21" t="s">
        <v>5982</v>
      </c>
      <c r="C1266" s="1">
        <v>2</v>
      </c>
      <c r="D1266" s="1" t="s">
        <v>5988</v>
      </c>
      <c r="E1266" s="7">
        <v>4949</v>
      </c>
      <c r="F1266" s="7">
        <v>87</v>
      </c>
      <c r="G1266" s="1">
        <v>6.8</v>
      </c>
      <c r="H1266" s="34">
        <f>Tabela1[[#This Row],[PESO UNI]]*Tabela1[[#This Row],[QTE]]</f>
        <v>13.6</v>
      </c>
      <c r="I1266" s="7">
        <v>0</v>
      </c>
      <c r="J1266" s="8" t="s">
        <v>3093</v>
      </c>
      <c r="K1266" s="8" t="s">
        <v>44</v>
      </c>
      <c r="L1266" s="9" t="s">
        <v>2984</v>
      </c>
      <c r="M1266" s="10">
        <v>46293</v>
      </c>
      <c r="N1266" s="8" t="s">
        <v>38</v>
      </c>
      <c r="O1266" s="12"/>
      <c r="P1266" s="13"/>
      <c r="Q1266" s="14">
        <f>Tabela1[[#This Row],[QTDE/ Fabricação]]-Tabela1[[#This Row],[QTE]]</f>
        <v>-2</v>
      </c>
      <c r="R1266" s="18">
        <v>0</v>
      </c>
      <c r="S1266" s="18">
        <f t="shared" ref="S1266" si="331">IFERROR(H1266*AG1266,"")</f>
        <v>0</v>
      </c>
      <c r="T1266" s="19">
        <f t="shared" ref="T1266" si="332">IFERROR(S1266-H1266,"")</f>
        <v>-13.6</v>
      </c>
      <c r="U1266" s="16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IFERROR(VLOOKUP(Tabela1[[#This Row],[COD.MDE]],'LISTA DE EMBARQUE'!B:M,12,0),"")</f>
        <v/>
      </c>
      <c r="X1266" s="14">
        <f>IFERROR(Tabela1[[#This Row],[QIANTIDADE EXPEDIDA]]*Tabela1[[#This Row],[PESO UNI]],"")</f>
        <v>0</v>
      </c>
      <c r="Y1266" s="14">
        <f t="shared" ref="Y1266" si="333">U1266-C1266</f>
        <v>-2</v>
      </c>
      <c r="Z1266" s="20">
        <f>Tabela1[[#This Row],[PESO TOTAL]]-Tabela1[[#This Row],[Peso Expedido]]</f>
        <v>13.6</v>
      </c>
      <c r="AA1266" s="17">
        <v>0</v>
      </c>
      <c r="AB1266" s="33"/>
      <c r="AC1266" s="33"/>
      <c r="AD1266" s="33"/>
      <c r="AE1266" s="33"/>
      <c r="AF1266" s="33"/>
      <c r="AG1266" s="33"/>
      <c r="AH1266" s="33"/>
      <c r="AI1266" s="33"/>
      <c r="AJ1266"/>
      <c r="AK1266"/>
      <c r="AL1266"/>
      <c r="AM1266"/>
      <c r="AN1266"/>
      <c r="AO1266"/>
      <c r="AP1266"/>
      <c r="AQ1266" s="22"/>
      <c r="AR1266" s="24"/>
      <c r="AS1266" s="37"/>
      <c r="AT1266" s="37"/>
      <c r="AU1266" s="37"/>
      <c r="AV1266" s="37"/>
      <c r="AW1266" s="37"/>
    </row>
    <row r="1267" spans="1:49" ht="15.75" hidden="1" customHeight="1" x14ac:dyDescent="0.25">
      <c r="A1267" s="1" t="s">
        <v>5981</v>
      </c>
      <c r="B1267" s="21" t="s">
        <v>5982</v>
      </c>
      <c r="C1267" s="1">
        <v>2</v>
      </c>
      <c r="D1267" s="1" t="s">
        <v>5989</v>
      </c>
      <c r="E1267" s="7">
        <v>4949</v>
      </c>
      <c r="F1267" s="7">
        <v>87</v>
      </c>
      <c r="G1267" s="1">
        <v>9.5</v>
      </c>
      <c r="H1267" s="34">
        <f>Tabela1[[#This Row],[PESO UNI]]*Tabela1[[#This Row],[QTE]]</f>
        <v>19</v>
      </c>
      <c r="I1267" s="7">
        <v>0</v>
      </c>
      <c r="J1267" s="8" t="s">
        <v>3093</v>
      </c>
      <c r="K1267" s="8" t="s">
        <v>44</v>
      </c>
      <c r="L1267" s="9" t="s">
        <v>2984</v>
      </c>
      <c r="M1267" s="10">
        <v>46293</v>
      </c>
      <c r="N1267" s="8" t="s">
        <v>38</v>
      </c>
      <c r="O1267" s="12"/>
      <c r="P1267" s="13"/>
      <c r="Q1267" s="14">
        <f>Tabela1[[#This Row],[QTDE/ Fabricação]]-Tabela1[[#This Row],[QTE]]</f>
        <v>-2</v>
      </c>
      <c r="R1267" s="18">
        <v>0</v>
      </c>
      <c r="S1267" s="18">
        <f t="shared" ref="S1267" si="334">IFERROR(H1267*AG1267,"")</f>
        <v>0</v>
      </c>
      <c r="T1267" s="19">
        <f t="shared" ref="T1267" si="335">IFERROR(S1267-H1267,"")</f>
        <v>-19</v>
      </c>
      <c r="U1267" s="16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IFERROR(VLOOKUP(Tabela1[[#This Row],[COD.MDE]],'LISTA DE EMBARQUE'!B:M,12,0),"")</f>
        <v/>
      </c>
      <c r="X1267" s="14">
        <f>IFERROR(Tabela1[[#This Row],[QIANTIDADE EXPEDIDA]]*Tabela1[[#This Row],[PESO UNI]],"")</f>
        <v>0</v>
      </c>
      <c r="Y1267" s="14">
        <f t="shared" ref="Y1267" si="336">U1267-C1267</f>
        <v>-2</v>
      </c>
      <c r="Z1267" s="20">
        <f>Tabela1[[#This Row],[PESO TOTAL]]-Tabela1[[#This Row],[Peso Expedido]]</f>
        <v>19</v>
      </c>
      <c r="AA1267" s="17">
        <v>0</v>
      </c>
      <c r="AB1267" s="33"/>
      <c r="AC1267" s="33"/>
      <c r="AD1267" s="33"/>
      <c r="AE1267" s="33"/>
      <c r="AF1267" s="33"/>
      <c r="AG1267" s="33"/>
      <c r="AH1267" s="33"/>
      <c r="AI1267" s="33"/>
      <c r="AJ1267"/>
      <c r="AK1267"/>
      <c r="AL1267"/>
      <c r="AM1267"/>
      <c r="AN1267"/>
      <c r="AO1267"/>
      <c r="AP1267"/>
      <c r="AQ1267" s="22"/>
      <c r="AR1267" s="24"/>
      <c r="AS1267" s="37"/>
      <c r="AT1267" s="37"/>
      <c r="AU1267" s="37"/>
      <c r="AV1267" s="37"/>
      <c r="AW1267" s="37"/>
    </row>
    <row r="1268" spans="1:49" ht="15.75" hidden="1" customHeight="1" x14ac:dyDescent="0.25">
      <c r="A1268" s="1" t="s">
        <v>5981</v>
      </c>
      <c r="B1268" s="21" t="s">
        <v>5982</v>
      </c>
      <c r="C1268" s="1">
        <v>2</v>
      </c>
      <c r="D1268" s="1" t="s">
        <v>5990</v>
      </c>
      <c r="E1268" s="7">
        <v>4950</v>
      </c>
      <c r="F1268" s="7">
        <v>87</v>
      </c>
      <c r="G1268" s="1">
        <v>5</v>
      </c>
      <c r="H1268" s="34">
        <f>Tabela1[[#This Row],[PESO UNI]]*Tabela1[[#This Row],[QTE]]</f>
        <v>10</v>
      </c>
      <c r="I1268" s="7">
        <v>0</v>
      </c>
      <c r="J1268" s="8" t="s">
        <v>3093</v>
      </c>
      <c r="K1268" s="8" t="s">
        <v>44</v>
      </c>
      <c r="L1268" s="9" t="s">
        <v>2984</v>
      </c>
      <c r="M1268" s="10">
        <v>46293</v>
      </c>
      <c r="N1268" s="8" t="s">
        <v>38</v>
      </c>
      <c r="O1268" s="12"/>
      <c r="P1268" s="13"/>
      <c r="Q1268" s="14">
        <f>Tabela1[[#This Row],[QTDE/ Fabricação]]-Tabela1[[#This Row],[QTE]]</f>
        <v>-2</v>
      </c>
      <c r="R1268" s="18">
        <v>0</v>
      </c>
      <c r="S1268" s="18">
        <f t="shared" ref="S1268" si="337">IFERROR(H1268*AG1268,"")</f>
        <v>0</v>
      </c>
      <c r="T1268" s="19">
        <f t="shared" ref="T1268" si="338">IFERROR(S1268-H1268,"")</f>
        <v>-10</v>
      </c>
      <c r="U1268" s="16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IFERROR(VLOOKUP(Tabela1[[#This Row],[COD.MDE]],'LISTA DE EMBARQUE'!B:M,12,0),"")</f>
        <v/>
      </c>
      <c r="X1268" s="14">
        <f>IFERROR(Tabela1[[#This Row],[QIANTIDADE EXPEDIDA]]*Tabela1[[#This Row],[PESO UNI]],"")</f>
        <v>0</v>
      </c>
      <c r="Y1268" s="14">
        <f t="shared" ref="Y1268" si="339">U1268-C1268</f>
        <v>-2</v>
      </c>
      <c r="Z1268" s="20">
        <f>Tabela1[[#This Row],[PESO TOTAL]]-Tabela1[[#This Row],[Peso Expedido]]</f>
        <v>10</v>
      </c>
      <c r="AA1268" s="17">
        <v>0</v>
      </c>
      <c r="AB1268" s="33"/>
      <c r="AC1268" s="33"/>
      <c r="AD1268" s="33"/>
      <c r="AE1268" s="33"/>
      <c r="AF1268" s="33"/>
      <c r="AG1268" s="33"/>
      <c r="AH1268" s="33"/>
      <c r="AI1268" s="33"/>
      <c r="AJ1268"/>
      <c r="AK1268"/>
      <c r="AL1268"/>
      <c r="AM1268"/>
      <c r="AN1268"/>
      <c r="AO1268"/>
      <c r="AP1268"/>
      <c r="AQ1268" s="22"/>
      <c r="AR1268" s="24"/>
      <c r="AS1268" s="37"/>
      <c r="AT1268" s="37"/>
      <c r="AU1268" s="37"/>
      <c r="AV1268" s="37"/>
      <c r="AW1268" s="37"/>
    </row>
    <row r="1269" spans="1:49" ht="15.75" hidden="1" customHeight="1" x14ac:dyDescent="0.25">
      <c r="A1269" s="1" t="s">
        <v>5981</v>
      </c>
      <c r="B1269" s="21" t="s">
        <v>5982</v>
      </c>
      <c r="C1269" s="1">
        <v>2</v>
      </c>
      <c r="D1269" s="1" t="s">
        <v>5991</v>
      </c>
      <c r="E1269" s="7">
        <v>4951</v>
      </c>
      <c r="F1269" s="7">
        <v>87</v>
      </c>
      <c r="G1269" s="1">
        <v>6.4</v>
      </c>
      <c r="H1269" s="34">
        <f>Tabela1[[#This Row],[PESO UNI]]*Tabela1[[#This Row],[QTE]]</f>
        <v>12.8</v>
      </c>
      <c r="I1269" s="7">
        <v>0</v>
      </c>
      <c r="J1269" s="8" t="s">
        <v>3093</v>
      </c>
      <c r="K1269" s="8" t="s">
        <v>44</v>
      </c>
      <c r="L1269" s="9" t="s">
        <v>2984</v>
      </c>
      <c r="M1269" s="10">
        <v>46293</v>
      </c>
      <c r="N1269" s="8" t="s">
        <v>38</v>
      </c>
      <c r="O1269" s="12"/>
      <c r="P1269" s="13"/>
      <c r="Q1269" s="14">
        <f>Tabela1[[#This Row],[QTDE/ Fabricação]]-Tabela1[[#This Row],[QTE]]</f>
        <v>-2</v>
      </c>
      <c r="R1269" s="18">
        <v>0</v>
      </c>
      <c r="S1269" s="18">
        <f t="shared" ref="S1269" si="340">IFERROR(H1269*AG1269,"")</f>
        <v>0</v>
      </c>
      <c r="T1269" s="19">
        <f t="shared" ref="T1269" si="341">IFERROR(S1269-H1269,"")</f>
        <v>-12.8</v>
      </c>
      <c r="U1269" s="16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IFERROR(VLOOKUP(Tabela1[[#This Row],[COD.MDE]],'LISTA DE EMBARQUE'!B:M,12,0),"")</f>
        <v/>
      </c>
      <c r="X1269" s="14">
        <f>IFERROR(Tabela1[[#This Row],[QIANTIDADE EXPEDIDA]]*Tabela1[[#This Row],[PESO UNI]],"")</f>
        <v>0</v>
      </c>
      <c r="Y1269" s="14">
        <f t="shared" ref="Y1269" si="342">U1269-C1269</f>
        <v>-2</v>
      </c>
      <c r="Z1269" s="20">
        <f>Tabela1[[#This Row],[PESO TOTAL]]-Tabela1[[#This Row],[Peso Expedido]]</f>
        <v>12.8</v>
      </c>
      <c r="AA1269" s="17">
        <v>0</v>
      </c>
      <c r="AB1269" s="33"/>
      <c r="AC1269" s="33"/>
      <c r="AD1269" s="33"/>
      <c r="AE1269" s="33"/>
      <c r="AF1269" s="33"/>
      <c r="AG1269" s="33"/>
      <c r="AH1269" s="33"/>
      <c r="AI1269" s="33"/>
      <c r="AJ1269"/>
      <c r="AK1269"/>
      <c r="AL1269"/>
      <c r="AM1269"/>
      <c r="AN1269"/>
      <c r="AO1269"/>
      <c r="AP1269"/>
      <c r="AQ1269" s="22"/>
      <c r="AR1269" s="24"/>
      <c r="AS1269" s="37"/>
      <c r="AT1269" s="37"/>
      <c r="AU1269" s="37"/>
      <c r="AV1269" s="37"/>
      <c r="AW1269" s="37"/>
    </row>
    <row r="1270" spans="1:49" ht="15.75" hidden="1" customHeight="1" x14ac:dyDescent="0.25">
      <c r="A1270" s="1" t="s">
        <v>5981</v>
      </c>
      <c r="B1270" s="21" t="s">
        <v>5982</v>
      </c>
      <c r="C1270" s="1">
        <v>2</v>
      </c>
      <c r="D1270" s="1" t="s">
        <v>5992</v>
      </c>
      <c r="E1270" s="7">
        <v>4952</v>
      </c>
      <c r="F1270" s="7">
        <v>87</v>
      </c>
      <c r="G1270" s="1">
        <v>7.6</v>
      </c>
      <c r="H1270" s="34">
        <f>Tabela1[[#This Row],[PESO UNI]]*Tabela1[[#This Row],[QTE]]</f>
        <v>15.2</v>
      </c>
      <c r="I1270" s="7">
        <v>0</v>
      </c>
      <c r="J1270" s="8" t="s">
        <v>3093</v>
      </c>
      <c r="K1270" s="8" t="s">
        <v>44</v>
      </c>
      <c r="L1270" s="9" t="s">
        <v>2984</v>
      </c>
      <c r="M1270" s="10">
        <v>46293</v>
      </c>
      <c r="N1270" s="8" t="s">
        <v>38</v>
      </c>
      <c r="O1270" s="12"/>
      <c r="P1270" s="13"/>
      <c r="Q1270" s="14">
        <f>Tabela1[[#This Row],[QTDE/ Fabricação]]-Tabela1[[#This Row],[QTE]]</f>
        <v>-2</v>
      </c>
      <c r="R1270" s="18">
        <v>0</v>
      </c>
      <c r="S1270" s="18">
        <f t="shared" ref="S1270" si="343">IFERROR(H1270*AG1270,"")</f>
        <v>0</v>
      </c>
      <c r="T1270" s="19">
        <f t="shared" ref="T1270" si="344">IFERROR(S1270-H1270,"")</f>
        <v>-15.2</v>
      </c>
      <c r="U1270" s="16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IFERROR(VLOOKUP(Tabela1[[#This Row],[COD.MDE]],'LISTA DE EMBARQUE'!B:M,12,0),"")</f>
        <v/>
      </c>
      <c r="X1270" s="14">
        <f>IFERROR(Tabela1[[#This Row],[QIANTIDADE EXPEDIDA]]*Tabela1[[#This Row],[PESO UNI]],"")</f>
        <v>0</v>
      </c>
      <c r="Y1270" s="14">
        <f t="shared" ref="Y1270" si="345">U1270-C1270</f>
        <v>-2</v>
      </c>
      <c r="Z1270" s="20">
        <f>Tabela1[[#This Row],[PESO TOTAL]]-Tabela1[[#This Row],[Peso Expedido]]</f>
        <v>15.2</v>
      </c>
      <c r="AA1270" s="17">
        <v>0</v>
      </c>
      <c r="AB1270" s="33"/>
      <c r="AC1270" s="33"/>
      <c r="AD1270" s="33"/>
      <c r="AE1270" s="33"/>
      <c r="AF1270" s="33"/>
      <c r="AG1270" s="33"/>
      <c r="AH1270" s="33"/>
      <c r="AI1270" s="33"/>
      <c r="AJ1270"/>
      <c r="AK1270"/>
      <c r="AL1270"/>
      <c r="AM1270"/>
      <c r="AN1270"/>
      <c r="AO1270"/>
      <c r="AP1270"/>
      <c r="AQ1270" s="22"/>
      <c r="AR1270" s="24"/>
      <c r="AS1270" s="37"/>
      <c r="AT1270" s="37"/>
      <c r="AU1270" s="37"/>
      <c r="AV1270" s="37"/>
      <c r="AW1270" s="37"/>
    </row>
    <row r="1271" spans="1:49" ht="15.75" hidden="1" customHeight="1" x14ac:dyDescent="0.25">
      <c r="A1271" s="1" t="s">
        <v>5981</v>
      </c>
      <c r="B1271" s="21" t="s">
        <v>5982</v>
      </c>
      <c r="C1271" s="1">
        <v>2</v>
      </c>
      <c r="D1271" s="1" t="s">
        <v>5994</v>
      </c>
      <c r="E1271" s="7">
        <v>4953</v>
      </c>
      <c r="F1271" s="7">
        <v>87</v>
      </c>
      <c r="G1271" s="1">
        <v>8.6</v>
      </c>
      <c r="H1271" s="34">
        <f>Tabela1[[#This Row],[PESO UNI]]*Tabela1[[#This Row],[QTE]]</f>
        <v>17.2</v>
      </c>
      <c r="I1271" s="7">
        <v>0</v>
      </c>
      <c r="J1271" s="8" t="s">
        <v>3093</v>
      </c>
      <c r="K1271" s="8" t="s">
        <v>44</v>
      </c>
      <c r="L1271" s="9" t="s">
        <v>2984</v>
      </c>
      <c r="M1271" s="10">
        <v>46293</v>
      </c>
      <c r="N1271" s="8" t="s">
        <v>38</v>
      </c>
      <c r="O1271" s="12"/>
      <c r="P1271" s="13"/>
      <c r="Q1271" s="14">
        <f>Tabela1[[#This Row],[QTDE/ Fabricação]]-Tabela1[[#This Row],[QTE]]</f>
        <v>-2</v>
      </c>
      <c r="R1271" s="18">
        <v>0</v>
      </c>
      <c r="S1271" s="18">
        <f t="shared" ref="S1271" si="346">IFERROR(H1271*AG1271,"")</f>
        <v>0</v>
      </c>
      <c r="T1271" s="19">
        <f t="shared" ref="T1271" si="347">IFERROR(S1271-H1271,"")</f>
        <v>-17.2</v>
      </c>
      <c r="U1271" s="16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IFERROR(VLOOKUP(Tabela1[[#This Row],[COD.MDE]],'LISTA DE EMBARQUE'!B:M,12,0),"")</f>
        <v/>
      </c>
      <c r="X1271" s="14">
        <f>IFERROR(Tabela1[[#This Row],[QIANTIDADE EXPEDIDA]]*Tabela1[[#This Row],[PESO UNI]],"")</f>
        <v>0</v>
      </c>
      <c r="Y1271" s="14">
        <f t="shared" ref="Y1271" si="348">U1271-C1271</f>
        <v>-2</v>
      </c>
      <c r="Z1271" s="20">
        <f>Tabela1[[#This Row],[PESO TOTAL]]-Tabela1[[#This Row],[Peso Expedido]]</f>
        <v>17.2</v>
      </c>
      <c r="AA1271" s="17">
        <v>0</v>
      </c>
      <c r="AB1271" s="33"/>
      <c r="AC1271" s="33"/>
      <c r="AD1271" s="33"/>
      <c r="AE1271" s="33"/>
      <c r="AF1271" s="33"/>
      <c r="AG1271" s="33"/>
      <c r="AH1271" s="33"/>
      <c r="AI1271" s="33"/>
      <c r="AJ1271"/>
      <c r="AK1271"/>
      <c r="AL1271"/>
      <c r="AM1271"/>
      <c r="AN1271"/>
      <c r="AO1271"/>
      <c r="AP1271"/>
      <c r="AQ1271" s="22"/>
      <c r="AR1271" s="24"/>
      <c r="AS1271" s="37"/>
      <c r="AT1271" s="37"/>
      <c r="AU1271" s="37"/>
      <c r="AV1271" s="37"/>
      <c r="AW1271" s="37"/>
    </row>
    <row r="1272" spans="1:49" ht="15.75" hidden="1" customHeight="1" x14ac:dyDescent="0.25">
      <c r="A1272" s="1" t="s">
        <v>5981</v>
      </c>
      <c r="B1272" s="21" t="s">
        <v>5982</v>
      </c>
      <c r="C1272" s="1">
        <v>2</v>
      </c>
      <c r="D1272" s="1" t="s">
        <v>5993</v>
      </c>
      <c r="E1272" s="7">
        <v>4954</v>
      </c>
      <c r="F1272" s="7">
        <v>87</v>
      </c>
      <c r="G1272" s="1">
        <v>9.6999999999999993</v>
      </c>
      <c r="H1272" s="34">
        <f>Tabela1[[#This Row],[PESO UNI]]*Tabela1[[#This Row],[QTE]]</f>
        <v>19.399999999999999</v>
      </c>
      <c r="I1272" s="7">
        <v>0</v>
      </c>
      <c r="J1272" s="8" t="s">
        <v>3093</v>
      </c>
      <c r="K1272" s="8" t="s">
        <v>44</v>
      </c>
      <c r="L1272" s="9" t="s">
        <v>2984</v>
      </c>
      <c r="M1272" s="10">
        <v>46293</v>
      </c>
      <c r="N1272" s="8" t="s">
        <v>38</v>
      </c>
      <c r="O1272" s="12"/>
      <c r="P1272" s="13"/>
      <c r="Q1272" s="14">
        <f>Tabela1[[#This Row],[QTDE/ Fabricação]]-Tabela1[[#This Row],[QTE]]</f>
        <v>-2</v>
      </c>
      <c r="R1272" s="18">
        <v>0</v>
      </c>
      <c r="S1272" s="18">
        <f t="shared" ref="S1272" si="349">IFERROR(H1272*AG1272,"")</f>
        <v>0</v>
      </c>
      <c r="T1272" s="19">
        <f t="shared" ref="T1272" si="350">IFERROR(S1272-H1272,"")</f>
        <v>-19.399999999999999</v>
      </c>
      <c r="U1272" s="16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IFERROR(VLOOKUP(Tabela1[[#This Row],[COD.MDE]],'LISTA DE EMBARQUE'!B:M,12,0),"")</f>
        <v/>
      </c>
      <c r="X1272" s="14">
        <f>IFERROR(Tabela1[[#This Row],[QIANTIDADE EXPEDIDA]]*Tabela1[[#This Row],[PESO UNI]],"")</f>
        <v>0</v>
      </c>
      <c r="Y1272" s="14">
        <f t="shared" ref="Y1272" si="351">U1272-C1272</f>
        <v>-2</v>
      </c>
      <c r="Z1272" s="20">
        <f>Tabela1[[#This Row],[PESO TOTAL]]-Tabela1[[#This Row],[Peso Expedido]]</f>
        <v>19.399999999999999</v>
      </c>
      <c r="AA1272" s="17">
        <v>0</v>
      </c>
      <c r="AB1272" s="33"/>
      <c r="AC1272" s="33"/>
      <c r="AD1272" s="33"/>
      <c r="AE1272" s="33"/>
      <c r="AF1272" s="33"/>
      <c r="AG1272" s="33"/>
      <c r="AH1272" s="33"/>
      <c r="AI1272" s="33"/>
      <c r="AJ1272"/>
      <c r="AK1272"/>
      <c r="AL1272"/>
      <c r="AM1272"/>
      <c r="AN1272"/>
      <c r="AO1272"/>
      <c r="AP1272"/>
      <c r="AQ1272" s="22"/>
      <c r="AR1272" s="24"/>
      <c r="AS1272" s="37"/>
      <c r="AT1272" s="37"/>
      <c r="AU1272" s="37"/>
      <c r="AV1272" s="37"/>
      <c r="AW1272" s="37"/>
    </row>
    <row r="1273" spans="1:49" ht="15.75" hidden="1" customHeight="1" x14ac:dyDescent="0.25">
      <c r="A1273" s="1" t="s">
        <v>5981</v>
      </c>
      <c r="B1273" s="21" t="s">
        <v>5982</v>
      </c>
      <c r="C1273" s="1">
        <v>2</v>
      </c>
      <c r="D1273" s="1" t="s">
        <v>5995</v>
      </c>
      <c r="E1273" s="7">
        <v>4955</v>
      </c>
      <c r="F1273" s="7">
        <v>87</v>
      </c>
      <c r="G1273" s="1">
        <v>6.1</v>
      </c>
      <c r="H1273" s="34">
        <f>Tabela1[[#This Row],[PESO UNI]]*Tabela1[[#This Row],[QTE]]</f>
        <v>12.2</v>
      </c>
      <c r="I1273" s="7">
        <v>0</v>
      </c>
      <c r="J1273" s="8" t="s">
        <v>3093</v>
      </c>
      <c r="K1273" s="8" t="s">
        <v>44</v>
      </c>
      <c r="L1273" s="9" t="s">
        <v>2984</v>
      </c>
      <c r="M1273" s="10">
        <v>46293</v>
      </c>
      <c r="N1273" s="8" t="s">
        <v>38</v>
      </c>
      <c r="O1273" s="12"/>
      <c r="P1273" s="13"/>
      <c r="Q1273" s="14">
        <f>Tabela1[[#This Row],[QTDE/ Fabricação]]-Tabela1[[#This Row],[QTE]]</f>
        <v>-2</v>
      </c>
      <c r="R1273" s="18">
        <v>0</v>
      </c>
      <c r="S1273" s="18">
        <f t="shared" ref="S1273" si="352">IFERROR(H1273*AG1273,"")</f>
        <v>0</v>
      </c>
      <c r="T1273" s="19">
        <f t="shared" ref="T1273" si="353">IFERROR(S1273-H1273,"")</f>
        <v>-12.2</v>
      </c>
      <c r="U1273" s="16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IFERROR(VLOOKUP(Tabela1[[#This Row],[COD.MDE]],'LISTA DE EMBARQUE'!B:M,12,0),"")</f>
        <v/>
      </c>
      <c r="X1273" s="14">
        <f>IFERROR(Tabela1[[#This Row],[QIANTIDADE EXPEDIDA]]*Tabela1[[#This Row],[PESO UNI]],"")</f>
        <v>0</v>
      </c>
      <c r="Y1273" s="14">
        <f t="shared" ref="Y1273" si="354">U1273-C1273</f>
        <v>-2</v>
      </c>
      <c r="Z1273" s="20">
        <f>Tabela1[[#This Row],[PESO TOTAL]]-Tabela1[[#This Row],[Peso Expedido]]</f>
        <v>12.2</v>
      </c>
      <c r="AA1273" s="17">
        <v>0</v>
      </c>
      <c r="AB1273" s="33"/>
      <c r="AC1273" s="33"/>
      <c r="AD1273" s="33"/>
      <c r="AE1273" s="33"/>
      <c r="AF1273" s="33"/>
      <c r="AG1273" s="33"/>
      <c r="AH1273" s="33"/>
      <c r="AI1273" s="33"/>
      <c r="AJ1273"/>
      <c r="AK1273"/>
      <c r="AL1273"/>
      <c r="AM1273"/>
      <c r="AN1273"/>
      <c r="AO1273"/>
      <c r="AP1273"/>
      <c r="AQ1273" s="22"/>
      <c r="AR1273" s="24"/>
      <c r="AS1273" s="37"/>
      <c r="AT1273" s="37"/>
      <c r="AU1273" s="37"/>
      <c r="AV1273" s="37"/>
      <c r="AW1273" s="37"/>
    </row>
    <row r="1274" spans="1:49" ht="15.75" hidden="1" customHeight="1" x14ac:dyDescent="0.25">
      <c r="A1274" s="1" t="s">
        <v>5981</v>
      </c>
      <c r="B1274" s="21" t="s">
        <v>5982</v>
      </c>
      <c r="C1274" s="1">
        <v>5</v>
      </c>
      <c r="D1274" s="1" t="s">
        <v>5996</v>
      </c>
      <c r="E1274" s="7">
        <v>4956</v>
      </c>
      <c r="F1274" s="7">
        <v>87</v>
      </c>
      <c r="G1274" s="1">
        <v>7.3</v>
      </c>
      <c r="H1274" s="34">
        <f>Tabela1[[#This Row],[PESO UNI]]*Tabela1[[#This Row],[QTE]]</f>
        <v>36.5</v>
      </c>
      <c r="I1274" s="7">
        <v>0</v>
      </c>
      <c r="J1274" s="8" t="s">
        <v>3093</v>
      </c>
      <c r="K1274" s="8" t="s">
        <v>44</v>
      </c>
      <c r="L1274" s="9" t="s">
        <v>2984</v>
      </c>
      <c r="M1274" s="10">
        <v>46293</v>
      </c>
      <c r="N1274" s="8" t="s">
        <v>38</v>
      </c>
      <c r="O1274" s="12"/>
      <c r="P1274" s="13"/>
      <c r="Q1274" s="14">
        <f>Tabela1[[#This Row],[QTDE/ Fabricação]]-Tabela1[[#This Row],[QTE]]</f>
        <v>-5</v>
      </c>
      <c r="R1274" s="18">
        <v>0</v>
      </c>
      <c r="S1274" s="18">
        <f t="shared" ref="S1274" si="355">IFERROR(H1274*AG1274,"")</f>
        <v>0</v>
      </c>
      <c r="T1274" s="19">
        <f t="shared" ref="T1274" si="356">IFERROR(S1274-H1274,"")</f>
        <v>-36.5</v>
      </c>
      <c r="U1274" s="16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IFERROR(VLOOKUP(Tabela1[[#This Row],[COD.MDE]],'LISTA DE EMBARQUE'!B:M,12,0),"")</f>
        <v/>
      </c>
      <c r="X1274" s="14">
        <f>IFERROR(Tabela1[[#This Row],[QIANTIDADE EXPEDIDA]]*Tabela1[[#This Row],[PESO UNI]],"")</f>
        <v>0</v>
      </c>
      <c r="Y1274" s="14">
        <f t="shared" ref="Y1274" si="357">U1274-C1274</f>
        <v>-5</v>
      </c>
      <c r="Z1274" s="20">
        <f>Tabela1[[#This Row],[PESO TOTAL]]-Tabela1[[#This Row],[Peso Expedido]]</f>
        <v>36.5</v>
      </c>
      <c r="AA1274" s="17">
        <v>0</v>
      </c>
      <c r="AB1274" s="33"/>
      <c r="AC1274" s="33"/>
      <c r="AD1274" s="33"/>
      <c r="AE1274" s="33"/>
      <c r="AF1274" s="33"/>
      <c r="AG1274" s="33"/>
      <c r="AH1274" s="33"/>
      <c r="AI1274" s="33"/>
      <c r="AJ1274"/>
      <c r="AK1274"/>
      <c r="AL1274"/>
      <c r="AM1274"/>
      <c r="AN1274"/>
      <c r="AO1274"/>
      <c r="AP1274"/>
      <c r="AQ1274" s="22"/>
      <c r="AR1274" s="24"/>
      <c r="AS1274" s="37"/>
      <c r="AT1274" s="37"/>
      <c r="AU1274" s="37"/>
      <c r="AV1274" s="37"/>
      <c r="AW1274" s="37"/>
    </row>
    <row r="1275" spans="1:49" ht="15.75" hidden="1" customHeight="1" x14ac:dyDescent="0.25">
      <c r="A1275" s="1" t="s">
        <v>5981</v>
      </c>
      <c r="B1275" s="21" t="s">
        <v>5982</v>
      </c>
      <c r="C1275" s="1">
        <v>1</v>
      </c>
      <c r="D1275" s="1" t="s">
        <v>5997</v>
      </c>
      <c r="E1275" s="7">
        <v>4957</v>
      </c>
      <c r="F1275" s="7">
        <v>87</v>
      </c>
      <c r="G1275" s="1">
        <v>7.3</v>
      </c>
      <c r="H1275" s="34">
        <f>Tabela1[[#This Row],[PESO UNI]]*Tabela1[[#This Row],[QTE]]</f>
        <v>7.3</v>
      </c>
      <c r="I1275" s="7">
        <v>0</v>
      </c>
      <c r="J1275" s="8" t="s">
        <v>3093</v>
      </c>
      <c r="K1275" s="8" t="s">
        <v>44</v>
      </c>
      <c r="L1275" s="9" t="s">
        <v>2984</v>
      </c>
      <c r="M1275" s="10">
        <v>46293</v>
      </c>
      <c r="N1275" s="8" t="s">
        <v>38</v>
      </c>
      <c r="O1275" s="12"/>
      <c r="P1275" s="13"/>
      <c r="Q1275" s="14">
        <f>Tabela1[[#This Row],[QTDE/ Fabricação]]-Tabela1[[#This Row],[QTE]]</f>
        <v>-1</v>
      </c>
      <c r="R1275" s="18">
        <v>0</v>
      </c>
      <c r="S1275" s="18">
        <f t="shared" ref="S1275" si="358">IFERROR(H1275*AG1275,"")</f>
        <v>0</v>
      </c>
      <c r="T1275" s="19">
        <f t="shared" ref="T1275" si="359">IFERROR(S1275-H1275,"")</f>
        <v>-7.3</v>
      </c>
      <c r="U1275" s="16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IFERROR(VLOOKUP(Tabela1[[#This Row],[COD.MDE]],'LISTA DE EMBARQUE'!B:M,12,0),"")</f>
        <v/>
      </c>
      <c r="X1275" s="14">
        <f>IFERROR(Tabela1[[#This Row],[QIANTIDADE EXPEDIDA]]*Tabela1[[#This Row],[PESO UNI]],"")</f>
        <v>0</v>
      </c>
      <c r="Y1275" s="14">
        <f t="shared" ref="Y1275" si="360">U1275-C1275</f>
        <v>-1</v>
      </c>
      <c r="Z1275" s="20">
        <f>Tabela1[[#This Row],[PESO TOTAL]]-Tabela1[[#This Row],[Peso Expedido]]</f>
        <v>7.3</v>
      </c>
      <c r="AA1275" s="17">
        <v>0</v>
      </c>
      <c r="AB1275" s="33"/>
      <c r="AC1275" s="33"/>
      <c r="AD1275" s="33"/>
      <c r="AE1275" s="33"/>
      <c r="AF1275" s="33"/>
      <c r="AG1275" s="33"/>
      <c r="AH1275" s="33"/>
      <c r="AI1275" s="33"/>
      <c r="AJ1275"/>
      <c r="AK1275"/>
      <c r="AL1275"/>
      <c r="AM1275"/>
      <c r="AN1275"/>
      <c r="AO1275"/>
      <c r="AP1275"/>
      <c r="AQ1275" s="22"/>
      <c r="AR1275" s="24"/>
      <c r="AS1275" s="37"/>
      <c r="AT1275" s="37"/>
      <c r="AU1275" s="37"/>
      <c r="AV1275" s="37"/>
      <c r="AW1275" s="37"/>
    </row>
    <row r="1276" spans="1:49" ht="15.75" hidden="1" customHeight="1" x14ac:dyDescent="0.25">
      <c r="A1276" s="1" t="s">
        <v>5981</v>
      </c>
      <c r="B1276" s="21" t="s">
        <v>5982</v>
      </c>
      <c r="C1276" s="1">
        <v>1</v>
      </c>
      <c r="D1276" s="1" t="s">
        <v>5998</v>
      </c>
      <c r="E1276" s="7">
        <v>4958</v>
      </c>
      <c r="F1276" s="7">
        <v>87</v>
      </c>
      <c r="G1276" s="1">
        <v>9.6999999999999993</v>
      </c>
      <c r="H1276" s="34">
        <f>Tabela1[[#This Row],[PESO UNI]]*Tabela1[[#This Row],[QTE]]</f>
        <v>9.6999999999999993</v>
      </c>
      <c r="I1276" s="7">
        <v>0</v>
      </c>
      <c r="J1276" s="8" t="s">
        <v>3093</v>
      </c>
      <c r="K1276" s="8" t="s">
        <v>44</v>
      </c>
      <c r="L1276" s="9" t="s">
        <v>2984</v>
      </c>
      <c r="M1276" s="10">
        <v>46293</v>
      </c>
      <c r="N1276" s="8" t="s">
        <v>38</v>
      </c>
      <c r="O1276" s="12"/>
      <c r="P1276" s="13"/>
      <c r="Q1276" s="14">
        <f>Tabela1[[#This Row],[QTDE/ Fabricação]]-Tabela1[[#This Row],[QTE]]</f>
        <v>-1</v>
      </c>
      <c r="R1276" s="18">
        <v>0</v>
      </c>
      <c r="S1276" s="18">
        <f t="shared" ref="S1276" si="361">IFERROR(H1276*AG1276,"")</f>
        <v>0</v>
      </c>
      <c r="T1276" s="19">
        <f t="shared" ref="T1276" si="362">IFERROR(S1276-H1276,"")</f>
        <v>-9.6999999999999993</v>
      </c>
      <c r="U1276" s="16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IFERROR(VLOOKUP(Tabela1[[#This Row],[COD.MDE]],'LISTA DE EMBARQUE'!B:M,12,0),"")</f>
        <v/>
      </c>
      <c r="X1276" s="14">
        <f>IFERROR(Tabela1[[#This Row],[QIANTIDADE EXPEDIDA]]*Tabela1[[#This Row],[PESO UNI]],"")</f>
        <v>0</v>
      </c>
      <c r="Y1276" s="14">
        <f t="shared" ref="Y1276" si="363">U1276-C1276</f>
        <v>-1</v>
      </c>
      <c r="Z1276" s="20">
        <f>Tabela1[[#This Row],[PESO TOTAL]]-Tabela1[[#This Row],[Peso Expedido]]</f>
        <v>9.6999999999999993</v>
      </c>
      <c r="AA1276" s="17">
        <v>0</v>
      </c>
      <c r="AB1276" s="33"/>
      <c r="AC1276" s="33"/>
      <c r="AD1276" s="33"/>
      <c r="AE1276" s="33"/>
      <c r="AF1276" s="33"/>
      <c r="AG1276" s="33"/>
      <c r="AH1276" s="33"/>
      <c r="AI1276" s="33"/>
      <c r="AJ1276"/>
      <c r="AK1276"/>
      <c r="AL1276"/>
      <c r="AM1276"/>
      <c r="AN1276"/>
      <c r="AO1276"/>
      <c r="AP1276"/>
      <c r="AQ1276" s="22"/>
      <c r="AR1276" s="24"/>
      <c r="AS1276" s="37"/>
      <c r="AT1276" s="37"/>
      <c r="AU1276" s="37"/>
      <c r="AV1276" s="37"/>
      <c r="AW1276" s="37"/>
    </row>
    <row r="1277" spans="1:49" ht="15.75" hidden="1" customHeight="1" x14ac:dyDescent="0.25">
      <c r="A1277" s="1" t="s">
        <v>5981</v>
      </c>
      <c r="B1277" s="21" t="s">
        <v>5982</v>
      </c>
      <c r="C1277" s="1">
        <v>1</v>
      </c>
      <c r="D1277" s="1" t="s">
        <v>5999</v>
      </c>
      <c r="E1277" s="7">
        <v>4959</v>
      </c>
      <c r="F1277" s="7">
        <v>87</v>
      </c>
      <c r="G1277" s="1">
        <v>10.6</v>
      </c>
      <c r="H1277" s="34">
        <f>Tabela1[[#This Row],[PESO UNI]]*Tabela1[[#This Row],[QTE]]</f>
        <v>10.6</v>
      </c>
      <c r="I1277" s="7">
        <v>0</v>
      </c>
      <c r="J1277" s="8" t="s">
        <v>3093</v>
      </c>
      <c r="K1277" s="8" t="s">
        <v>44</v>
      </c>
      <c r="L1277" s="9" t="s">
        <v>2984</v>
      </c>
      <c r="M1277" s="10">
        <v>46293</v>
      </c>
      <c r="N1277" s="8" t="s">
        <v>38</v>
      </c>
      <c r="O1277" s="12"/>
      <c r="P1277" s="13"/>
      <c r="Q1277" s="14">
        <f>Tabela1[[#This Row],[QTDE/ Fabricação]]-Tabela1[[#This Row],[QTE]]</f>
        <v>-1</v>
      </c>
      <c r="R1277" s="18">
        <v>0</v>
      </c>
      <c r="S1277" s="18">
        <f t="shared" ref="S1277:S1281" si="364">IFERROR(H1277*AG1277,"")</f>
        <v>0</v>
      </c>
      <c r="T1277" s="19">
        <f t="shared" ref="T1277:T1281" si="365">IFERROR(S1277-H1277,"")</f>
        <v>-10.6</v>
      </c>
      <c r="U1277" s="16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IFERROR(VLOOKUP(Tabela1[[#This Row],[COD.MDE]],'LISTA DE EMBARQUE'!B:M,12,0),"")</f>
        <v/>
      </c>
      <c r="X1277" s="14">
        <f>IFERROR(Tabela1[[#This Row],[QIANTIDADE EXPEDIDA]]*Tabela1[[#This Row],[PESO UNI]],"")</f>
        <v>0</v>
      </c>
      <c r="Y1277" s="14">
        <f t="shared" ref="Y1277:Y1281" si="366">U1277-C1277</f>
        <v>-1</v>
      </c>
      <c r="Z1277" s="20">
        <f>Tabela1[[#This Row],[PESO TOTAL]]-Tabela1[[#This Row],[Peso Expedido]]</f>
        <v>10.6</v>
      </c>
      <c r="AA1277" s="17">
        <v>0</v>
      </c>
      <c r="AB1277" s="33"/>
      <c r="AC1277" s="33"/>
      <c r="AD1277" s="33"/>
      <c r="AE1277" s="33"/>
      <c r="AF1277" s="33"/>
      <c r="AG1277" s="33"/>
      <c r="AH1277" s="33"/>
      <c r="AI1277" s="33"/>
      <c r="AJ1277"/>
      <c r="AK1277"/>
      <c r="AL1277"/>
      <c r="AM1277"/>
      <c r="AN1277"/>
      <c r="AO1277"/>
      <c r="AP1277"/>
      <c r="AQ1277" s="22"/>
      <c r="AR1277" s="24"/>
      <c r="AS1277" s="37"/>
      <c r="AT1277" s="37"/>
      <c r="AU1277" s="37"/>
      <c r="AV1277" s="37"/>
      <c r="AW1277" s="37"/>
    </row>
    <row r="1278" spans="1:49" ht="15.75" hidden="1" customHeight="1" x14ac:dyDescent="0.25">
      <c r="A1278" s="1" t="s">
        <v>5981</v>
      </c>
      <c r="B1278" s="21" t="s">
        <v>5982</v>
      </c>
      <c r="C1278" s="1">
        <v>24</v>
      </c>
      <c r="D1278" s="1" t="s">
        <v>6000</v>
      </c>
      <c r="E1278" s="7">
        <v>4960</v>
      </c>
      <c r="F1278" s="7">
        <v>87</v>
      </c>
      <c r="G1278" s="1">
        <v>7.6</v>
      </c>
      <c r="H1278" s="34">
        <f>Tabela1[[#This Row],[PESO UNI]]*Tabela1[[#This Row],[QTE]]</f>
        <v>182.39999999999998</v>
      </c>
      <c r="I1278" s="7">
        <v>0</v>
      </c>
      <c r="J1278" s="8" t="s">
        <v>3093</v>
      </c>
      <c r="K1278" s="8" t="s">
        <v>44</v>
      </c>
      <c r="L1278" s="9" t="s">
        <v>2984</v>
      </c>
      <c r="M1278" s="10">
        <v>46293</v>
      </c>
      <c r="N1278" s="8" t="s">
        <v>38</v>
      </c>
      <c r="O1278" s="12"/>
      <c r="P1278" s="13"/>
      <c r="Q1278" s="14">
        <f>Tabela1[[#This Row],[QTDE/ Fabricação]]-Tabela1[[#This Row],[QTE]]</f>
        <v>-24</v>
      </c>
      <c r="R1278" s="18">
        <v>0</v>
      </c>
      <c r="S1278" s="18">
        <f t="shared" si="364"/>
        <v>0</v>
      </c>
      <c r="T1278" s="19">
        <f t="shared" si="365"/>
        <v>-182.39999999999998</v>
      </c>
      <c r="U1278" s="16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IFERROR(VLOOKUP(Tabela1[[#This Row],[COD.MDE]],'LISTA DE EMBARQUE'!B:M,12,0),"")</f>
        <v/>
      </c>
      <c r="X1278" s="14">
        <f>IFERROR(Tabela1[[#This Row],[QIANTIDADE EXPEDIDA]]*Tabela1[[#This Row],[PESO UNI]],"")</f>
        <v>0</v>
      </c>
      <c r="Y1278" s="14">
        <f t="shared" si="366"/>
        <v>-24</v>
      </c>
      <c r="Z1278" s="20">
        <f>Tabela1[[#This Row],[PESO TOTAL]]-Tabela1[[#This Row],[Peso Expedido]]</f>
        <v>182.39999999999998</v>
      </c>
      <c r="AA1278" s="17">
        <v>0</v>
      </c>
      <c r="AB1278" s="33"/>
      <c r="AC1278" s="33"/>
      <c r="AD1278" s="33"/>
      <c r="AE1278" s="33"/>
      <c r="AF1278" s="33"/>
      <c r="AG1278" s="33"/>
      <c r="AH1278" s="33"/>
      <c r="AI1278" s="33"/>
      <c r="AJ1278"/>
      <c r="AK1278"/>
      <c r="AL1278"/>
      <c r="AM1278"/>
      <c r="AN1278"/>
      <c r="AO1278"/>
      <c r="AP1278"/>
      <c r="AQ1278" s="22"/>
      <c r="AR1278" s="24"/>
      <c r="AS1278" s="37"/>
      <c r="AT1278" s="37"/>
      <c r="AU1278" s="37"/>
      <c r="AV1278" s="37"/>
      <c r="AW1278" s="37"/>
    </row>
    <row r="1279" spans="1:49" ht="15.75" hidden="1" customHeight="1" x14ac:dyDescent="0.25">
      <c r="A1279" s="1" t="s">
        <v>814</v>
      </c>
      <c r="B1279" s="21"/>
      <c r="C1279" s="1">
        <v>21</v>
      </c>
      <c r="D1279" s="1" t="s">
        <v>5006</v>
      </c>
      <c r="E1279" s="7">
        <v>4961</v>
      </c>
      <c r="F1279" s="7">
        <v>1</v>
      </c>
      <c r="G1279" s="1">
        <v>5.2</v>
      </c>
      <c r="H1279" s="34">
        <f>Tabela1[[#This Row],[PESO UNI]]*Tabela1[[#This Row],[QTE]]</f>
        <v>109.2</v>
      </c>
      <c r="I1279" s="7" t="s">
        <v>2</v>
      </c>
      <c r="J1279" s="8" t="s">
        <v>6001</v>
      </c>
      <c r="K1279" s="8" t="s">
        <v>23</v>
      </c>
      <c r="L1279" s="9" t="s">
        <v>6002</v>
      </c>
      <c r="M1279" s="10">
        <v>46293</v>
      </c>
      <c r="N1279" s="8" t="s">
        <v>38</v>
      </c>
      <c r="O1279" s="12"/>
      <c r="P1279" s="13"/>
      <c r="Q1279" s="14">
        <f>Tabela1[[#This Row],[QTDE/ Fabricação]]-Tabela1[[#This Row],[QTE]]</f>
        <v>-21</v>
      </c>
      <c r="R1279" s="18">
        <v>0</v>
      </c>
      <c r="S1279" s="18">
        <f t="shared" si="364"/>
        <v>0</v>
      </c>
      <c r="T1279" s="19">
        <f t="shared" si="365"/>
        <v>-109.2</v>
      </c>
      <c r="U1279" s="16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IFERROR(VLOOKUP(Tabela1[[#This Row],[COD.MDE]],'LISTA DE EMBARQUE'!B:M,12,0),"")</f>
        <v/>
      </c>
      <c r="X1279" s="14">
        <f>IFERROR(Tabela1[[#This Row],[QIANTIDADE EXPEDIDA]]*Tabela1[[#This Row],[PESO UNI]],"")</f>
        <v>0</v>
      </c>
      <c r="Y1279" s="14">
        <f t="shared" si="366"/>
        <v>-21</v>
      </c>
      <c r="Z1279" s="20">
        <f>Tabela1[[#This Row],[PESO TOTAL]]-Tabela1[[#This Row],[Peso Expedido]]</f>
        <v>109.2</v>
      </c>
      <c r="AA1279" s="17">
        <v>0</v>
      </c>
      <c r="AB1279" s="33"/>
      <c r="AC1279" s="33"/>
      <c r="AD1279" s="33"/>
      <c r="AE1279" s="33"/>
      <c r="AF1279" s="33"/>
      <c r="AG1279" s="33"/>
      <c r="AH1279" s="33"/>
      <c r="AI1279" s="33"/>
      <c r="AJ1279"/>
      <c r="AK1279"/>
      <c r="AL1279"/>
      <c r="AM1279"/>
      <c r="AN1279"/>
      <c r="AO1279"/>
      <c r="AP1279"/>
      <c r="AQ1279" s="22"/>
      <c r="AR1279" s="24"/>
      <c r="AS1279" s="37"/>
      <c r="AT1279" s="37"/>
      <c r="AU1279" s="37"/>
      <c r="AV1279" s="37"/>
      <c r="AW1279" s="37"/>
    </row>
    <row r="1280" spans="1:49" ht="15.75" hidden="1" customHeight="1" x14ac:dyDescent="0.25">
      <c r="A1280" s="1" t="s">
        <v>101</v>
      </c>
      <c r="B1280" s="21"/>
      <c r="C1280" s="1">
        <v>8</v>
      </c>
      <c r="D1280" s="1" t="s">
        <v>146</v>
      </c>
      <c r="E1280" s="7">
        <v>4962</v>
      </c>
      <c r="F1280" s="7">
        <v>1</v>
      </c>
      <c r="G1280" s="1">
        <v>1</v>
      </c>
      <c r="H1280" s="34">
        <f>Tabela1[[#This Row],[PESO UNI]]*Tabela1[[#This Row],[QTE]]</f>
        <v>8</v>
      </c>
      <c r="I1280" s="7">
        <v>0</v>
      </c>
      <c r="J1280" s="8" t="s">
        <v>6003</v>
      </c>
      <c r="K1280" s="8" t="s">
        <v>23</v>
      </c>
      <c r="L1280" s="9" t="s">
        <v>6004</v>
      </c>
      <c r="M1280" s="10">
        <v>46293</v>
      </c>
      <c r="N1280" s="8" t="s">
        <v>38</v>
      </c>
      <c r="O1280" s="12"/>
      <c r="P1280" s="13"/>
      <c r="Q1280" s="14">
        <f>Tabela1[[#This Row],[QTDE/ Fabricação]]-Tabela1[[#This Row],[QTE]]</f>
        <v>-8</v>
      </c>
      <c r="R1280" s="18">
        <v>0</v>
      </c>
      <c r="S1280" s="18">
        <f t="shared" si="364"/>
        <v>0</v>
      </c>
      <c r="T1280" s="19">
        <f t="shared" si="365"/>
        <v>-8</v>
      </c>
      <c r="U1280" s="16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IFERROR(VLOOKUP(Tabela1[[#This Row],[COD.MDE]],'LISTA DE EMBARQUE'!B:M,12,0),"")</f>
        <v/>
      </c>
      <c r="X1280" s="14">
        <f>IFERROR(Tabela1[[#This Row],[QIANTIDADE EXPEDIDA]]*Tabela1[[#This Row],[PESO UNI]],"")</f>
        <v>0</v>
      </c>
      <c r="Y1280" s="14">
        <f t="shared" si="366"/>
        <v>-8</v>
      </c>
      <c r="Z1280" s="20">
        <f>Tabela1[[#This Row],[PESO TOTAL]]-Tabela1[[#This Row],[Peso Expedido]]</f>
        <v>8</v>
      </c>
      <c r="AA1280" s="17">
        <v>0</v>
      </c>
      <c r="AB1280" s="33"/>
      <c r="AC1280" s="33"/>
      <c r="AD1280" s="33"/>
      <c r="AE1280" s="33"/>
      <c r="AF1280" s="33"/>
      <c r="AG1280" s="33"/>
      <c r="AH1280" s="33"/>
      <c r="AI1280" s="33"/>
      <c r="AJ1280"/>
      <c r="AK1280"/>
      <c r="AL1280"/>
      <c r="AM1280"/>
      <c r="AN1280"/>
      <c r="AO1280"/>
      <c r="AP1280"/>
      <c r="AQ1280" s="22"/>
      <c r="AR1280" s="24"/>
      <c r="AS1280" s="37"/>
      <c r="AT1280" s="37"/>
      <c r="AU1280" s="37"/>
      <c r="AV1280" s="37"/>
      <c r="AW1280" s="37"/>
    </row>
    <row r="1281" spans="1:49" ht="15.75" hidden="1" customHeight="1" x14ac:dyDescent="0.25">
      <c r="A1281" s="1" t="s">
        <v>4547</v>
      </c>
      <c r="B1281" s="21"/>
      <c r="C1281" s="1">
        <v>40</v>
      </c>
      <c r="D1281" s="1" t="s">
        <v>6005</v>
      </c>
      <c r="E1281" s="7">
        <v>4963</v>
      </c>
      <c r="F1281" s="7">
        <v>1</v>
      </c>
      <c r="G1281" s="1">
        <v>11.5</v>
      </c>
      <c r="H1281" s="34">
        <f>Tabela1[[#This Row],[PESO UNI]]*Tabela1[[#This Row],[QTE]]</f>
        <v>460</v>
      </c>
      <c r="I1281" s="7">
        <v>0</v>
      </c>
      <c r="J1281" s="8" t="s">
        <v>6006</v>
      </c>
      <c r="K1281" s="8" t="s">
        <v>23</v>
      </c>
      <c r="L1281" s="9" t="s">
        <v>6007</v>
      </c>
      <c r="M1281" s="10">
        <v>46293</v>
      </c>
      <c r="N1281" s="8" t="s">
        <v>38</v>
      </c>
      <c r="O1281" s="12"/>
      <c r="P1281" s="13"/>
      <c r="Q1281" s="14">
        <f>Tabela1[[#This Row],[QTDE/ Fabricação]]-Tabela1[[#This Row],[QTE]]</f>
        <v>-40</v>
      </c>
      <c r="R1281" s="18">
        <v>0</v>
      </c>
      <c r="S1281" s="18">
        <f t="shared" si="364"/>
        <v>0</v>
      </c>
      <c r="T1281" s="19">
        <f t="shared" si="365"/>
        <v>-460</v>
      </c>
      <c r="U1281" s="16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IFERROR(VLOOKUP(Tabela1[[#This Row],[COD.MDE]],'LISTA DE EMBARQUE'!B:M,12,0),"")</f>
        <v/>
      </c>
      <c r="X1281" s="14">
        <f>IFERROR(Tabela1[[#This Row],[QIANTIDADE EXPEDIDA]]*Tabela1[[#This Row],[PESO UNI]],"")</f>
        <v>0</v>
      </c>
      <c r="Y1281" s="14">
        <f t="shared" si="366"/>
        <v>-40</v>
      </c>
      <c r="Z1281" s="20">
        <f>Tabela1[[#This Row],[PESO TOTAL]]-Tabela1[[#This Row],[Peso Expedido]]</f>
        <v>460</v>
      </c>
      <c r="AA1281" s="17">
        <v>0</v>
      </c>
      <c r="AB1281" s="33"/>
      <c r="AC1281" s="33"/>
      <c r="AD1281" s="33"/>
      <c r="AE1281" s="33"/>
      <c r="AF1281" s="33"/>
      <c r="AG1281" s="33"/>
      <c r="AH1281" s="33"/>
      <c r="AI1281" s="33"/>
      <c r="AJ1281"/>
      <c r="AK1281"/>
      <c r="AL1281"/>
      <c r="AM1281"/>
      <c r="AN1281"/>
      <c r="AO1281"/>
      <c r="AP1281"/>
      <c r="AQ1281" s="22"/>
      <c r="AR1281" s="24"/>
      <c r="AS1281" s="37"/>
      <c r="AT1281" s="37"/>
      <c r="AU1281" s="37"/>
      <c r="AV1281" s="37"/>
      <c r="AW1281" s="37"/>
    </row>
    <row r="1282" spans="1:49" ht="15.75" hidden="1" customHeight="1" x14ac:dyDescent="0.25">
      <c r="A1282" s="1" t="s">
        <v>6008</v>
      </c>
      <c r="B1282" s="21"/>
      <c r="C1282" s="1">
        <v>10</v>
      </c>
      <c r="D1282" s="1" t="s">
        <v>6009</v>
      </c>
      <c r="E1282" s="7">
        <v>4964</v>
      </c>
      <c r="F1282" s="7">
        <v>1</v>
      </c>
      <c r="G1282" s="1">
        <v>3.2</v>
      </c>
      <c r="H1282" s="34">
        <f>Tabela1[[#This Row],[PESO UNI]]*Tabela1[[#This Row],[QTE]]</f>
        <v>32</v>
      </c>
      <c r="I1282" s="7">
        <v>0</v>
      </c>
      <c r="J1282" s="8" t="s">
        <v>6010</v>
      </c>
      <c r="K1282" s="8" t="s">
        <v>23</v>
      </c>
      <c r="L1282" s="9" t="s">
        <v>6011</v>
      </c>
      <c r="M1282" s="10">
        <v>46293</v>
      </c>
      <c r="N1282" s="8" t="s">
        <v>38</v>
      </c>
      <c r="O1282" s="12"/>
      <c r="P1282" s="13"/>
      <c r="Q1282" s="14">
        <f>Tabela1[[#This Row],[QTDE/ Fabricação]]-Tabela1[[#This Row],[QTE]]</f>
        <v>-10</v>
      </c>
      <c r="R1282" s="18">
        <v>0</v>
      </c>
      <c r="S1282" s="18">
        <f t="shared" ref="S1282:S1308" si="367">IFERROR(H1282*AG1282,"")</f>
        <v>0</v>
      </c>
      <c r="T1282" s="19">
        <f t="shared" ref="T1282:T1308" si="368">IFERROR(S1282-H1282,"")</f>
        <v>-32</v>
      </c>
      <c r="U1282" s="16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IFERROR(VLOOKUP(Tabela1[[#This Row],[COD.MDE]],'LISTA DE EMBARQUE'!B:M,12,0),"")</f>
        <v/>
      </c>
      <c r="X1282" s="14">
        <f>IFERROR(Tabela1[[#This Row],[QIANTIDADE EXPEDIDA]]*Tabela1[[#This Row],[PESO UNI]],"")</f>
        <v>0</v>
      </c>
      <c r="Y1282" s="14">
        <f t="shared" ref="Y1282:Y1308" si="369">U1282-C1282</f>
        <v>-10</v>
      </c>
      <c r="Z1282" s="20">
        <f>Tabela1[[#This Row],[PESO TOTAL]]-Tabela1[[#This Row],[Peso Expedido]]</f>
        <v>32</v>
      </c>
      <c r="AA1282" s="17">
        <v>0</v>
      </c>
      <c r="AB1282" s="33"/>
      <c r="AC1282" s="33"/>
      <c r="AD1282" s="33"/>
      <c r="AE1282" s="33"/>
      <c r="AF1282" s="33"/>
      <c r="AG1282" s="33"/>
      <c r="AH1282" s="33"/>
      <c r="AI1282" s="33"/>
      <c r="AJ1282"/>
      <c r="AK1282"/>
      <c r="AL1282"/>
      <c r="AM1282"/>
      <c r="AN1282"/>
      <c r="AO1282"/>
      <c r="AP1282"/>
      <c r="AQ1282" s="22"/>
      <c r="AR1282" s="24"/>
      <c r="AS1282" s="37"/>
      <c r="AT1282" s="37"/>
      <c r="AU1282" s="37"/>
      <c r="AV1282" s="37"/>
      <c r="AW1282" s="37"/>
    </row>
    <row r="1283" spans="1:49" ht="15.75" hidden="1" customHeight="1" x14ac:dyDescent="0.25">
      <c r="A1283" s="1" t="s">
        <v>103</v>
      </c>
      <c r="B1283" s="21"/>
      <c r="C1283" s="1">
        <v>4</v>
      </c>
      <c r="D1283" s="1" t="s">
        <v>6012</v>
      </c>
      <c r="E1283" s="7">
        <v>4965</v>
      </c>
      <c r="F1283" s="7">
        <v>17</v>
      </c>
      <c r="G1283" s="1">
        <v>2.5</v>
      </c>
      <c r="H1283" s="34">
        <f>Tabela1[[#This Row],[PESO UNI]]*Tabela1[[#This Row],[QTE]]</f>
        <v>10</v>
      </c>
      <c r="I1283" s="7">
        <v>0</v>
      </c>
      <c r="J1283" s="8" t="s">
        <v>6013</v>
      </c>
      <c r="K1283" s="8" t="s">
        <v>23</v>
      </c>
      <c r="L1283" s="9" t="s">
        <v>5251</v>
      </c>
      <c r="M1283" s="10">
        <v>46294</v>
      </c>
      <c r="N1283" s="8" t="s">
        <v>38</v>
      </c>
      <c r="O1283" s="12"/>
      <c r="P1283" s="13"/>
      <c r="Q1283" s="14">
        <f>Tabela1[[#This Row],[QTDE/ Fabricação]]-Tabela1[[#This Row],[QTE]]</f>
        <v>-4</v>
      </c>
      <c r="R1283" s="18">
        <v>0</v>
      </c>
      <c r="S1283" s="18">
        <f t="shared" si="367"/>
        <v>0</v>
      </c>
      <c r="T1283" s="19">
        <f t="shared" si="368"/>
        <v>-10</v>
      </c>
      <c r="U1283" s="16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IFERROR(VLOOKUP(Tabela1[[#This Row],[COD.MDE]],'LISTA DE EMBARQUE'!B:M,12,0),"")</f>
        <v/>
      </c>
      <c r="X1283" s="14">
        <f>IFERROR(Tabela1[[#This Row],[QIANTIDADE EXPEDIDA]]*Tabela1[[#This Row],[PESO UNI]],"")</f>
        <v>0</v>
      </c>
      <c r="Y1283" s="14">
        <f t="shared" si="369"/>
        <v>-4</v>
      </c>
      <c r="Z1283" s="20">
        <f>Tabela1[[#This Row],[PESO TOTAL]]-Tabela1[[#This Row],[Peso Expedido]]</f>
        <v>10</v>
      </c>
      <c r="AA1283" s="17">
        <v>0</v>
      </c>
      <c r="AB1283" s="33"/>
      <c r="AC1283" s="33"/>
      <c r="AD1283" s="33"/>
      <c r="AE1283" s="33"/>
      <c r="AF1283" s="33"/>
      <c r="AG1283" s="33"/>
      <c r="AH1283" s="33"/>
      <c r="AI1283" s="33"/>
      <c r="AJ1283"/>
      <c r="AK1283"/>
      <c r="AL1283"/>
      <c r="AM1283"/>
      <c r="AN1283"/>
      <c r="AO1283"/>
      <c r="AP1283"/>
      <c r="AQ1283" s="22"/>
      <c r="AR1283" s="24"/>
      <c r="AS1283" s="37"/>
      <c r="AT1283" s="37"/>
      <c r="AU1283" s="37"/>
      <c r="AV1283" s="37"/>
      <c r="AW1283" s="37"/>
    </row>
    <row r="1284" spans="1:49" ht="15.75" hidden="1" customHeight="1" x14ac:dyDescent="0.25">
      <c r="A1284" s="1" t="s">
        <v>103</v>
      </c>
      <c r="B1284" s="21"/>
      <c r="C1284" s="1">
        <v>4</v>
      </c>
      <c r="D1284" s="1" t="s">
        <v>6012</v>
      </c>
      <c r="E1284" s="7">
        <v>4967</v>
      </c>
      <c r="F1284" s="7">
        <v>17</v>
      </c>
      <c r="G1284" s="1">
        <v>2.5</v>
      </c>
      <c r="H1284" s="34">
        <f>Tabela1[[#This Row],[PESO UNI]]*Tabela1[[#This Row],[QTE]]</f>
        <v>10</v>
      </c>
      <c r="I1284" s="7">
        <v>0</v>
      </c>
      <c r="J1284" s="8" t="s">
        <v>6014</v>
      </c>
      <c r="K1284" s="8" t="s">
        <v>23</v>
      </c>
      <c r="L1284" s="9" t="s">
        <v>5251</v>
      </c>
      <c r="M1284" s="10">
        <v>46294</v>
      </c>
      <c r="N1284" s="8" t="s">
        <v>38</v>
      </c>
      <c r="O1284" s="12"/>
      <c r="P1284" s="13"/>
      <c r="Q1284" s="14">
        <f>Tabela1[[#This Row],[QTDE/ Fabricação]]-Tabela1[[#This Row],[QTE]]</f>
        <v>-4</v>
      </c>
      <c r="R1284" s="18">
        <v>0</v>
      </c>
      <c r="S1284" s="18">
        <f t="shared" si="367"/>
        <v>0</v>
      </c>
      <c r="T1284" s="19">
        <f t="shared" si="368"/>
        <v>-10</v>
      </c>
      <c r="U1284" s="16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IFERROR(VLOOKUP(Tabela1[[#This Row],[COD.MDE]],'LISTA DE EMBARQUE'!B:M,12,0),"")</f>
        <v/>
      </c>
      <c r="X1284" s="14">
        <f>IFERROR(Tabela1[[#This Row],[QIANTIDADE EXPEDIDA]]*Tabela1[[#This Row],[PESO UNI]],"")</f>
        <v>0</v>
      </c>
      <c r="Y1284" s="14">
        <f t="shared" si="369"/>
        <v>-4</v>
      </c>
      <c r="Z1284" s="20">
        <f>Tabela1[[#This Row],[PESO TOTAL]]-Tabela1[[#This Row],[Peso Expedido]]</f>
        <v>10</v>
      </c>
      <c r="AA1284" s="17">
        <v>0</v>
      </c>
      <c r="AB1284" s="33"/>
      <c r="AC1284" s="33"/>
      <c r="AD1284" s="33"/>
      <c r="AE1284" s="33"/>
      <c r="AF1284" s="33"/>
      <c r="AG1284" s="33"/>
      <c r="AH1284" s="33"/>
      <c r="AI1284" s="33"/>
      <c r="AJ1284"/>
      <c r="AK1284"/>
      <c r="AL1284"/>
      <c r="AM1284"/>
      <c r="AN1284"/>
      <c r="AO1284"/>
      <c r="AP1284"/>
      <c r="AQ1284" s="22"/>
      <c r="AR1284" s="24"/>
      <c r="AS1284" s="37"/>
      <c r="AT1284" s="37"/>
      <c r="AU1284" s="37"/>
      <c r="AV1284" s="37"/>
      <c r="AW1284" s="37"/>
    </row>
    <row r="1285" spans="1:49" ht="15.75" hidden="1" customHeight="1" x14ac:dyDescent="0.25">
      <c r="A1285" s="1" t="s">
        <v>6015</v>
      </c>
      <c r="B1285" s="21"/>
      <c r="C1285" s="1">
        <v>6</v>
      </c>
      <c r="D1285" s="1" t="s">
        <v>6016</v>
      </c>
      <c r="E1285" s="7">
        <v>4968</v>
      </c>
      <c r="F1285" s="7">
        <v>17</v>
      </c>
      <c r="G1285" s="1">
        <v>10.5</v>
      </c>
      <c r="H1285" s="34">
        <f>Tabela1[[#This Row],[PESO UNI]]*Tabela1[[#This Row],[QTE]]</f>
        <v>63</v>
      </c>
      <c r="I1285" s="7">
        <v>0</v>
      </c>
      <c r="J1285" s="8" t="s">
        <v>6013</v>
      </c>
      <c r="K1285" s="8" t="s">
        <v>23</v>
      </c>
      <c r="L1285" s="9" t="s">
        <v>5251</v>
      </c>
      <c r="M1285" s="10">
        <v>46294</v>
      </c>
      <c r="N1285" s="8" t="s">
        <v>38</v>
      </c>
      <c r="O1285" s="12"/>
      <c r="P1285" s="13"/>
      <c r="Q1285" s="14">
        <f>Tabela1[[#This Row],[QTDE/ Fabricação]]-Tabela1[[#This Row],[QTE]]</f>
        <v>-6</v>
      </c>
      <c r="R1285" s="18">
        <v>0</v>
      </c>
      <c r="S1285" s="18">
        <f t="shared" si="367"/>
        <v>0</v>
      </c>
      <c r="T1285" s="19">
        <f t="shared" si="368"/>
        <v>-63</v>
      </c>
      <c r="U1285" s="16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IFERROR(VLOOKUP(Tabela1[[#This Row],[COD.MDE]],'LISTA DE EMBARQUE'!B:M,12,0),"")</f>
        <v/>
      </c>
      <c r="X1285" s="14">
        <f>IFERROR(Tabela1[[#This Row],[QIANTIDADE EXPEDIDA]]*Tabela1[[#This Row],[PESO UNI]],"")</f>
        <v>0</v>
      </c>
      <c r="Y1285" s="14">
        <f t="shared" si="369"/>
        <v>-6</v>
      </c>
      <c r="Z1285" s="20">
        <f>Tabela1[[#This Row],[PESO TOTAL]]-Tabela1[[#This Row],[Peso Expedido]]</f>
        <v>63</v>
      </c>
      <c r="AA1285" s="17">
        <v>0</v>
      </c>
      <c r="AB1285" s="33"/>
      <c r="AC1285" s="33"/>
      <c r="AD1285" s="33"/>
      <c r="AE1285" s="33"/>
      <c r="AF1285" s="33"/>
      <c r="AG1285" s="33"/>
      <c r="AH1285" s="33"/>
      <c r="AI1285" s="33"/>
      <c r="AJ1285"/>
      <c r="AK1285"/>
      <c r="AL1285"/>
      <c r="AM1285"/>
      <c r="AN1285"/>
      <c r="AO1285"/>
      <c r="AP1285"/>
      <c r="AQ1285" s="22"/>
      <c r="AR1285" s="24"/>
      <c r="AS1285" s="37"/>
      <c r="AT1285" s="37"/>
      <c r="AU1285" s="37"/>
      <c r="AV1285" s="37"/>
      <c r="AW1285" s="37"/>
    </row>
    <row r="1286" spans="1:49" ht="15.75" hidden="1" customHeight="1" x14ac:dyDescent="0.25">
      <c r="A1286" s="1" t="s">
        <v>6015</v>
      </c>
      <c r="B1286" s="21"/>
      <c r="C1286" s="1">
        <v>12</v>
      </c>
      <c r="D1286" s="1" t="s">
        <v>6016</v>
      </c>
      <c r="E1286" s="7">
        <v>4969</v>
      </c>
      <c r="F1286" s="7">
        <v>17</v>
      </c>
      <c r="G1286" s="1">
        <v>10.5</v>
      </c>
      <c r="H1286" s="34">
        <f>Tabela1[[#This Row],[PESO UNI]]*Tabela1[[#This Row],[QTE]]</f>
        <v>126</v>
      </c>
      <c r="I1286" s="7">
        <v>0</v>
      </c>
      <c r="J1286" s="8" t="s">
        <v>6014</v>
      </c>
      <c r="K1286" s="8" t="s">
        <v>23</v>
      </c>
      <c r="L1286" s="9" t="s">
        <v>5251</v>
      </c>
      <c r="M1286" s="10">
        <v>46294</v>
      </c>
      <c r="N1286" s="8" t="s">
        <v>38</v>
      </c>
      <c r="O1286" s="12"/>
      <c r="P1286" s="13"/>
      <c r="Q1286" s="14">
        <f>Tabela1[[#This Row],[QTDE/ Fabricação]]-Tabela1[[#This Row],[QTE]]</f>
        <v>-12</v>
      </c>
      <c r="R1286" s="18">
        <v>0</v>
      </c>
      <c r="S1286" s="18">
        <f t="shared" si="367"/>
        <v>0</v>
      </c>
      <c r="T1286" s="19">
        <f t="shared" si="368"/>
        <v>-126</v>
      </c>
      <c r="U1286" s="16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IFERROR(VLOOKUP(Tabela1[[#This Row],[COD.MDE]],'LISTA DE EMBARQUE'!B:M,12,0),"")</f>
        <v/>
      </c>
      <c r="X1286" s="14">
        <f>IFERROR(Tabela1[[#This Row],[QIANTIDADE EXPEDIDA]]*Tabela1[[#This Row],[PESO UNI]],"")</f>
        <v>0</v>
      </c>
      <c r="Y1286" s="14">
        <f t="shared" si="369"/>
        <v>-12</v>
      </c>
      <c r="Z1286" s="20">
        <f>Tabela1[[#This Row],[PESO TOTAL]]-Tabela1[[#This Row],[Peso Expedido]]</f>
        <v>126</v>
      </c>
      <c r="AA1286" s="17">
        <v>0</v>
      </c>
      <c r="AB1286" s="33"/>
      <c r="AC1286" s="33"/>
      <c r="AD1286" s="33"/>
      <c r="AE1286" s="33"/>
      <c r="AF1286" s="33"/>
      <c r="AG1286" s="33"/>
      <c r="AH1286" s="33"/>
      <c r="AI1286" s="33"/>
      <c r="AJ1286"/>
      <c r="AK1286"/>
      <c r="AL1286"/>
      <c r="AM1286"/>
      <c r="AN1286"/>
      <c r="AO1286"/>
      <c r="AP1286"/>
      <c r="AQ1286" s="22"/>
      <c r="AR1286" s="24"/>
      <c r="AS1286" s="37"/>
      <c r="AT1286" s="37"/>
      <c r="AU1286" s="37"/>
      <c r="AV1286" s="37"/>
      <c r="AW1286" s="37"/>
    </row>
    <row r="1287" spans="1:49" ht="15.75" hidden="1" customHeight="1" x14ac:dyDescent="0.25">
      <c r="A1287" s="1" t="s">
        <v>6017</v>
      </c>
      <c r="B1287" s="21"/>
      <c r="C1287" s="1">
        <v>6</v>
      </c>
      <c r="D1287" s="1" t="s">
        <v>6018</v>
      </c>
      <c r="E1287" s="7">
        <v>4970</v>
      </c>
      <c r="F1287" s="7">
        <v>17</v>
      </c>
      <c r="G1287" s="1">
        <v>17.5</v>
      </c>
      <c r="H1287" s="34">
        <f>Tabela1[[#This Row],[PESO UNI]]*Tabela1[[#This Row],[QTE]]</f>
        <v>105</v>
      </c>
      <c r="I1287" s="7">
        <v>0</v>
      </c>
      <c r="J1287" s="8" t="s">
        <v>6013</v>
      </c>
      <c r="K1287" s="8" t="s">
        <v>23</v>
      </c>
      <c r="L1287" s="9" t="s">
        <v>5251</v>
      </c>
      <c r="M1287" s="10">
        <v>46294</v>
      </c>
      <c r="N1287" s="8" t="s">
        <v>38</v>
      </c>
      <c r="O1287" s="12"/>
      <c r="P1287" s="13"/>
      <c r="Q1287" s="14">
        <f>Tabela1[[#This Row],[QTDE/ Fabricação]]-Tabela1[[#This Row],[QTE]]</f>
        <v>-6</v>
      </c>
      <c r="R1287" s="18">
        <v>0</v>
      </c>
      <c r="S1287" s="18">
        <f t="shared" si="367"/>
        <v>0</v>
      </c>
      <c r="T1287" s="19">
        <f t="shared" si="368"/>
        <v>-105</v>
      </c>
      <c r="U1287" s="16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IFERROR(VLOOKUP(Tabela1[[#This Row],[COD.MDE]],'LISTA DE EMBARQUE'!B:M,12,0),"")</f>
        <v/>
      </c>
      <c r="X1287" s="14">
        <f>IFERROR(Tabela1[[#This Row],[QIANTIDADE EXPEDIDA]]*Tabela1[[#This Row],[PESO UNI]],"")</f>
        <v>0</v>
      </c>
      <c r="Y1287" s="14">
        <f t="shared" si="369"/>
        <v>-6</v>
      </c>
      <c r="Z1287" s="20">
        <f>Tabela1[[#This Row],[PESO TOTAL]]-Tabela1[[#This Row],[Peso Expedido]]</f>
        <v>105</v>
      </c>
      <c r="AA1287" s="17">
        <v>0</v>
      </c>
      <c r="AB1287" s="33"/>
      <c r="AC1287" s="33"/>
      <c r="AD1287" s="33"/>
      <c r="AE1287" s="33"/>
      <c r="AF1287" s="33"/>
      <c r="AG1287" s="33"/>
      <c r="AH1287" s="33"/>
      <c r="AI1287" s="33"/>
      <c r="AJ1287"/>
      <c r="AK1287"/>
      <c r="AL1287"/>
      <c r="AM1287"/>
      <c r="AN1287"/>
      <c r="AO1287"/>
      <c r="AP1287"/>
      <c r="AQ1287" s="22"/>
      <c r="AR1287" s="24"/>
      <c r="AS1287" s="37"/>
      <c r="AT1287" s="37"/>
      <c r="AU1287" s="37"/>
      <c r="AV1287" s="37"/>
      <c r="AW1287" s="37"/>
    </row>
    <row r="1288" spans="1:49" ht="15.75" hidden="1" customHeight="1" x14ac:dyDescent="0.25">
      <c r="A1288" s="1" t="s">
        <v>6017</v>
      </c>
      <c r="B1288" s="21"/>
      <c r="C1288" s="1">
        <v>12</v>
      </c>
      <c r="D1288" s="1" t="s">
        <v>6018</v>
      </c>
      <c r="E1288" s="7">
        <v>4971</v>
      </c>
      <c r="F1288" s="7">
        <v>17</v>
      </c>
      <c r="G1288" s="1">
        <v>17.5</v>
      </c>
      <c r="H1288" s="34">
        <f>Tabela1[[#This Row],[PESO UNI]]*Tabela1[[#This Row],[QTE]]</f>
        <v>210</v>
      </c>
      <c r="I1288" s="7">
        <v>0</v>
      </c>
      <c r="J1288" s="8" t="s">
        <v>6014</v>
      </c>
      <c r="K1288" s="8" t="s">
        <v>23</v>
      </c>
      <c r="L1288" s="9" t="s">
        <v>5251</v>
      </c>
      <c r="M1288" s="10">
        <v>46294</v>
      </c>
      <c r="N1288" s="8" t="s">
        <v>38</v>
      </c>
      <c r="O1288" s="12"/>
      <c r="P1288" s="13"/>
      <c r="Q1288" s="14">
        <f>Tabela1[[#This Row],[QTDE/ Fabricação]]-Tabela1[[#This Row],[QTE]]</f>
        <v>-12</v>
      </c>
      <c r="R1288" s="18">
        <v>0</v>
      </c>
      <c r="S1288" s="18">
        <f t="shared" si="367"/>
        <v>0</v>
      </c>
      <c r="T1288" s="19">
        <f t="shared" si="368"/>
        <v>-210</v>
      </c>
      <c r="U1288" s="16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IFERROR(VLOOKUP(Tabela1[[#This Row],[COD.MDE]],'LISTA DE EMBARQUE'!B:M,12,0),"")</f>
        <v/>
      </c>
      <c r="X1288" s="14">
        <f>IFERROR(Tabela1[[#This Row],[QIANTIDADE EXPEDIDA]]*Tabela1[[#This Row],[PESO UNI]],"")</f>
        <v>0</v>
      </c>
      <c r="Y1288" s="14">
        <f t="shared" si="369"/>
        <v>-12</v>
      </c>
      <c r="Z1288" s="20">
        <f>Tabela1[[#This Row],[PESO TOTAL]]-Tabela1[[#This Row],[Peso Expedido]]</f>
        <v>210</v>
      </c>
      <c r="AA1288" s="17">
        <v>0</v>
      </c>
      <c r="AB1288" s="33"/>
      <c r="AC1288" s="33"/>
      <c r="AD1288" s="33"/>
      <c r="AE1288" s="33"/>
      <c r="AF1288" s="33"/>
      <c r="AG1288" s="33"/>
      <c r="AH1288" s="33"/>
      <c r="AI1288" s="33"/>
      <c r="AJ1288"/>
      <c r="AK1288"/>
      <c r="AL1288"/>
      <c r="AM1288"/>
      <c r="AN1288"/>
      <c r="AO1288"/>
      <c r="AP1288"/>
      <c r="AQ1288" s="22"/>
      <c r="AR1288" s="24"/>
      <c r="AS1288" s="37"/>
      <c r="AT1288" s="37"/>
      <c r="AU1288" s="37"/>
      <c r="AV1288" s="37"/>
      <c r="AW1288" s="37"/>
    </row>
    <row r="1289" spans="1:49" ht="15.75" hidden="1" customHeight="1" x14ac:dyDescent="0.25">
      <c r="A1289" s="1" t="s">
        <v>6019</v>
      </c>
      <c r="B1289" s="21"/>
      <c r="C1289" s="1">
        <v>90</v>
      </c>
      <c r="D1289" s="1" t="s">
        <v>6020</v>
      </c>
      <c r="E1289" s="7">
        <v>4972</v>
      </c>
      <c r="F1289" s="7">
        <v>17</v>
      </c>
      <c r="G1289" s="1">
        <v>7</v>
      </c>
      <c r="H1289" s="34">
        <f>Tabela1[[#This Row],[PESO UNI]]*Tabela1[[#This Row],[QTE]]</f>
        <v>630</v>
      </c>
      <c r="I1289" s="7">
        <v>0</v>
      </c>
      <c r="J1289" s="8" t="s">
        <v>6013</v>
      </c>
      <c r="K1289" s="8" t="s">
        <v>23</v>
      </c>
      <c r="L1289" s="9" t="s">
        <v>5251</v>
      </c>
      <c r="M1289" s="10">
        <v>46294</v>
      </c>
      <c r="N1289" s="8" t="s">
        <v>38</v>
      </c>
      <c r="O1289" s="12"/>
      <c r="P1289" s="13"/>
      <c r="Q1289" s="14">
        <f>Tabela1[[#This Row],[QTDE/ Fabricação]]-Tabela1[[#This Row],[QTE]]</f>
        <v>-90</v>
      </c>
      <c r="R1289" s="18">
        <v>0</v>
      </c>
      <c r="S1289" s="18">
        <f t="shared" si="367"/>
        <v>0</v>
      </c>
      <c r="T1289" s="19">
        <f t="shared" si="368"/>
        <v>-630</v>
      </c>
      <c r="U1289" s="16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IFERROR(VLOOKUP(Tabela1[[#This Row],[COD.MDE]],'LISTA DE EMBARQUE'!B:M,12,0),"")</f>
        <v/>
      </c>
      <c r="X1289" s="14">
        <f>IFERROR(Tabela1[[#This Row],[QIANTIDADE EXPEDIDA]]*Tabela1[[#This Row],[PESO UNI]],"")</f>
        <v>0</v>
      </c>
      <c r="Y1289" s="14">
        <f t="shared" si="369"/>
        <v>-90</v>
      </c>
      <c r="Z1289" s="20">
        <f>Tabela1[[#This Row],[PESO TOTAL]]-Tabela1[[#This Row],[Peso Expedido]]</f>
        <v>630</v>
      </c>
      <c r="AA1289" s="17">
        <v>0</v>
      </c>
      <c r="AB1289" s="33"/>
      <c r="AC1289" s="33"/>
      <c r="AD1289" s="33"/>
      <c r="AE1289" s="33"/>
      <c r="AF1289" s="33"/>
      <c r="AG1289" s="33"/>
      <c r="AH1289" s="33"/>
      <c r="AI1289" s="33"/>
      <c r="AJ1289"/>
      <c r="AK1289"/>
      <c r="AL1289"/>
      <c r="AM1289"/>
      <c r="AN1289"/>
      <c r="AO1289"/>
      <c r="AP1289"/>
      <c r="AQ1289" s="22"/>
      <c r="AR1289" s="24"/>
      <c r="AS1289" s="37"/>
      <c r="AT1289" s="37"/>
      <c r="AU1289" s="37"/>
      <c r="AV1289" s="37"/>
      <c r="AW1289" s="37"/>
    </row>
    <row r="1290" spans="1:49" ht="15.75" hidden="1" customHeight="1" x14ac:dyDescent="0.25">
      <c r="A1290" s="1" t="s">
        <v>6019</v>
      </c>
      <c r="B1290" s="21"/>
      <c r="C1290" s="1">
        <v>208</v>
      </c>
      <c r="D1290" s="1" t="s">
        <v>6020</v>
      </c>
      <c r="E1290" s="7">
        <v>4973</v>
      </c>
      <c r="F1290" s="7">
        <v>17</v>
      </c>
      <c r="G1290" s="1">
        <v>7</v>
      </c>
      <c r="H1290" s="34">
        <f>Tabela1[[#This Row],[PESO UNI]]*Tabela1[[#This Row],[QTE]]</f>
        <v>1456</v>
      </c>
      <c r="I1290" s="7">
        <v>0</v>
      </c>
      <c r="J1290" s="8" t="s">
        <v>6014</v>
      </c>
      <c r="K1290" s="8" t="s">
        <v>23</v>
      </c>
      <c r="L1290" s="9" t="s">
        <v>5251</v>
      </c>
      <c r="M1290" s="10">
        <v>46294</v>
      </c>
      <c r="N1290" s="8" t="s">
        <v>38</v>
      </c>
      <c r="O1290" s="12"/>
      <c r="P1290" s="13"/>
      <c r="Q1290" s="14">
        <f>Tabela1[[#This Row],[QTDE/ Fabricação]]-Tabela1[[#This Row],[QTE]]</f>
        <v>-208</v>
      </c>
      <c r="R1290" s="18">
        <v>0</v>
      </c>
      <c r="S1290" s="18">
        <f t="shared" si="367"/>
        <v>0</v>
      </c>
      <c r="T1290" s="19">
        <f t="shared" si="368"/>
        <v>-1456</v>
      </c>
      <c r="U1290" s="16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IFERROR(VLOOKUP(Tabela1[[#This Row],[COD.MDE]],'LISTA DE EMBARQUE'!B:M,12,0),"")</f>
        <v/>
      </c>
      <c r="X1290" s="14">
        <f>IFERROR(Tabela1[[#This Row],[QIANTIDADE EXPEDIDA]]*Tabela1[[#This Row],[PESO UNI]],"")</f>
        <v>0</v>
      </c>
      <c r="Y1290" s="14">
        <f t="shared" si="369"/>
        <v>-208</v>
      </c>
      <c r="Z1290" s="20">
        <f>Tabela1[[#This Row],[PESO TOTAL]]-Tabela1[[#This Row],[Peso Expedido]]</f>
        <v>1456</v>
      </c>
      <c r="AA1290" s="17">
        <v>0</v>
      </c>
      <c r="AB1290" s="33"/>
      <c r="AC1290" s="33"/>
      <c r="AD1290" s="33"/>
      <c r="AE1290" s="33"/>
      <c r="AF1290" s="33"/>
      <c r="AG1290" s="33"/>
      <c r="AH1290" s="33"/>
      <c r="AI1290" s="33"/>
      <c r="AJ1290"/>
      <c r="AK1290"/>
      <c r="AL1290"/>
      <c r="AM1290"/>
      <c r="AN1290"/>
      <c r="AO1290"/>
      <c r="AP1290"/>
      <c r="AQ1290" s="22"/>
      <c r="AR1290" s="24"/>
      <c r="AS1290" s="37"/>
      <c r="AT1290" s="37"/>
      <c r="AU1290" s="37"/>
      <c r="AV1290" s="37"/>
      <c r="AW1290" s="37"/>
    </row>
    <row r="1291" spans="1:49" ht="15.75" hidden="1" customHeight="1" x14ac:dyDescent="0.25">
      <c r="A1291" s="1" t="s">
        <v>6019</v>
      </c>
      <c r="B1291" s="21"/>
      <c r="C1291" s="1">
        <v>90</v>
      </c>
      <c r="D1291" s="1" t="s">
        <v>6020</v>
      </c>
      <c r="E1291" s="7">
        <v>4982</v>
      </c>
      <c r="F1291" s="7">
        <v>17</v>
      </c>
      <c r="G1291" s="1">
        <v>7</v>
      </c>
      <c r="H1291" s="34">
        <f>Tabela1[[#This Row],[PESO UNI]]*Tabela1[[#This Row],[QTE]]</f>
        <v>630</v>
      </c>
      <c r="I1291" s="7">
        <v>0</v>
      </c>
      <c r="J1291" s="8" t="s">
        <v>6026</v>
      </c>
      <c r="K1291" s="8" t="s">
        <v>23</v>
      </c>
      <c r="L1291" s="9" t="s">
        <v>5251</v>
      </c>
      <c r="M1291" s="10">
        <v>46294</v>
      </c>
      <c r="N1291" s="8" t="s">
        <v>38</v>
      </c>
      <c r="O1291" s="12"/>
      <c r="P1291" s="13"/>
      <c r="Q1291" s="14">
        <f>Tabela1[[#This Row],[QTDE/ Fabricação]]-Tabela1[[#This Row],[QTE]]</f>
        <v>-90</v>
      </c>
      <c r="R1291" s="18">
        <v>0</v>
      </c>
      <c r="S1291" s="18">
        <f t="shared" si="367"/>
        <v>0</v>
      </c>
      <c r="T1291" s="19">
        <f t="shared" si="368"/>
        <v>-630</v>
      </c>
      <c r="U1291" s="16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IFERROR(VLOOKUP(Tabela1[[#This Row],[COD.MDE]],'LISTA DE EMBARQUE'!B:M,12,0),"")</f>
        <v/>
      </c>
      <c r="X1291" s="14">
        <f>IFERROR(Tabela1[[#This Row],[QIANTIDADE EXPEDIDA]]*Tabela1[[#This Row],[PESO UNI]],"")</f>
        <v>0</v>
      </c>
      <c r="Y1291" s="14">
        <f t="shared" si="369"/>
        <v>-90</v>
      </c>
      <c r="Z1291" s="20">
        <f>Tabela1[[#This Row],[PESO TOTAL]]-Tabela1[[#This Row],[Peso Expedido]]</f>
        <v>630</v>
      </c>
      <c r="AA1291" s="17">
        <v>0</v>
      </c>
      <c r="AB1291" s="33"/>
      <c r="AC1291" s="33"/>
      <c r="AD1291" s="33"/>
      <c r="AE1291" s="33"/>
      <c r="AF1291" s="33"/>
      <c r="AG1291" s="33"/>
      <c r="AH1291" s="33"/>
      <c r="AI1291" s="33"/>
      <c r="AJ1291"/>
      <c r="AK1291"/>
      <c r="AL1291"/>
      <c r="AM1291"/>
      <c r="AN1291"/>
      <c r="AO1291"/>
      <c r="AP1291"/>
      <c r="AQ1291" s="22"/>
      <c r="AR1291" s="24"/>
      <c r="AS1291" s="37"/>
      <c r="AT1291" s="37"/>
      <c r="AU1291" s="37"/>
      <c r="AV1291" s="37"/>
      <c r="AW1291" s="37"/>
    </row>
    <row r="1292" spans="1:49" ht="15.75" hidden="1" customHeight="1" x14ac:dyDescent="0.25">
      <c r="A1292" s="1" t="s">
        <v>6022</v>
      </c>
      <c r="B1292" s="21"/>
      <c r="C1292" s="1">
        <v>50</v>
      </c>
      <c r="D1292" s="1" t="s">
        <v>6021</v>
      </c>
      <c r="E1292" s="7">
        <v>4974</v>
      </c>
      <c r="F1292" s="7">
        <v>17</v>
      </c>
      <c r="G1292" s="1">
        <v>10.6</v>
      </c>
      <c r="H1292" s="34">
        <f>Tabela1[[#This Row],[PESO UNI]]*Tabela1[[#This Row],[QTE]]</f>
        <v>530</v>
      </c>
      <c r="I1292" s="7" t="s">
        <v>6031</v>
      </c>
      <c r="J1292" s="8" t="s">
        <v>6013</v>
      </c>
      <c r="K1292" s="8" t="s">
        <v>23</v>
      </c>
      <c r="L1292" s="9" t="s">
        <v>5251</v>
      </c>
      <c r="M1292" s="10">
        <v>46294</v>
      </c>
      <c r="N1292" s="8" t="s">
        <v>38</v>
      </c>
      <c r="O1292" s="12"/>
      <c r="P1292" s="13"/>
      <c r="Q1292" s="14">
        <f>Tabela1[[#This Row],[QTDE/ Fabricação]]-Tabela1[[#This Row],[QTE]]</f>
        <v>-50</v>
      </c>
      <c r="R1292" s="18">
        <v>0</v>
      </c>
      <c r="S1292" s="18">
        <f t="shared" si="367"/>
        <v>0</v>
      </c>
      <c r="T1292" s="19">
        <f t="shared" si="368"/>
        <v>-530</v>
      </c>
      <c r="U1292" s="16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IFERROR(VLOOKUP(Tabela1[[#This Row],[COD.MDE]],'LISTA DE EMBARQUE'!B:M,12,0),"")</f>
        <v/>
      </c>
      <c r="X1292" s="14">
        <f>IFERROR(Tabela1[[#This Row],[QIANTIDADE EXPEDIDA]]*Tabela1[[#This Row],[PESO UNI]],"")</f>
        <v>0</v>
      </c>
      <c r="Y1292" s="14">
        <f t="shared" si="369"/>
        <v>-50</v>
      </c>
      <c r="Z1292" s="20">
        <f>Tabela1[[#This Row],[PESO TOTAL]]-Tabela1[[#This Row],[Peso Expedido]]</f>
        <v>530</v>
      </c>
      <c r="AA1292" s="17">
        <v>0</v>
      </c>
      <c r="AB1292" s="33"/>
      <c r="AC1292" s="33"/>
      <c r="AD1292" s="33"/>
      <c r="AE1292" s="33"/>
      <c r="AF1292" s="33"/>
      <c r="AG1292" s="33"/>
      <c r="AH1292" s="33"/>
      <c r="AI1292" s="33"/>
      <c r="AJ1292"/>
      <c r="AK1292"/>
      <c r="AL1292"/>
      <c r="AM1292"/>
      <c r="AN1292"/>
      <c r="AO1292"/>
      <c r="AP1292"/>
      <c r="AQ1292" s="22"/>
      <c r="AR1292" s="24"/>
      <c r="AS1292" s="37"/>
      <c r="AT1292" s="37"/>
      <c r="AU1292" s="37"/>
      <c r="AV1292" s="37"/>
      <c r="AW1292" s="37"/>
    </row>
    <row r="1293" spans="1:49" ht="15.75" hidden="1" customHeight="1" x14ac:dyDescent="0.25">
      <c r="A1293" s="1" t="s">
        <v>6022</v>
      </c>
      <c r="B1293" s="21"/>
      <c r="C1293" s="1">
        <v>128</v>
      </c>
      <c r="D1293" s="1" t="s">
        <v>6021</v>
      </c>
      <c r="E1293" s="7">
        <v>4975</v>
      </c>
      <c r="F1293" s="7">
        <v>17</v>
      </c>
      <c r="G1293" s="1">
        <v>10.6</v>
      </c>
      <c r="H1293" s="34">
        <f>Tabela1[[#This Row],[PESO UNI]]*Tabela1[[#This Row],[QTE]]</f>
        <v>1356.8</v>
      </c>
      <c r="I1293" s="7" t="s">
        <v>6031</v>
      </c>
      <c r="J1293" s="8" t="s">
        <v>6014</v>
      </c>
      <c r="K1293" s="8" t="s">
        <v>23</v>
      </c>
      <c r="L1293" s="9" t="s">
        <v>5251</v>
      </c>
      <c r="M1293" s="10">
        <v>46294</v>
      </c>
      <c r="N1293" s="8" t="s">
        <v>38</v>
      </c>
      <c r="O1293" s="12"/>
      <c r="P1293" s="13"/>
      <c r="Q1293" s="14">
        <f>Tabela1[[#This Row],[QTDE/ Fabricação]]-Tabela1[[#This Row],[QTE]]</f>
        <v>-128</v>
      </c>
      <c r="R1293" s="18">
        <v>0</v>
      </c>
      <c r="S1293" s="18">
        <f t="shared" si="367"/>
        <v>0</v>
      </c>
      <c r="T1293" s="19">
        <f t="shared" si="368"/>
        <v>-1356.8</v>
      </c>
      <c r="U1293" s="16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IFERROR(VLOOKUP(Tabela1[[#This Row],[COD.MDE]],'LISTA DE EMBARQUE'!B:M,12,0),"")</f>
        <v/>
      </c>
      <c r="X1293" s="14">
        <f>IFERROR(Tabela1[[#This Row],[QIANTIDADE EXPEDIDA]]*Tabela1[[#This Row],[PESO UNI]],"")</f>
        <v>0</v>
      </c>
      <c r="Y1293" s="14">
        <f t="shared" si="369"/>
        <v>-128</v>
      </c>
      <c r="Z1293" s="20">
        <f>Tabela1[[#This Row],[PESO TOTAL]]-Tabela1[[#This Row],[Peso Expedido]]</f>
        <v>1356.8</v>
      </c>
      <c r="AA1293" s="17">
        <v>0</v>
      </c>
      <c r="AB1293" s="33"/>
      <c r="AC1293" s="33"/>
      <c r="AD1293" s="33"/>
      <c r="AE1293" s="33"/>
      <c r="AF1293" s="33"/>
      <c r="AG1293" s="33"/>
      <c r="AH1293" s="33"/>
      <c r="AI1293" s="33"/>
      <c r="AJ1293"/>
      <c r="AK1293"/>
      <c r="AL1293"/>
      <c r="AM1293"/>
      <c r="AN1293"/>
      <c r="AO1293"/>
      <c r="AP1293"/>
      <c r="AQ1293" s="22"/>
      <c r="AR1293" s="24"/>
      <c r="AS1293" s="37"/>
      <c r="AT1293" s="37"/>
      <c r="AU1293" s="37"/>
      <c r="AV1293" s="37"/>
      <c r="AW1293" s="37"/>
    </row>
    <row r="1294" spans="1:49" ht="15.75" hidden="1" customHeight="1" x14ac:dyDescent="0.25">
      <c r="A1294" s="1" t="s">
        <v>6022</v>
      </c>
      <c r="B1294" s="21"/>
      <c r="C1294" s="1">
        <v>90</v>
      </c>
      <c r="D1294" s="1" t="s">
        <v>6021</v>
      </c>
      <c r="E1294" s="7">
        <v>4983</v>
      </c>
      <c r="F1294" s="7">
        <v>17</v>
      </c>
      <c r="G1294" s="1">
        <v>10.6</v>
      </c>
      <c r="H1294" s="34">
        <f>Tabela1[[#This Row],[PESO UNI]]*Tabela1[[#This Row],[QTE]]</f>
        <v>954</v>
      </c>
      <c r="I1294" s="7" t="s">
        <v>6031</v>
      </c>
      <c r="J1294" s="8" t="s">
        <v>6026</v>
      </c>
      <c r="K1294" s="8" t="s">
        <v>23</v>
      </c>
      <c r="L1294" s="9" t="s">
        <v>5251</v>
      </c>
      <c r="M1294" s="10">
        <v>46294</v>
      </c>
      <c r="N1294" s="8" t="s">
        <v>38</v>
      </c>
      <c r="O1294" s="12"/>
      <c r="P1294" s="13"/>
      <c r="Q1294" s="14">
        <f>Tabela1[[#This Row],[QTDE/ Fabricação]]-Tabela1[[#This Row],[QTE]]</f>
        <v>-90</v>
      </c>
      <c r="R1294" s="18">
        <v>0</v>
      </c>
      <c r="S1294" s="18">
        <f t="shared" si="367"/>
        <v>0</v>
      </c>
      <c r="T1294" s="19">
        <f t="shared" si="368"/>
        <v>-954</v>
      </c>
      <c r="U1294" s="16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IFERROR(VLOOKUP(Tabela1[[#This Row],[COD.MDE]],'LISTA DE EMBARQUE'!B:M,12,0),"")</f>
        <v/>
      </c>
      <c r="X1294" s="14">
        <f>IFERROR(Tabela1[[#This Row],[QIANTIDADE EXPEDIDA]]*Tabela1[[#This Row],[PESO UNI]],"")</f>
        <v>0</v>
      </c>
      <c r="Y1294" s="14">
        <f t="shared" si="369"/>
        <v>-90</v>
      </c>
      <c r="Z1294" s="20">
        <f>Tabela1[[#This Row],[PESO TOTAL]]-Tabela1[[#This Row],[Peso Expedido]]</f>
        <v>954</v>
      </c>
      <c r="AA1294" s="17">
        <v>0</v>
      </c>
      <c r="AB1294" s="33"/>
      <c r="AC1294" s="33"/>
      <c r="AD1294" s="33"/>
      <c r="AE1294" s="33"/>
      <c r="AF1294" s="33"/>
      <c r="AG1294" s="33"/>
      <c r="AH1294" s="33"/>
      <c r="AI1294" s="33"/>
      <c r="AJ1294"/>
      <c r="AK1294"/>
      <c r="AL1294"/>
      <c r="AM1294"/>
      <c r="AN1294"/>
      <c r="AO1294"/>
      <c r="AP1294"/>
      <c r="AQ1294" s="22"/>
      <c r="AR1294" s="24"/>
      <c r="AS1294" s="37"/>
      <c r="AT1294" s="37"/>
      <c r="AU1294" s="37"/>
      <c r="AV1294" s="37"/>
      <c r="AW1294" s="37"/>
    </row>
    <row r="1295" spans="1:49" ht="15.75" hidden="1" customHeight="1" x14ac:dyDescent="0.25">
      <c r="A1295" s="1" t="s">
        <v>6023</v>
      </c>
      <c r="B1295" s="21"/>
      <c r="C1295" s="1">
        <v>4</v>
      </c>
      <c r="D1295" s="1" t="s">
        <v>6020</v>
      </c>
      <c r="E1295" s="7">
        <v>4976</v>
      </c>
      <c r="F1295" s="7">
        <v>17</v>
      </c>
      <c r="G1295" s="1">
        <v>7</v>
      </c>
      <c r="H1295" s="34">
        <f>Tabela1[[#This Row],[PESO UNI]]*Tabela1[[#This Row],[QTE]]</f>
        <v>28</v>
      </c>
      <c r="I1295" s="7">
        <v>0</v>
      </c>
      <c r="J1295" s="8" t="s">
        <v>6013</v>
      </c>
      <c r="K1295" s="8" t="s">
        <v>23</v>
      </c>
      <c r="L1295" s="9" t="s">
        <v>5251</v>
      </c>
      <c r="M1295" s="10">
        <v>46294</v>
      </c>
      <c r="N1295" s="8" t="s">
        <v>38</v>
      </c>
      <c r="O1295" s="12"/>
      <c r="P1295" s="13"/>
      <c r="Q1295" s="14">
        <f>Tabela1[[#This Row],[QTDE/ Fabricação]]-Tabela1[[#This Row],[QTE]]</f>
        <v>-4</v>
      </c>
      <c r="R1295" s="18">
        <v>0</v>
      </c>
      <c r="S1295" s="18">
        <f t="shared" si="367"/>
        <v>0</v>
      </c>
      <c r="T1295" s="19">
        <f t="shared" si="368"/>
        <v>-28</v>
      </c>
      <c r="U1295" s="16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IFERROR(VLOOKUP(Tabela1[[#This Row],[COD.MDE]],'LISTA DE EMBARQUE'!B:M,12,0),"")</f>
        <v/>
      </c>
      <c r="X1295" s="14">
        <f>IFERROR(Tabela1[[#This Row],[QIANTIDADE EXPEDIDA]]*Tabela1[[#This Row],[PESO UNI]],"")</f>
        <v>0</v>
      </c>
      <c r="Y1295" s="14">
        <f t="shared" si="369"/>
        <v>-4</v>
      </c>
      <c r="Z1295" s="20">
        <f>Tabela1[[#This Row],[PESO TOTAL]]-Tabela1[[#This Row],[Peso Expedido]]</f>
        <v>28</v>
      </c>
      <c r="AA1295" s="17">
        <v>0</v>
      </c>
      <c r="AB1295" s="33"/>
      <c r="AC1295" s="33"/>
      <c r="AD1295" s="33"/>
      <c r="AE1295" s="33"/>
      <c r="AF1295" s="33"/>
      <c r="AG1295" s="33"/>
      <c r="AH1295" s="33"/>
      <c r="AI1295" s="33"/>
      <c r="AJ1295"/>
      <c r="AK1295"/>
      <c r="AL1295"/>
      <c r="AM1295"/>
      <c r="AN1295"/>
      <c r="AO1295"/>
      <c r="AP1295"/>
      <c r="AQ1295" s="22"/>
      <c r="AR1295" s="24"/>
      <c r="AS1295" s="37"/>
      <c r="AT1295" s="37"/>
      <c r="AU1295" s="37"/>
      <c r="AV1295" s="37"/>
      <c r="AW1295" s="37"/>
    </row>
    <row r="1296" spans="1:49" ht="15.75" hidden="1" customHeight="1" x14ac:dyDescent="0.25">
      <c r="A1296" s="1" t="s">
        <v>6023</v>
      </c>
      <c r="B1296" s="21"/>
      <c r="C1296" s="1">
        <v>4</v>
      </c>
      <c r="D1296" s="1" t="s">
        <v>6020</v>
      </c>
      <c r="E1296" s="7">
        <v>4977</v>
      </c>
      <c r="F1296" s="7">
        <v>17</v>
      </c>
      <c r="G1296" s="1">
        <v>7</v>
      </c>
      <c r="H1296" s="34">
        <f>Tabela1[[#This Row],[PESO UNI]]*Tabela1[[#This Row],[QTE]]</f>
        <v>28</v>
      </c>
      <c r="I1296" s="7">
        <v>0</v>
      </c>
      <c r="J1296" s="8" t="s">
        <v>6014</v>
      </c>
      <c r="K1296" s="8" t="s">
        <v>23</v>
      </c>
      <c r="L1296" s="9" t="s">
        <v>5251</v>
      </c>
      <c r="M1296" s="10">
        <v>46294</v>
      </c>
      <c r="N1296" s="8" t="s">
        <v>38</v>
      </c>
      <c r="O1296" s="12"/>
      <c r="P1296" s="13"/>
      <c r="Q1296" s="14">
        <f>Tabela1[[#This Row],[QTDE/ Fabricação]]-Tabela1[[#This Row],[QTE]]</f>
        <v>-4</v>
      </c>
      <c r="R1296" s="18">
        <v>0</v>
      </c>
      <c r="S1296" s="18">
        <f t="shared" si="367"/>
        <v>0</v>
      </c>
      <c r="T1296" s="19">
        <f t="shared" si="368"/>
        <v>-28</v>
      </c>
      <c r="U1296" s="16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IFERROR(VLOOKUP(Tabela1[[#This Row],[COD.MDE]],'LISTA DE EMBARQUE'!B:M,12,0),"")</f>
        <v/>
      </c>
      <c r="X1296" s="14">
        <f>IFERROR(Tabela1[[#This Row],[QIANTIDADE EXPEDIDA]]*Tabela1[[#This Row],[PESO UNI]],"")</f>
        <v>0</v>
      </c>
      <c r="Y1296" s="14">
        <f t="shared" si="369"/>
        <v>-4</v>
      </c>
      <c r="Z1296" s="20">
        <f>Tabela1[[#This Row],[PESO TOTAL]]-Tabela1[[#This Row],[Peso Expedido]]</f>
        <v>28</v>
      </c>
      <c r="AA1296" s="17">
        <v>0</v>
      </c>
      <c r="AB1296" s="33"/>
      <c r="AC1296" s="33"/>
      <c r="AD1296" s="33"/>
      <c r="AE1296" s="33"/>
      <c r="AF1296" s="33"/>
      <c r="AG1296" s="33"/>
      <c r="AH1296" s="33"/>
      <c r="AI1296" s="33"/>
      <c r="AJ1296"/>
      <c r="AK1296"/>
      <c r="AL1296"/>
      <c r="AM1296"/>
      <c r="AN1296"/>
      <c r="AO1296"/>
      <c r="AP1296"/>
      <c r="AQ1296" s="22"/>
      <c r="AR1296" s="24"/>
      <c r="AS1296" s="37"/>
      <c r="AT1296" s="37"/>
      <c r="AU1296" s="37"/>
      <c r="AV1296" s="37"/>
      <c r="AW1296" s="37"/>
    </row>
    <row r="1297" spans="1:49" ht="15.75" hidden="1" customHeight="1" x14ac:dyDescent="0.25">
      <c r="A1297" s="1" t="s">
        <v>6023</v>
      </c>
      <c r="B1297" s="21"/>
      <c r="C1297" s="1">
        <v>3</v>
      </c>
      <c r="D1297" s="1" t="s">
        <v>6020</v>
      </c>
      <c r="E1297" s="7">
        <v>4984</v>
      </c>
      <c r="F1297" s="7">
        <v>17</v>
      </c>
      <c r="G1297" s="1">
        <v>7</v>
      </c>
      <c r="H1297" s="34">
        <f>Tabela1[[#This Row],[PESO UNI]]*Tabela1[[#This Row],[QTE]]</f>
        <v>21</v>
      </c>
      <c r="I1297" s="7">
        <v>0</v>
      </c>
      <c r="J1297" s="8" t="s">
        <v>6026</v>
      </c>
      <c r="K1297" s="8" t="s">
        <v>23</v>
      </c>
      <c r="L1297" s="9" t="s">
        <v>5251</v>
      </c>
      <c r="M1297" s="10">
        <v>46294</v>
      </c>
      <c r="N1297" s="8" t="s">
        <v>38</v>
      </c>
      <c r="O1297" s="12"/>
      <c r="P1297" s="13"/>
      <c r="Q1297" s="14">
        <f>Tabela1[[#This Row],[QTDE/ Fabricação]]-Tabela1[[#This Row],[QTE]]</f>
        <v>-3</v>
      </c>
      <c r="R1297" s="18">
        <v>0</v>
      </c>
      <c r="S1297" s="18">
        <f t="shared" si="367"/>
        <v>0</v>
      </c>
      <c r="T1297" s="19">
        <f t="shared" si="368"/>
        <v>-21</v>
      </c>
      <c r="U1297" s="16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IFERROR(VLOOKUP(Tabela1[[#This Row],[COD.MDE]],'LISTA DE EMBARQUE'!B:M,12,0),"")</f>
        <v/>
      </c>
      <c r="X1297" s="14">
        <f>IFERROR(Tabela1[[#This Row],[QIANTIDADE EXPEDIDA]]*Tabela1[[#This Row],[PESO UNI]],"")</f>
        <v>0</v>
      </c>
      <c r="Y1297" s="14">
        <f t="shared" si="369"/>
        <v>-3</v>
      </c>
      <c r="Z1297" s="20">
        <f>Tabela1[[#This Row],[PESO TOTAL]]-Tabela1[[#This Row],[Peso Expedido]]</f>
        <v>21</v>
      </c>
      <c r="AA1297" s="17">
        <v>0</v>
      </c>
      <c r="AB1297" s="33"/>
      <c r="AC1297" s="33"/>
      <c r="AD1297" s="33"/>
      <c r="AE1297" s="33"/>
      <c r="AF1297" s="33"/>
      <c r="AG1297" s="33"/>
      <c r="AH1297" s="33"/>
      <c r="AI1297" s="33"/>
      <c r="AJ1297"/>
      <c r="AK1297"/>
      <c r="AL1297"/>
      <c r="AM1297"/>
      <c r="AN1297"/>
      <c r="AO1297"/>
      <c r="AP1297"/>
      <c r="AQ1297" s="22"/>
      <c r="AR1297" s="24"/>
      <c r="AS1297" s="37"/>
      <c r="AT1297" s="37"/>
      <c r="AU1297" s="37"/>
      <c r="AV1297" s="37"/>
      <c r="AW1297" s="37"/>
    </row>
    <row r="1298" spans="1:49" ht="15.75" hidden="1" customHeight="1" x14ac:dyDescent="0.25">
      <c r="A1298" s="1" t="s">
        <v>6024</v>
      </c>
      <c r="B1298" s="21"/>
      <c r="C1298" s="1">
        <v>4</v>
      </c>
      <c r="D1298" s="1" t="s">
        <v>6021</v>
      </c>
      <c r="E1298" s="7">
        <v>4978</v>
      </c>
      <c r="F1298" s="7">
        <v>17</v>
      </c>
      <c r="G1298" s="1">
        <v>10.6</v>
      </c>
      <c r="H1298" s="34">
        <f>Tabela1[[#This Row],[PESO UNI]]*Tabela1[[#This Row],[QTE]]</f>
        <v>42.4</v>
      </c>
      <c r="I1298" s="7">
        <v>0</v>
      </c>
      <c r="J1298" s="8" t="s">
        <v>6013</v>
      </c>
      <c r="K1298" s="8" t="s">
        <v>23</v>
      </c>
      <c r="L1298" s="9" t="s">
        <v>5251</v>
      </c>
      <c r="M1298" s="10">
        <v>46294</v>
      </c>
      <c r="N1298" s="8" t="s">
        <v>38</v>
      </c>
      <c r="O1298" s="12"/>
      <c r="P1298" s="13"/>
      <c r="Q1298" s="14">
        <f>Tabela1[[#This Row],[QTDE/ Fabricação]]-Tabela1[[#This Row],[QTE]]</f>
        <v>-4</v>
      </c>
      <c r="R1298" s="18">
        <v>0</v>
      </c>
      <c r="S1298" s="18">
        <f t="shared" si="367"/>
        <v>0</v>
      </c>
      <c r="T1298" s="19">
        <f t="shared" si="368"/>
        <v>-42.4</v>
      </c>
      <c r="U1298" s="16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IFERROR(VLOOKUP(Tabela1[[#This Row],[COD.MDE]],'LISTA DE EMBARQUE'!B:M,12,0),"")</f>
        <v/>
      </c>
      <c r="X1298" s="14">
        <f>IFERROR(Tabela1[[#This Row],[QIANTIDADE EXPEDIDA]]*Tabela1[[#This Row],[PESO UNI]],"")</f>
        <v>0</v>
      </c>
      <c r="Y1298" s="14">
        <f t="shared" si="369"/>
        <v>-4</v>
      </c>
      <c r="Z1298" s="20">
        <f>Tabela1[[#This Row],[PESO TOTAL]]-Tabela1[[#This Row],[Peso Expedido]]</f>
        <v>42.4</v>
      </c>
      <c r="AA1298" s="17">
        <v>0</v>
      </c>
      <c r="AB1298" s="33"/>
      <c r="AC1298" s="33"/>
      <c r="AD1298" s="33"/>
      <c r="AE1298" s="33"/>
      <c r="AF1298" s="33"/>
      <c r="AG1298" s="33"/>
      <c r="AH1298" s="33"/>
      <c r="AI1298" s="33"/>
      <c r="AJ1298"/>
      <c r="AK1298"/>
      <c r="AL1298"/>
      <c r="AM1298"/>
      <c r="AN1298"/>
      <c r="AO1298"/>
      <c r="AP1298"/>
      <c r="AQ1298" s="22"/>
      <c r="AR1298" s="24"/>
      <c r="AS1298" s="37"/>
      <c r="AT1298" s="37"/>
      <c r="AU1298" s="37"/>
      <c r="AV1298" s="37"/>
      <c r="AW1298" s="37"/>
    </row>
    <row r="1299" spans="1:49" ht="15.75" hidden="1" customHeight="1" x14ac:dyDescent="0.25">
      <c r="A1299" s="1" t="s">
        <v>6024</v>
      </c>
      <c r="B1299" s="21"/>
      <c r="C1299" s="1">
        <v>4</v>
      </c>
      <c r="D1299" s="1" t="s">
        <v>6021</v>
      </c>
      <c r="E1299" s="7">
        <v>4979</v>
      </c>
      <c r="F1299" s="7">
        <v>17</v>
      </c>
      <c r="G1299" s="1">
        <v>10.6</v>
      </c>
      <c r="H1299" s="34">
        <f>Tabela1[[#This Row],[PESO UNI]]*Tabela1[[#This Row],[QTE]]</f>
        <v>42.4</v>
      </c>
      <c r="I1299" s="7">
        <v>0</v>
      </c>
      <c r="J1299" s="8" t="s">
        <v>6014</v>
      </c>
      <c r="K1299" s="8" t="s">
        <v>23</v>
      </c>
      <c r="L1299" s="9" t="s">
        <v>5251</v>
      </c>
      <c r="M1299" s="10">
        <v>46294</v>
      </c>
      <c r="N1299" s="8" t="s">
        <v>38</v>
      </c>
      <c r="O1299" s="12"/>
      <c r="P1299" s="13"/>
      <c r="Q1299" s="14">
        <f>Tabela1[[#This Row],[QTDE/ Fabricação]]-Tabela1[[#This Row],[QTE]]</f>
        <v>-4</v>
      </c>
      <c r="R1299" s="18">
        <v>0</v>
      </c>
      <c r="S1299" s="18">
        <f t="shared" si="367"/>
        <v>0</v>
      </c>
      <c r="T1299" s="19">
        <f t="shared" si="368"/>
        <v>-42.4</v>
      </c>
      <c r="U1299" s="16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IFERROR(VLOOKUP(Tabela1[[#This Row],[COD.MDE]],'LISTA DE EMBARQUE'!B:M,12,0),"")</f>
        <v/>
      </c>
      <c r="X1299" s="14">
        <f>IFERROR(Tabela1[[#This Row],[QIANTIDADE EXPEDIDA]]*Tabela1[[#This Row],[PESO UNI]],"")</f>
        <v>0</v>
      </c>
      <c r="Y1299" s="14">
        <f t="shared" si="369"/>
        <v>-4</v>
      </c>
      <c r="Z1299" s="20">
        <f>Tabela1[[#This Row],[PESO TOTAL]]-Tabela1[[#This Row],[Peso Expedido]]</f>
        <v>42.4</v>
      </c>
      <c r="AA1299" s="17">
        <v>0</v>
      </c>
      <c r="AB1299" s="33"/>
      <c r="AC1299" s="33"/>
      <c r="AD1299" s="33"/>
      <c r="AE1299" s="33"/>
      <c r="AF1299" s="33"/>
      <c r="AG1299" s="33"/>
      <c r="AH1299" s="33"/>
      <c r="AI1299" s="33"/>
      <c r="AJ1299"/>
      <c r="AK1299"/>
      <c r="AL1299"/>
      <c r="AM1299"/>
      <c r="AN1299"/>
      <c r="AO1299"/>
      <c r="AP1299"/>
      <c r="AQ1299" s="22"/>
      <c r="AR1299" s="24"/>
      <c r="AS1299" s="37"/>
      <c r="AT1299" s="37"/>
      <c r="AU1299" s="37"/>
      <c r="AV1299" s="37"/>
      <c r="AW1299" s="37"/>
    </row>
    <row r="1300" spans="1:49" ht="15.75" hidden="1" customHeight="1" x14ac:dyDescent="0.25">
      <c r="A1300" s="1" t="s">
        <v>6024</v>
      </c>
      <c r="B1300" s="21"/>
      <c r="C1300" s="1">
        <v>3</v>
      </c>
      <c r="D1300" s="1" t="s">
        <v>6021</v>
      </c>
      <c r="E1300" s="7">
        <v>4985</v>
      </c>
      <c r="F1300" s="7">
        <v>17</v>
      </c>
      <c r="G1300" s="1">
        <v>10.6</v>
      </c>
      <c r="H1300" s="34">
        <f>Tabela1[[#This Row],[PESO UNI]]*Tabela1[[#This Row],[QTE]]</f>
        <v>31.799999999999997</v>
      </c>
      <c r="I1300" s="7">
        <v>0</v>
      </c>
      <c r="J1300" s="8" t="s">
        <v>6026</v>
      </c>
      <c r="K1300" s="8" t="s">
        <v>23</v>
      </c>
      <c r="L1300" s="9" t="s">
        <v>5251</v>
      </c>
      <c r="M1300" s="10">
        <v>46294</v>
      </c>
      <c r="N1300" s="8" t="s">
        <v>38</v>
      </c>
      <c r="O1300" s="12"/>
      <c r="P1300" s="13"/>
      <c r="Q1300" s="14">
        <f>Tabela1[[#This Row],[QTDE/ Fabricação]]-Tabela1[[#This Row],[QTE]]</f>
        <v>-3</v>
      </c>
      <c r="R1300" s="18">
        <v>0</v>
      </c>
      <c r="S1300" s="18">
        <f t="shared" si="367"/>
        <v>0</v>
      </c>
      <c r="T1300" s="19">
        <f t="shared" si="368"/>
        <v>-31.799999999999997</v>
      </c>
      <c r="U1300" s="16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IFERROR(VLOOKUP(Tabela1[[#This Row],[COD.MDE]],'LISTA DE EMBARQUE'!B:M,12,0),"")</f>
        <v/>
      </c>
      <c r="X1300" s="14">
        <f>IFERROR(Tabela1[[#This Row],[QIANTIDADE EXPEDIDA]]*Tabela1[[#This Row],[PESO UNI]],"")</f>
        <v>0</v>
      </c>
      <c r="Y1300" s="14">
        <f t="shared" si="369"/>
        <v>-3</v>
      </c>
      <c r="Z1300" s="20">
        <f>Tabela1[[#This Row],[PESO TOTAL]]-Tabela1[[#This Row],[Peso Expedido]]</f>
        <v>31.799999999999997</v>
      </c>
      <c r="AA1300" s="17">
        <v>0</v>
      </c>
      <c r="AB1300" s="33"/>
      <c r="AC1300" s="33"/>
      <c r="AD1300" s="33"/>
      <c r="AE1300" s="33"/>
      <c r="AF1300" s="33"/>
      <c r="AG1300" s="33"/>
      <c r="AH1300" s="33"/>
      <c r="AI1300" s="33"/>
      <c r="AJ1300"/>
      <c r="AK1300"/>
      <c r="AL1300"/>
      <c r="AM1300"/>
      <c r="AN1300"/>
      <c r="AO1300"/>
      <c r="AP1300"/>
      <c r="AQ1300" s="22"/>
      <c r="AR1300" s="24"/>
      <c r="AS1300" s="37"/>
      <c r="AT1300" s="37"/>
      <c r="AU1300" s="37"/>
      <c r="AV1300" s="37"/>
      <c r="AW1300" s="37"/>
    </row>
    <row r="1301" spans="1:49" ht="15.75" hidden="1" customHeight="1" x14ac:dyDescent="0.25">
      <c r="A1301" s="1" t="s">
        <v>6025</v>
      </c>
      <c r="B1301" s="21"/>
      <c r="C1301" s="1">
        <v>14</v>
      </c>
      <c r="D1301" s="1" t="s">
        <v>6020</v>
      </c>
      <c r="E1301" s="7">
        <v>4980</v>
      </c>
      <c r="F1301" s="7">
        <v>17</v>
      </c>
      <c r="G1301" s="1">
        <v>7</v>
      </c>
      <c r="H1301" s="34">
        <f>Tabela1[[#This Row],[PESO UNI]]*Tabela1[[#This Row],[QTE]]</f>
        <v>98</v>
      </c>
      <c r="I1301" s="7">
        <v>0</v>
      </c>
      <c r="J1301" s="8" t="s">
        <v>6014</v>
      </c>
      <c r="K1301" s="8" t="s">
        <v>23</v>
      </c>
      <c r="L1301" s="9" t="s">
        <v>5251</v>
      </c>
      <c r="M1301" s="10">
        <v>46294</v>
      </c>
      <c r="N1301" s="8" t="s">
        <v>38</v>
      </c>
      <c r="O1301" s="12"/>
      <c r="P1301" s="13"/>
      <c r="Q1301" s="14">
        <f>Tabela1[[#This Row],[QTDE/ Fabricação]]-Tabela1[[#This Row],[QTE]]</f>
        <v>-14</v>
      </c>
      <c r="R1301" s="18">
        <v>0</v>
      </c>
      <c r="S1301" s="18">
        <f t="shared" si="367"/>
        <v>0</v>
      </c>
      <c r="T1301" s="19">
        <f t="shared" si="368"/>
        <v>-98</v>
      </c>
      <c r="U1301" s="16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IFERROR(VLOOKUP(Tabela1[[#This Row],[COD.MDE]],'LISTA DE EMBARQUE'!B:M,12,0),"")</f>
        <v/>
      </c>
      <c r="X1301" s="14">
        <f>IFERROR(Tabela1[[#This Row],[QIANTIDADE EXPEDIDA]]*Tabela1[[#This Row],[PESO UNI]],"")</f>
        <v>0</v>
      </c>
      <c r="Y1301" s="14">
        <f t="shared" si="369"/>
        <v>-14</v>
      </c>
      <c r="Z1301" s="20">
        <f>Tabela1[[#This Row],[PESO TOTAL]]-Tabela1[[#This Row],[Peso Expedido]]</f>
        <v>98</v>
      </c>
      <c r="AA1301" s="17">
        <v>0</v>
      </c>
      <c r="AB1301" s="33"/>
      <c r="AC1301" s="33"/>
      <c r="AD1301" s="33"/>
      <c r="AE1301" s="33"/>
      <c r="AF1301" s="33"/>
      <c r="AG1301" s="33"/>
      <c r="AH1301" s="33"/>
      <c r="AI1301" s="33"/>
      <c r="AJ1301"/>
      <c r="AK1301"/>
      <c r="AL1301"/>
      <c r="AM1301"/>
      <c r="AN1301"/>
      <c r="AO1301"/>
      <c r="AP1301"/>
      <c r="AQ1301" s="22"/>
      <c r="AR1301" s="24"/>
      <c r="AS1301" s="37"/>
      <c r="AT1301" s="37"/>
      <c r="AU1301" s="37"/>
      <c r="AV1301" s="37"/>
      <c r="AW1301" s="37"/>
    </row>
    <row r="1302" spans="1:49" ht="15.75" hidden="1" customHeight="1" x14ac:dyDescent="0.25">
      <c r="A1302" s="1" t="s">
        <v>6025</v>
      </c>
      <c r="B1302" s="21"/>
      <c r="C1302" s="1">
        <v>5</v>
      </c>
      <c r="D1302" s="1" t="s">
        <v>6020</v>
      </c>
      <c r="E1302" s="7">
        <v>4981</v>
      </c>
      <c r="F1302" s="7">
        <v>17</v>
      </c>
      <c r="G1302" s="1">
        <v>7</v>
      </c>
      <c r="H1302" s="34">
        <f>Tabela1[[#This Row],[PESO UNI]]*Tabela1[[#This Row],[QTE]]</f>
        <v>35</v>
      </c>
      <c r="I1302" s="7">
        <v>0</v>
      </c>
      <c r="J1302" s="8" t="s">
        <v>6026</v>
      </c>
      <c r="K1302" s="8" t="s">
        <v>23</v>
      </c>
      <c r="L1302" s="9" t="s">
        <v>5251</v>
      </c>
      <c r="M1302" s="10">
        <v>46294</v>
      </c>
      <c r="N1302" s="8" t="s">
        <v>38</v>
      </c>
      <c r="O1302" s="12"/>
      <c r="P1302" s="13"/>
      <c r="Q1302" s="14">
        <f>Tabela1[[#This Row],[QTDE/ Fabricação]]-Tabela1[[#This Row],[QTE]]</f>
        <v>-5</v>
      </c>
      <c r="R1302" s="18">
        <v>0</v>
      </c>
      <c r="S1302" s="18">
        <f t="shared" si="367"/>
        <v>0</v>
      </c>
      <c r="T1302" s="19">
        <f t="shared" si="368"/>
        <v>-35</v>
      </c>
      <c r="U1302" s="16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IFERROR(VLOOKUP(Tabela1[[#This Row],[COD.MDE]],'LISTA DE EMBARQUE'!B:M,12,0),"")</f>
        <v/>
      </c>
      <c r="X1302" s="14">
        <f>IFERROR(Tabela1[[#This Row],[QIANTIDADE EXPEDIDA]]*Tabela1[[#This Row],[PESO UNI]],"")</f>
        <v>0</v>
      </c>
      <c r="Y1302" s="14">
        <f t="shared" si="369"/>
        <v>-5</v>
      </c>
      <c r="Z1302" s="20">
        <f>Tabela1[[#This Row],[PESO TOTAL]]-Tabela1[[#This Row],[Peso Expedido]]</f>
        <v>35</v>
      </c>
      <c r="AA1302" s="17">
        <v>0</v>
      </c>
      <c r="AB1302" s="33"/>
      <c r="AC1302" s="33"/>
      <c r="AD1302" s="33"/>
      <c r="AE1302" s="33"/>
      <c r="AF1302" s="33"/>
      <c r="AG1302" s="33"/>
      <c r="AH1302" s="33"/>
      <c r="AI1302" s="33"/>
      <c r="AJ1302"/>
      <c r="AK1302"/>
      <c r="AL1302"/>
      <c r="AM1302"/>
      <c r="AN1302"/>
      <c r="AO1302"/>
      <c r="AP1302"/>
      <c r="AQ1302" s="22"/>
      <c r="AR1302" s="24"/>
      <c r="AS1302" s="37"/>
      <c r="AT1302" s="37"/>
      <c r="AU1302" s="37"/>
      <c r="AV1302" s="37"/>
      <c r="AW1302" s="37"/>
    </row>
    <row r="1303" spans="1:49" ht="15.75" hidden="1" customHeight="1" x14ac:dyDescent="0.25">
      <c r="A1303" s="1" t="s">
        <v>6027</v>
      </c>
      <c r="B1303" s="21"/>
      <c r="C1303" s="1">
        <v>14</v>
      </c>
      <c r="D1303" s="1" t="s">
        <v>6021</v>
      </c>
      <c r="E1303" s="7">
        <v>4986</v>
      </c>
      <c r="F1303" s="7">
        <v>17</v>
      </c>
      <c r="G1303" s="1">
        <v>10.7</v>
      </c>
      <c r="H1303" s="34">
        <f>Tabela1[[#This Row],[PESO UNI]]*Tabela1[[#This Row],[QTE]]</f>
        <v>149.79999999999998</v>
      </c>
      <c r="I1303" s="7">
        <v>0</v>
      </c>
      <c r="J1303" s="8" t="s">
        <v>6014</v>
      </c>
      <c r="K1303" s="8" t="s">
        <v>23</v>
      </c>
      <c r="L1303" s="9" t="s">
        <v>5251</v>
      </c>
      <c r="M1303" s="10">
        <v>46294</v>
      </c>
      <c r="N1303" s="8" t="s">
        <v>38</v>
      </c>
      <c r="O1303" s="12"/>
      <c r="P1303" s="13"/>
      <c r="Q1303" s="14">
        <f>Tabela1[[#This Row],[QTDE/ Fabricação]]-Tabela1[[#This Row],[QTE]]</f>
        <v>-14</v>
      </c>
      <c r="R1303" s="18">
        <v>0</v>
      </c>
      <c r="S1303" s="18">
        <f t="shared" si="367"/>
        <v>0</v>
      </c>
      <c r="T1303" s="19">
        <f t="shared" si="368"/>
        <v>-149.79999999999998</v>
      </c>
      <c r="U1303" s="16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IFERROR(VLOOKUP(Tabela1[[#This Row],[COD.MDE]],'LISTA DE EMBARQUE'!B:M,12,0),"")</f>
        <v/>
      </c>
      <c r="X1303" s="14">
        <f>IFERROR(Tabela1[[#This Row],[QIANTIDADE EXPEDIDA]]*Tabela1[[#This Row],[PESO UNI]],"")</f>
        <v>0</v>
      </c>
      <c r="Y1303" s="14">
        <f t="shared" si="369"/>
        <v>-14</v>
      </c>
      <c r="Z1303" s="20">
        <f>Tabela1[[#This Row],[PESO TOTAL]]-Tabela1[[#This Row],[Peso Expedido]]</f>
        <v>149.79999999999998</v>
      </c>
      <c r="AA1303" s="17">
        <v>0</v>
      </c>
      <c r="AB1303" s="33"/>
      <c r="AC1303" s="33"/>
      <c r="AD1303" s="33"/>
      <c r="AE1303" s="33"/>
      <c r="AF1303" s="33"/>
      <c r="AG1303" s="33"/>
      <c r="AH1303" s="33"/>
      <c r="AI1303" s="33"/>
      <c r="AJ1303"/>
      <c r="AK1303"/>
      <c r="AL1303"/>
      <c r="AM1303"/>
      <c r="AN1303"/>
      <c r="AO1303"/>
      <c r="AP1303"/>
      <c r="AQ1303" s="22"/>
      <c r="AR1303" s="24"/>
      <c r="AS1303" s="37"/>
      <c r="AT1303" s="37"/>
      <c r="AU1303" s="37"/>
      <c r="AV1303" s="37"/>
      <c r="AW1303" s="37"/>
    </row>
    <row r="1304" spans="1:49" ht="15.75" hidden="1" customHeight="1" x14ac:dyDescent="0.25">
      <c r="A1304" s="1" t="s">
        <v>6027</v>
      </c>
      <c r="B1304" s="21"/>
      <c r="C1304" s="1">
        <v>5</v>
      </c>
      <c r="D1304" s="1" t="s">
        <v>6021</v>
      </c>
      <c r="E1304" s="7">
        <v>4987</v>
      </c>
      <c r="F1304" s="7">
        <v>17</v>
      </c>
      <c r="G1304" s="1">
        <v>10.7</v>
      </c>
      <c r="H1304" s="34">
        <f>Tabela1[[#This Row],[PESO UNI]]*Tabela1[[#This Row],[QTE]]</f>
        <v>53.5</v>
      </c>
      <c r="I1304" s="7">
        <v>0</v>
      </c>
      <c r="J1304" s="8" t="s">
        <v>6026</v>
      </c>
      <c r="K1304" s="8" t="s">
        <v>23</v>
      </c>
      <c r="L1304" s="9" t="s">
        <v>5251</v>
      </c>
      <c r="M1304" s="10">
        <v>46294</v>
      </c>
      <c r="N1304" s="8" t="s">
        <v>38</v>
      </c>
      <c r="O1304" s="12"/>
      <c r="P1304" s="13"/>
      <c r="Q1304" s="14">
        <f>Tabela1[[#This Row],[QTDE/ Fabricação]]-Tabela1[[#This Row],[QTE]]</f>
        <v>-5</v>
      </c>
      <c r="R1304" s="18">
        <v>0</v>
      </c>
      <c r="S1304" s="18">
        <f t="shared" si="367"/>
        <v>0</v>
      </c>
      <c r="T1304" s="19">
        <f t="shared" si="368"/>
        <v>-53.5</v>
      </c>
      <c r="U1304" s="16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IFERROR(VLOOKUP(Tabela1[[#This Row],[COD.MDE]],'LISTA DE EMBARQUE'!B:M,12,0),"")</f>
        <v/>
      </c>
      <c r="X1304" s="14">
        <f>IFERROR(Tabela1[[#This Row],[QIANTIDADE EXPEDIDA]]*Tabela1[[#This Row],[PESO UNI]],"")</f>
        <v>0</v>
      </c>
      <c r="Y1304" s="14">
        <f t="shared" si="369"/>
        <v>-5</v>
      </c>
      <c r="Z1304" s="20">
        <f>Tabela1[[#This Row],[PESO TOTAL]]-Tabela1[[#This Row],[Peso Expedido]]</f>
        <v>53.5</v>
      </c>
      <c r="AA1304" s="17">
        <v>0</v>
      </c>
      <c r="AB1304" s="33"/>
      <c r="AC1304" s="33"/>
      <c r="AD1304" s="33"/>
      <c r="AE1304" s="33"/>
      <c r="AF1304" s="33"/>
      <c r="AG1304" s="33"/>
      <c r="AH1304" s="33"/>
      <c r="AI1304" s="33"/>
      <c r="AJ1304"/>
      <c r="AK1304"/>
      <c r="AL1304"/>
      <c r="AM1304"/>
      <c r="AN1304"/>
      <c r="AO1304"/>
      <c r="AP1304"/>
      <c r="AQ1304" s="22"/>
      <c r="AR1304" s="24"/>
      <c r="AS1304" s="37"/>
      <c r="AT1304" s="37"/>
      <c r="AU1304" s="37"/>
      <c r="AV1304" s="37"/>
      <c r="AW1304" s="37"/>
    </row>
    <row r="1305" spans="1:49" ht="15.75" hidden="1" customHeight="1" x14ac:dyDescent="0.25">
      <c r="A1305" s="1" t="s">
        <v>6028</v>
      </c>
      <c r="B1305" s="21"/>
      <c r="C1305" s="1">
        <v>14</v>
      </c>
      <c r="D1305" s="1" t="s">
        <v>6029</v>
      </c>
      <c r="E1305" s="7">
        <v>4988</v>
      </c>
      <c r="F1305" s="7">
        <v>17</v>
      </c>
      <c r="G1305" s="1">
        <v>28.5</v>
      </c>
      <c r="H1305" s="34">
        <f>Tabela1[[#This Row],[PESO UNI]]*Tabela1[[#This Row],[QTE]]</f>
        <v>399</v>
      </c>
      <c r="I1305" s="7">
        <v>0</v>
      </c>
      <c r="J1305" s="8" t="s">
        <v>6013</v>
      </c>
      <c r="K1305" s="8" t="s">
        <v>23</v>
      </c>
      <c r="L1305" s="9" t="s">
        <v>5251</v>
      </c>
      <c r="M1305" s="10">
        <v>46294</v>
      </c>
      <c r="N1305" s="8" t="s">
        <v>38</v>
      </c>
      <c r="O1305" s="12"/>
      <c r="P1305" s="13"/>
      <c r="Q1305" s="14">
        <f>Tabela1[[#This Row],[QTDE/ Fabricação]]-Tabela1[[#This Row],[QTE]]</f>
        <v>-14</v>
      </c>
      <c r="R1305" s="18">
        <v>0</v>
      </c>
      <c r="S1305" s="18">
        <f t="shared" si="367"/>
        <v>0</v>
      </c>
      <c r="T1305" s="19">
        <f t="shared" si="368"/>
        <v>-399</v>
      </c>
      <c r="U1305" s="16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IFERROR(VLOOKUP(Tabela1[[#This Row],[COD.MDE]],'LISTA DE EMBARQUE'!B:M,12,0),"")</f>
        <v/>
      </c>
      <c r="X1305" s="14">
        <f>IFERROR(Tabela1[[#This Row],[QIANTIDADE EXPEDIDA]]*Tabela1[[#This Row],[PESO UNI]],"")</f>
        <v>0</v>
      </c>
      <c r="Y1305" s="14">
        <f t="shared" si="369"/>
        <v>-14</v>
      </c>
      <c r="Z1305" s="20">
        <f>Tabela1[[#This Row],[PESO TOTAL]]-Tabela1[[#This Row],[Peso Expedido]]</f>
        <v>399</v>
      </c>
      <c r="AA1305" s="17">
        <v>0</v>
      </c>
      <c r="AB1305" s="33"/>
      <c r="AC1305" s="33"/>
      <c r="AD1305" s="33"/>
      <c r="AE1305" s="33"/>
      <c r="AF1305" s="33"/>
      <c r="AG1305" s="33"/>
      <c r="AH1305" s="33"/>
      <c r="AI1305" s="33"/>
      <c r="AJ1305"/>
      <c r="AK1305"/>
      <c r="AL1305"/>
      <c r="AM1305"/>
      <c r="AN1305"/>
      <c r="AO1305"/>
      <c r="AP1305"/>
      <c r="AQ1305" s="22"/>
      <c r="AR1305" s="24"/>
      <c r="AS1305" s="37"/>
      <c r="AT1305" s="37"/>
      <c r="AU1305" s="37"/>
      <c r="AV1305" s="37"/>
      <c r="AW1305" s="37"/>
    </row>
    <row r="1306" spans="1:49" ht="15.75" hidden="1" customHeight="1" x14ac:dyDescent="0.25">
      <c r="A1306" s="1" t="s">
        <v>6028</v>
      </c>
      <c r="B1306" s="21"/>
      <c r="C1306" s="1">
        <v>34</v>
      </c>
      <c r="D1306" s="1" t="s">
        <v>6029</v>
      </c>
      <c r="E1306" s="7">
        <v>4989</v>
      </c>
      <c r="F1306" s="7">
        <v>17</v>
      </c>
      <c r="G1306" s="1">
        <v>28.5</v>
      </c>
      <c r="H1306" s="34">
        <f>Tabela1[[#This Row],[PESO UNI]]*Tabela1[[#This Row],[QTE]]</f>
        <v>969</v>
      </c>
      <c r="I1306" s="7">
        <v>0</v>
      </c>
      <c r="J1306" s="8" t="s">
        <v>6014</v>
      </c>
      <c r="K1306" s="8" t="s">
        <v>23</v>
      </c>
      <c r="L1306" s="9" t="s">
        <v>5251</v>
      </c>
      <c r="M1306" s="10">
        <v>46294</v>
      </c>
      <c r="N1306" s="8" t="s">
        <v>38</v>
      </c>
      <c r="O1306" s="12"/>
      <c r="P1306" s="13"/>
      <c r="Q1306" s="14">
        <f>Tabela1[[#This Row],[QTDE/ Fabricação]]-Tabela1[[#This Row],[QTE]]</f>
        <v>-34</v>
      </c>
      <c r="R1306" s="18">
        <v>0</v>
      </c>
      <c r="S1306" s="18">
        <f t="shared" si="367"/>
        <v>0</v>
      </c>
      <c r="T1306" s="19">
        <f t="shared" si="368"/>
        <v>-969</v>
      </c>
      <c r="U1306" s="16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IFERROR(VLOOKUP(Tabela1[[#This Row],[COD.MDE]],'LISTA DE EMBARQUE'!B:M,12,0),"")</f>
        <v/>
      </c>
      <c r="X1306" s="14">
        <f>IFERROR(Tabela1[[#This Row],[QIANTIDADE EXPEDIDA]]*Tabela1[[#This Row],[PESO UNI]],"")</f>
        <v>0</v>
      </c>
      <c r="Y1306" s="14">
        <f t="shared" si="369"/>
        <v>-34</v>
      </c>
      <c r="Z1306" s="20">
        <f>Tabela1[[#This Row],[PESO TOTAL]]-Tabela1[[#This Row],[Peso Expedido]]</f>
        <v>969</v>
      </c>
      <c r="AA1306" s="17">
        <v>0</v>
      </c>
      <c r="AB1306" s="33"/>
      <c r="AC1306" s="33"/>
      <c r="AD1306" s="33"/>
      <c r="AE1306" s="33"/>
      <c r="AF1306" s="33"/>
      <c r="AG1306" s="33"/>
      <c r="AH1306" s="33"/>
      <c r="AI1306" s="33"/>
      <c r="AJ1306"/>
      <c r="AK1306"/>
      <c r="AL1306"/>
      <c r="AM1306"/>
      <c r="AN1306"/>
      <c r="AO1306"/>
      <c r="AP1306"/>
      <c r="AQ1306" s="22"/>
      <c r="AR1306" s="24"/>
      <c r="AS1306" s="37"/>
      <c r="AT1306" s="37"/>
      <c r="AU1306" s="37"/>
      <c r="AV1306" s="37"/>
      <c r="AW1306" s="37"/>
    </row>
    <row r="1307" spans="1:49" ht="15.75" hidden="1" customHeight="1" x14ac:dyDescent="0.25">
      <c r="A1307" s="1" t="s">
        <v>6028</v>
      </c>
      <c r="B1307" s="21"/>
      <c r="C1307" s="1">
        <v>30</v>
      </c>
      <c r="D1307" s="1" t="s">
        <v>6029</v>
      </c>
      <c r="E1307" s="7">
        <v>4990</v>
      </c>
      <c r="F1307" s="7">
        <v>17</v>
      </c>
      <c r="G1307" s="1">
        <v>28.5</v>
      </c>
      <c r="H1307" s="34">
        <f>Tabela1[[#This Row],[PESO UNI]]*Tabela1[[#This Row],[QTE]]</f>
        <v>855</v>
      </c>
      <c r="I1307" s="7">
        <v>0</v>
      </c>
      <c r="J1307" s="8" t="s">
        <v>6026</v>
      </c>
      <c r="K1307" s="8" t="s">
        <v>23</v>
      </c>
      <c r="L1307" s="9" t="s">
        <v>5251</v>
      </c>
      <c r="M1307" s="10">
        <v>46294</v>
      </c>
      <c r="N1307" s="8" t="s">
        <v>38</v>
      </c>
      <c r="O1307" s="12"/>
      <c r="P1307" s="13"/>
      <c r="Q1307" s="14">
        <f>Tabela1[[#This Row],[QTDE/ Fabricação]]-Tabela1[[#This Row],[QTE]]</f>
        <v>-30</v>
      </c>
      <c r="R1307" s="18">
        <v>0</v>
      </c>
      <c r="S1307" s="18">
        <f t="shared" si="367"/>
        <v>0</v>
      </c>
      <c r="T1307" s="19">
        <f t="shared" si="368"/>
        <v>-855</v>
      </c>
      <c r="U1307" s="16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IFERROR(VLOOKUP(Tabela1[[#This Row],[COD.MDE]],'LISTA DE EMBARQUE'!B:M,12,0),"")</f>
        <v/>
      </c>
      <c r="X1307" s="14">
        <f>IFERROR(Tabela1[[#This Row],[QIANTIDADE EXPEDIDA]]*Tabela1[[#This Row],[PESO UNI]],"")</f>
        <v>0</v>
      </c>
      <c r="Y1307" s="14">
        <f t="shared" si="369"/>
        <v>-30</v>
      </c>
      <c r="Z1307" s="20">
        <f>Tabela1[[#This Row],[PESO TOTAL]]-Tabela1[[#This Row],[Peso Expedido]]</f>
        <v>855</v>
      </c>
      <c r="AA1307" s="17">
        <v>0</v>
      </c>
      <c r="AB1307" s="33"/>
      <c r="AC1307" s="33"/>
      <c r="AD1307" s="33"/>
      <c r="AE1307" s="33"/>
      <c r="AF1307" s="33"/>
      <c r="AG1307" s="33"/>
      <c r="AH1307" s="33"/>
      <c r="AI1307" s="33"/>
      <c r="AJ1307"/>
      <c r="AK1307"/>
      <c r="AL1307"/>
      <c r="AM1307"/>
      <c r="AN1307"/>
      <c r="AO1307"/>
      <c r="AP1307"/>
      <c r="AQ1307" s="22"/>
      <c r="AR1307" s="24"/>
      <c r="AS1307" s="37"/>
      <c r="AT1307" s="37"/>
      <c r="AU1307" s="37"/>
      <c r="AV1307" s="37"/>
      <c r="AW1307" s="37"/>
    </row>
    <row r="1308" spans="1:49" ht="15.75" hidden="1" customHeight="1" x14ac:dyDescent="0.25">
      <c r="A1308" s="1" t="s">
        <v>84</v>
      </c>
      <c r="B1308" s="21"/>
      <c r="C1308" s="1">
        <v>4</v>
      </c>
      <c r="D1308" s="1" t="s">
        <v>6030</v>
      </c>
      <c r="E1308" s="7">
        <v>4991</v>
      </c>
      <c r="F1308" s="7">
        <v>17</v>
      </c>
      <c r="G1308" s="1">
        <v>1.8</v>
      </c>
      <c r="H1308" s="34">
        <f>Tabela1[[#This Row],[PESO UNI]]*Tabela1[[#This Row],[QTE]]</f>
        <v>7.2</v>
      </c>
      <c r="I1308" s="7">
        <v>0</v>
      </c>
      <c r="J1308" s="8" t="s">
        <v>6013</v>
      </c>
      <c r="K1308" s="8" t="s">
        <v>23</v>
      </c>
      <c r="L1308" s="9" t="s">
        <v>5251</v>
      </c>
      <c r="M1308" s="10">
        <v>46294</v>
      </c>
      <c r="N1308" s="8" t="s">
        <v>38</v>
      </c>
      <c r="O1308" s="12"/>
      <c r="P1308" s="13"/>
      <c r="Q1308" s="14">
        <f>Tabela1[[#This Row],[QTDE/ Fabricação]]-Tabela1[[#This Row],[QTE]]</f>
        <v>-4</v>
      </c>
      <c r="R1308" s="18">
        <v>0</v>
      </c>
      <c r="S1308" s="18">
        <f t="shared" si="367"/>
        <v>0</v>
      </c>
      <c r="T1308" s="19">
        <f t="shared" si="368"/>
        <v>-7.2</v>
      </c>
      <c r="U1308" s="16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IFERROR(VLOOKUP(Tabela1[[#This Row],[COD.MDE]],'LISTA DE EMBARQUE'!B:M,12,0),"")</f>
        <v/>
      </c>
      <c r="X1308" s="14">
        <f>IFERROR(Tabela1[[#This Row],[QIANTIDADE EXPEDIDA]]*Tabela1[[#This Row],[PESO UNI]],"")</f>
        <v>0</v>
      </c>
      <c r="Y1308" s="14">
        <f t="shared" si="369"/>
        <v>-4</v>
      </c>
      <c r="Z1308" s="20">
        <f>Tabela1[[#This Row],[PESO TOTAL]]-Tabela1[[#This Row],[Peso Expedido]]</f>
        <v>7.2</v>
      </c>
      <c r="AA1308" s="17">
        <v>0</v>
      </c>
      <c r="AB1308" s="33"/>
      <c r="AC1308" s="33"/>
      <c r="AD1308" s="33"/>
      <c r="AE1308" s="33"/>
      <c r="AF1308" s="33"/>
      <c r="AG1308" s="33"/>
      <c r="AH1308" s="33"/>
      <c r="AI1308" s="33"/>
      <c r="AJ1308"/>
      <c r="AK1308"/>
      <c r="AL1308"/>
      <c r="AM1308"/>
      <c r="AN1308"/>
      <c r="AO1308"/>
      <c r="AP1308"/>
      <c r="AQ1308" s="22"/>
      <c r="AR1308" s="24"/>
      <c r="AS1308" s="37"/>
      <c r="AT1308" s="37"/>
      <c r="AU1308" s="37"/>
      <c r="AV1308" s="37"/>
      <c r="AW1308" s="37"/>
    </row>
    <row r="1309" spans="1:49" ht="15.75" hidden="1" customHeight="1" x14ac:dyDescent="0.25">
      <c r="A1309" s="1" t="s">
        <v>84</v>
      </c>
      <c r="B1309" s="21"/>
      <c r="C1309" s="1">
        <v>6</v>
      </c>
      <c r="D1309" s="1" t="s">
        <v>6030</v>
      </c>
      <c r="E1309" s="7">
        <v>4992</v>
      </c>
      <c r="F1309" s="7">
        <v>17</v>
      </c>
      <c r="G1309" s="1">
        <v>1.8</v>
      </c>
      <c r="H1309" s="34">
        <f>Tabela1[[#This Row],[PESO UNI]]*Tabela1[[#This Row],[QTE]]</f>
        <v>10.8</v>
      </c>
      <c r="I1309" s="7">
        <v>0</v>
      </c>
      <c r="J1309" s="8" t="s">
        <v>6014</v>
      </c>
      <c r="K1309" s="8" t="s">
        <v>23</v>
      </c>
      <c r="L1309" s="9" t="s">
        <v>5251</v>
      </c>
      <c r="M1309" s="10">
        <v>46294</v>
      </c>
      <c r="N1309" s="8" t="s">
        <v>38</v>
      </c>
      <c r="O1309" s="12"/>
      <c r="P1309" s="13"/>
      <c r="Q1309" s="14">
        <f>Tabela1[[#This Row],[QTDE/ Fabricação]]-Tabela1[[#This Row],[QTE]]</f>
        <v>-6</v>
      </c>
      <c r="R1309" s="18">
        <v>0</v>
      </c>
      <c r="S1309" s="18">
        <f t="shared" ref="S1309:S1310" si="370">IFERROR(H1309*AG1309,"")</f>
        <v>0</v>
      </c>
      <c r="T1309" s="19">
        <f t="shared" ref="T1309:T1310" si="371">IFERROR(S1309-H1309,"")</f>
        <v>-10.8</v>
      </c>
      <c r="U1309" s="16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IFERROR(VLOOKUP(Tabela1[[#This Row],[COD.MDE]],'LISTA DE EMBARQUE'!B:M,12,0),"")</f>
        <v/>
      </c>
      <c r="X1309" s="14">
        <f>IFERROR(Tabela1[[#This Row],[QIANTIDADE EXPEDIDA]]*Tabela1[[#This Row],[PESO UNI]],"")</f>
        <v>0</v>
      </c>
      <c r="Y1309" s="14">
        <f t="shared" ref="Y1309:Y1310" si="372">U1309-C1309</f>
        <v>-6</v>
      </c>
      <c r="Z1309" s="20">
        <f>Tabela1[[#This Row],[PESO TOTAL]]-Tabela1[[#This Row],[Peso Expedido]]</f>
        <v>10.8</v>
      </c>
      <c r="AA1309" s="17">
        <v>0</v>
      </c>
      <c r="AB1309" s="33"/>
      <c r="AC1309" s="33"/>
      <c r="AD1309" s="33"/>
      <c r="AE1309" s="33"/>
      <c r="AF1309" s="33"/>
      <c r="AG1309" s="33"/>
      <c r="AH1309" s="33"/>
      <c r="AI1309" s="33"/>
      <c r="AJ1309"/>
      <c r="AK1309"/>
      <c r="AL1309"/>
      <c r="AM1309"/>
      <c r="AN1309"/>
      <c r="AO1309"/>
      <c r="AP1309"/>
      <c r="AQ1309" s="22"/>
      <c r="AR1309" s="24"/>
      <c r="AS1309" s="37"/>
      <c r="AT1309" s="37"/>
      <c r="AU1309" s="37"/>
      <c r="AV1309" s="37"/>
      <c r="AW1309" s="37"/>
    </row>
    <row r="1310" spans="1:49" ht="15.75" hidden="1" customHeight="1" x14ac:dyDescent="0.25">
      <c r="A1310" s="1" t="s">
        <v>6032</v>
      </c>
      <c r="B1310" s="21" t="s">
        <v>6033</v>
      </c>
      <c r="C1310" s="1">
        <v>1</v>
      </c>
      <c r="D1310" s="1" t="s">
        <v>6034</v>
      </c>
      <c r="E1310" s="7">
        <v>4993</v>
      </c>
      <c r="F1310" s="7">
        <v>88</v>
      </c>
      <c r="G1310" s="1">
        <v>340.9</v>
      </c>
      <c r="H1310" s="34">
        <f>Tabela1[[#This Row],[PESO UNI]]*Tabela1[[#This Row],[QTE]]</f>
        <v>340.9</v>
      </c>
      <c r="I1310" s="7">
        <v>0</v>
      </c>
      <c r="J1310" s="8" t="s">
        <v>3140</v>
      </c>
      <c r="K1310" s="8" t="s">
        <v>4320</v>
      </c>
      <c r="L1310" s="9" t="s">
        <v>2984</v>
      </c>
      <c r="M1310" s="10">
        <v>46295</v>
      </c>
      <c r="N1310" s="8" t="s">
        <v>5101</v>
      </c>
      <c r="O1310" s="12"/>
      <c r="P1310" s="13"/>
      <c r="Q1310" s="14">
        <f>Tabela1[[#This Row],[QTDE/ Fabricação]]-Tabela1[[#This Row],[QTE]]</f>
        <v>-1</v>
      </c>
      <c r="R1310" s="18">
        <v>0</v>
      </c>
      <c r="S1310" s="18">
        <f t="shared" si="370"/>
        <v>0</v>
      </c>
      <c r="T1310" s="19">
        <f t="shared" si="371"/>
        <v>-340.9</v>
      </c>
      <c r="U1310" s="16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IFERROR(VLOOKUP(Tabela1[[#This Row],[COD.MDE]],'LISTA DE EMBARQUE'!B:M,12,0),"")</f>
        <v/>
      </c>
      <c r="X1310" s="14">
        <f>IFERROR(Tabela1[[#This Row],[QIANTIDADE EXPEDIDA]]*Tabela1[[#This Row],[PESO UNI]],"")</f>
        <v>0</v>
      </c>
      <c r="Y1310" s="14">
        <f t="shared" si="372"/>
        <v>-1</v>
      </c>
      <c r="Z1310" s="20">
        <f>Tabela1[[#This Row],[PESO TOTAL]]-Tabela1[[#This Row],[Peso Expedido]]</f>
        <v>340.9</v>
      </c>
      <c r="AA1310" s="17">
        <v>0</v>
      </c>
      <c r="AB1310" s="33"/>
      <c r="AC1310" s="33"/>
      <c r="AD1310" s="33"/>
      <c r="AE1310" s="33"/>
      <c r="AF1310" s="33"/>
      <c r="AG1310" s="33"/>
      <c r="AH1310" s="33"/>
      <c r="AI1310" s="33"/>
      <c r="AJ1310"/>
      <c r="AK1310"/>
      <c r="AL1310"/>
      <c r="AM1310"/>
      <c r="AN1310"/>
      <c r="AO1310"/>
      <c r="AP1310"/>
      <c r="AQ1310" s="22"/>
      <c r="AR1310" s="24"/>
      <c r="AS1310" s="37"/>
      <c r="AT1310" s="37"/>
      <c r="AU1310" s="37"/>
      <c r="AV1310" s="37"/>
      <c r="AW1310" s="37"/>
    </row>
    <row r="1311" spans="1:49" ht="15.75" hidden="1" customHeight="1" x14ac:dyDescent="0.25">
      <c r="A1311" s="1" t="s">
        <v>6035</v>
      </c>
      <c r="B1311" s="21" t="s">
        <v>6036</v>
      </c>
      <c r="C1311" s="1">
        <v>1</v>
      </c>
      <c r="D1311" s="1" t="s">
        <v>6037</v>
      </c>
      <c r="E1311" s="7">
        <v>4994</v>
      </c>
      <c r="F1311" s="7">
        <v>88</v>
      </c>
      <c r="G1311" s="1">
        <v>324.39999999999998</v>
      </c>
      <c r="H1311" s="34">
        <f>Tabela1[[#This Row],[PESO UNI]]*Tabela1[[#This Row],[QTE]]</f>
        <v>324.39999999999998</v>
      </c>
      <c r="I1311" s="7">
        <v>0</v>
      </c>
      <c r="J1311" s="8" t="s">
        <v>3140</v>
      </c>
      <c r="K1311" s="8" t="s">
        <v>4320</v>
      </c>
      <c r="L1311" s="9" t="s">
        <v>2984</v>
      </c>
      <c r="M1311" s="10">
        <v>46295</v>
      </c>
      <c r="N1311" s="8" t="s">
        <v>5101</v>
      </c>
      <c r="O1311" s="12"/>
      <c r="P1311" s="13"/>
      <c r="Q1311" s="14">
        <f>Tabela1[[#This Row],[QTDE/ Fabricação]]-Tabela1[[#This Row],[QTE]]</f>
        <v>-1</v>
      </c>
      <c r="R1311" s="18">
        <v>0</v>
      </c>
      <c r="S1311" s="18">
        <f t="shared" ref="S1311" si="373">IFERROR(H1311*AG1311,"")</f>
        <v>0</v>
      </c>
      <c r="T1311" s="19">
        <f t="shared" ref="T1311" si="374">IFERROR(S1311-H1311,"")</f>
        <v>-324.39999999999998</v>
      </c>
      <c r="U1311" s="16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IFERROR(VLOOKUP(Tabela1[[#This Row],[COD.MDE]],'LISTA DE EMBARQUE'!B:M,12,0),"")</f>
        <v/>
      </c>
      <c r="X1311" s="14">
        <f>IFERROR(Tabela1[[#This Row],[QIANTIDADE EXPEDIDA]]*Tabela1[[#This Row],[PESO UNI]],"")</f>
        <v>0</v>
      </c>
      <c r="Y1311" s="14">
        <f t="shared" ref="Y1311" si="375">U1311-C1311</f>
        <v>-1</v>
      </c>
      <c r="Z1311" s="20">
        <f>Tabela1[[#This Row],[PESO TOTAL]]-Tabela1[[#This Row],[Peso Expedido]]</f>
        <v>324.39999999999998</v>
      </c>
      <c r="AA1311" s="17">
        <v>0</v>
      </c>
      <c r="AB1311" s="33"/>
      <c r="AC1311" s="33"/>
      <c r="AD1311" s="33"/>
      <c r="AE1311" s="33"/>
      <c r="AF1311" s="33"/>
      <c r="AG1311" s="33"/>
      <c r="AH1311" s="33"/>
      <c r="AI1311" s="33"/>
      <c r="AJ1311"/>
      <c r="AK1311"/>
      <c r="AL1311"/>
      <c r="AM1311"/>
      <c r="AN1311"/>
      <c r="AO1311"/>
      <c r="AP1311"/>
      <c r="AQ1311" s="22"/>
      <c r="AR1311" s="24"/>
      <c r="AS1311" s="37"/>
      <c r="AT1311" s="37"/>
      <c r="AU1311" s="37"/>
      <c r="AV1311" s="37"/>
      <c r="AW1311" s="37"/>
    </row>
    <row r="1312" spans="1:49" ht="15.75" hidden="1" customHeight="1" x14ac:dyDescent="0.25">
      <c r="A1312" s="1" t="s">
        <v>6038</v>
      </c>
      <c r="B1312" s="21" t="s">
        <v>6039</v>
      </c>
      <c r="C1312" s="1">
        <v>1</v>
      </c>
      <c r="D1312" s="1" t="s">
        <v>6040</v>
      </c>
      <c r="E1312" s="7">
        <v>4995</v>
      </c>
      <c r="F1312" s="7">
        <v>88</v>
      </c>
      <c r="G1312" s="1">
        <v>200.2</v>
      </c>
      <c r="H1312" s="34">
        <f>Tabela1[[#This Row],[PESO UNI]]*Tabela1[[#This Row],[QTE]]</f>
        <v>200.2</v>
      </c>
      <c r="I1312" s="7">
        <v>0</v>
      </c>
      <c r="J1312" s="8" t="s">
        <v>3140</v>
      </c>
      <c r="K1312" s="8" t="s">
        <v>4320</v>
      </c>
      <c r="L1312" s="9" t="s">
        <v>2984</v>
      </c>
      <c r="M1312" s="10">
        <v>46295</v>
      </c>
      <c r="N1312" s="8" t="s">
        <v>5101</v>
      </c>
      <c r="O1312" s="12"/>
      <c r="P1312" s="13"/>
      <c r="Q1312" s="14">
        <f>Tabela1[[#This Row],[QTDE/ Fabricação]]-Tabela1[[#This Row],[QTE]]</f>
        <v>-1</v>
      </c>
      <c r="R1312" s="18">
        <v>0</v>
      </c>
      <c r="S1312" s="18">
        <f t="shared" ref="S1312:S1313" si="376">IFERROR(H1312*AG1312,"")</f>
        <v>0</v>
      </c>
      <c r="T1312" s="19">
        <f t="shared" ref="T1312:T1313" si="377">IFERROR(S1312-H1312,"")</f>
        <v>-200.2</v>
      </c>
      <c r="U1312" s="16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IFERROR(VLOOKUP(Tabela1[[#This Row],[COD.MDE]],'LISTA DE EMBARQUE'!B:M,12,0),"")</f>
        <v/>
      </c>
      <c r="X1312" s="14">
        <f>IFERROR(Tabela1[[#This Row],[QIANTIDADE EXPEDIDA]]*Tabela1[[#This Row],[PESO UNI]],"")</f>
        <v>0</v>
      </c>
      <c r="Y1312" s="14">
        <f t="shared" ref="Y1312:Y1313" si="378">U1312-C1312</f>
        <v>-1</v>
      </c>
      <c r="Z1312" s="20">
        <f>Tabela1[[#This Row],[PESO TOTAL]]-Tabela1[[#This Row],[Peso Expedido]]</f>
        <v>200.2</v>
      </c>
      <c r="AA1312" s="17">
        <v>0</v>
      </c>
      <c r="AB1312" s="33"/>
      <c r="AC1312" s="33"/>
      <c r="AD1312" s="33"/>
      <c r="AE1312" s="33"/>
      <c r="AF1312" s="33"/>
      <c r="AG1312" s="33"/>
      <c r="AH1312" s="33"/>
      <c r="AI1312" s="33"/>
      <c r="AJ1312"/>
      <c r="AK1312"/>
      <c r="AL1312"/>
      <c r="AM1312"/>
      <c r="AN1312"/>
      <c r="AO1312"/>
      <c r="AP1312"/>
      <c r="AQ1312" s="22"/>
      <c r="AR1312" s="24"/>
      <c r="AS1312" s="37"/>
      <c r="AT1312" s="37"/>
      <c r="AU1312" s="37"/>
      <c r="AV1312" s="37"/>
      <c r="AW1312" s="37"/>
    </row>
    <row r="1313" spans="1:49" ht="15.75" hidden="1" customHeight="1" x14ac:dyDescent="0.25">
      <c r="A1313" s="1" t="s">
        <v>6038</v>
      </c>
      <c r="B1313" s="21" t="s">
        <v>6039</v>
      </c>
      <c r="C1313" s="1">
        <v>1</v>
      </c>
      <c r="D1313" s="1" t="s">
        <v>6041</v>
      </c>
      <c r="E1313" s="7">
        <v>4996</v>
      </c>
      <c r="F1313" s="7">
        <v>88</v>
      </c>
      <c r="G1313" s="1">
        <v>33.200000000000003</v>
      </c>
      <c r="H1313" s="34">
        <f>Tabela1[[#This Row],[PESO UNI]]*Tabela1[[#This Row],[QTE]]</f>
        <v>33.200000000000003</v>
      </c>
      <c r="I1313" s="7">
        <v>0</v>
      </c>
      <c r="J1313" s="8" t="s">
        <v>3140</v>
      </c>
      <c r="K1313" s="8" t="s">
        <v>4320</v>
      </c>
      <c r="L1313" s="9" t="s">
        <v>2984</v>
      </c>
      <c r="M1313" s="10">
        <v>46295</v>
      </c>
      <c r="N1313" s="8" t="s">
        <v>5101</v>
      </c>
      <c r="O1313" s="12"/>
      <c r="P1313" s="13"/>
      <c r="Q1313" s="14">
        <f>Tabela1[[#This Row],[QTDE/ Fabricação]]-Tabela1[[#This Row],[QTE]]</f>
        <v>-1</v>
      </c>
      <c r="R1313" s="18">
        <v>0</v>
      </c>
      <c r="S1313" s="18">
        <f t="shared" si="376"/>
        <v>0</v>
      </c>
      <c r="T1313" s="19">
        <f t="shared" si="377"/>
        <v>-33.200000000000003</v>
      </c>
      <c r="U1313" s="16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IFERROR(VLOOKUP(Tabela1[[#This Row],[COD.MDE]],'LISTA DE EMBARQUE'!B:M,12,0),"")</f>
        <v/>
      </c>
      <c r="X1313" s="14">
        <f>IFERROR(Tabela1[[#This Row],[QIANTIDADE EXPEDIDA]]*Tabela1[[#This Row],[PESO UNI]],"")</f>
        <v>0</v>
      </c>
      <c r="Y1313" s="14">
        <f t="shared" si="378"/>
        <v>-1</v>
      </c>
      <c r="Z1313" s="20">
        <f>Tabela1[[#This Row],[PESO TOTAL]]-Tabela1[[#This Row],[Peso Expedido]]</f>
        <v>33.200000000000003</v>
      </c>
      <c r="AA1313" s="17">
        <v>0</v>
      </c>
      <c r="AB1313" s="33"/>
      <c r="AC1313" s="33"/>
      <c r="AD1313" s="33"/>
      <c r="AE1313" s="33"/>
      <c r="AF1313" s="33"/>
      <c r="AG1313" s="33"/>
      <c r="AH1313" s="33"/>
      <c r="AI1313" s="33"/>
      <c r="AJ1313"/>
      <c r="AK1313"/>
      <c r="AL1313"/>
      <c r="AM1313"/>
      <c r="AN1313"/>
      <c r="AO1313"/>
      <c r="AP1313"/>
      <c r="AQ1313" s="22"/>
      <c r="AR1313" s="24"/>
      <c r="AS1313" s="37"/>
      <c r="AT1313" s="37"/>
      <c r="AU1313" s="37"/>
      <c r="AV1313" s="37"/>
      <c r="AW1313" s="37"/>
    </row>
    <row r="1314" spans="1:49" ht="15.75" hidden="1" customHeight="1" x14ac:dyDescent="0.25">
      <c r="A1314" s="1" t="s">
        <v>6042</v>
      </c>
      <c r="B1314" s="21" t="s">
        <v>6043</v>
      </c>
      <c r="C1314" s="1">
        <v>8</v>
      </c>
      <c r="D1314" s="1" t="s">
        <v>6044</v>
      </c>
      <c r="E1314" s="7">
        <v>4997</v>
      </c>
      <c r="F1314" s="7">
        <v>89</v>
      </c>
      <c r="G1314" s="1">
        <v>5.7</v>
      </c>
      <c r="H1314" s="34">
        <f>Tabela1[[#This Row],[PESO UNI]]*Tabela1[[#This Row],[QTE]]</f>
        <v>45.6</v>
      </c>
      <c r="I1314" s="7">
        <v>0</v>
      </c>
      <c r="J1314" s="8" t="s">
        <v>3045</v>
      </c>
      <c r="K1314" s="8" t="s">
        <v>4320</v>
      </c>
      <c r="L1314" s="9" t="s">
        <v>2984</v>
      </c>
      <c r="M1314" s="10">
        <v>46295</v>
      </c>
      <c r="N1314" s="8" t="s">
        <v>5101</v>
      </c>
      <c r="O1314" s="12"/>
      <c r="P1314" s="13"/>
      <c r="Q1314" s="14">
        <f>Tabela1[[#This Row],[QTDE/ Fabricação]]-Tabela1[[#This Row],[QTE]]</f>
        <v>-8</v>
      </c>
      <c r="R1314" s="18">
        <v>0</v>
      </c>
      <c r="S1314" s="18">
        <f t="shared" ref="S1314" si="379">IFERROR(H1314*AG1314,"")</f>
        <v>0</v>
      </c>
      <c r="T1314" s="19">
        <f t="shared" ref="T1314" si="380">IFERROR(S1314-H1314,"")</f>
        <v>-45.6</v>
      </c>
      <c r="U1314" s="16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IFERROR(VLOOKUP(Tabela1[[#This Row],[COD.MDE]],'LISTA DE EMBARQUE'!B:M,12,0),"")</f>
        <v/>
      </c>
      <c r="X1314" s="14">
        <f>IFERROR(Tabela1[[#This Row],[QIANTIDADE EXPEDIDA]]*Tabela1[[#This Row],[PESO UNI]],"")</f>
        <v>0</v>
      </c>
      <c r="Y1314" s="14">
        <f t="shared" ref="Y1314" si="381">U1314-C1314</f>
        <v>-8</v>
      </c>
      <c r="Z1314" s="20">
        <f>Tabela1[[#This Row],[PESO TOTAL]]-Tabela1[[#This Row],[Peso Expedido]]</f>
        <v>45.6</v>
      </c>
      <c r="AA1314" s="17">
        <v>0</v>
      </c>
      <c r="AB1314" s="33"/>
      <c r="AC1314" s="33"/>
      <c r="AD1314" s="33"/>
      <c r="AE1314" s="33"/>
      <c r="AF1314" s="33"/>
      <c r="AG1314" s="33"/>
      <c r="AH1314" s="33"/>
      <c r="AI1314" s="33"/>
      <c r="AJ1314"/>
      <c r="AK1314"/>
      <c r="AL1314"/>
      <c r="AM1314"/>
      <c r="AN1314"/>
      <c r="AO1314"/>
      <c r="AP1314"/>
      <c r="AQ1314" s="22"/>
      <c r="AR1314" s="24"/>
      <c r="AS1314" s="37"/>
      <c r="AT1314" s="37"/>
      <c r="AU1314" s="37"/>
      <c r="AV1314" s="37"/>
      <c r="AW1314" s="37"/>
    </row>
    <row r="1315" spans="1:49" ht="15.75" hidden="1" customHeight="1" x14ac:dyDescent="0.25">
      <c r="A1315" s="1" t="s">
        <v>6042</v>
      </c>
      <c r="B1315" s="21" t="s">
        <v>6043</v>
      </c>
      <c r="C1315" s="1">
        <v>1</v>
      </c>
      <c r="D1315" s="1" t="s">
        <v>6045</v>
      </c>
      <c r="E1315" s="7">
        <v>4998</v>
      </c>
      <c r="F1315" s="7">
        <v>89</v>
      </c>
      <c r="G1315" s="1">
        <v>337.2</v>
      </c>
      <c r="H1315" s="34">
        <f>Tabela1[[#This Row],[PESO UNI]]*Tabela1[[#This Row],[QTE]]</f>
        <v>337.2</v>
      </c>
      <c r="I1315" s="7">
        <v>0</v>
      </c>
      <c r="J1315" s="8" t="s">
        <v>3045</v>
      </c>
      <c r="K1315" s="8" t="s">
        <v>4320</v>
      </c>
      <c r="L1315" s="9" t="s">
        <v>2984</v>
      </c>
      <c r="M1315" s="10">
        <v>46295</v>
      </c>
      <c r="N1315" s="8" t="s">
        <v>5101</v>
      </c>
      <c r="O1315" s="12"/>
      <c r="P1315" s="13"/>
      <c r="Q1315" s="14">
        <f>Tabela1[[#This Row],[QTDE/ Fabricação]]-Tabela1[[#This Row],[QTE]]</f>
        <v>-1</v>
      </c>
      <c r="R1315" s="18">
        <v>0</v>
      </c>
      <c r="S1315" s="18">
        <f t="shared" ref="S1315" si="382">IFERROR(H1315*AG1315,"")</f>
        <v>0</v>
      </c>
      <c r="T1315" s="19">
        <f t="shared" ref="T1315" si="383">IFERROR(S1315-H1315,"")</f>
        <v>-337.2</v>
      </c>
      <c r="U1315" s="16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IFERROR(VLOOKUP(Tabela1[[#This Row],[COD.MDE]],'LISTA DE EMBARQUE'!B:M,12,0),"")</f>
        <v/>
      </c>
      <c r="X1315" s="14">
        <f>IFERROR(Tabela1[[#This Row],[QIANTIDADE EXPEDIDA]]*Tabela1[[#This Row],[PESO UNI]],"")</f>
        <v>0</v>
      </c>
      <c r="Y1315" s="14">
        <f t="shared" ref="Y1315" si="384">U1315-C1315</f>
        <v>-1</v>
      </c>
      <c r="Z1315" s="20">
        <f>Tabela1[[#This Row],[PESO TOTAL]]-Tabela1[[#This Row],[Peso Expedido]]</f>
        <v>337.2</v>
      </c>
      <c r="AA1315" s="17">
        <v>0</v>
      </c>
      <c r="AB1315" s="33"/>
      <c r="AC1315" s="33"/>
      <c r="AD1315" s="33"/>
      <c r="AE1315" s="33"/>
      <c r="AF1315" s="33"/>
      <c r="AG1315" s="33"/>
      <c r="AH1315" s="33"/>
      <c r="AI1315" s="33"/>
      <c r="AJ1315"/>
      <c r="AK1315"/>
      <c r="AL1315"/>
      <c r="AM1315"/>
      <c r="AN1315"/>
      <c r="AO1315"/>
      <c r="AP1315"/>
      <c r="AQ1315" s="22"/>
      <c r="AR1315" s="24"/>
      <c r="AS1315" s="37"/>
      <c r="AT1315" s="37"/>
      <c r="AU1315" s="37"/>
      <c r="AV1315" s="37"/>
      <c r="AW1315" s="37"/>
    </row>
    <row r="1316" spans="1:49" ht="15.75" hidden="1" customHeight="1" x14ac:dyDescent="0.25">
      <c r="A1316" s="1" t="s">
        <v>6046</v>
      </c>
      <c r="B1316" s="21" t="s">
        <v>6047</v>
      </c>
      <c r="C1316" s="1">
        <v>1</v>
      </c>
      <c r="D1316" s="1" t="s">
        <v>6048</v>
      </c>
      <c r="E1316" s="7">
        <v>4999</v>
      </c>
      <c r="F1316" s="7">
        <v>89</v>
      </c>
      <c r="G1316" s="1">
        <v>11.3</v>
      </c>
      <c r="H1316" s="34">
        <f>Tabela1[[#This Row],[PESO UNI]]*Tabela1[[#This Row],[QTE]]</f>
        <v>11.3</v>
      </c>
      <c r="I1316" s="7">
        <v>0</v>
      </c>
      <c r="J1316" s="8" t="s">
        <v>3045</v>
      </c>
      <c r="K1316" s="8" t="s">
        <v>4320</v>
      </c>
      <c r="L1316" s="9" t="s">
        <v>2984</v>
      </c>
      <c r="M1316" s="10">
        <v>46295</v>
      </c>
      <c r="N1316" s="8" t="s">
        <v>5101</v>
      </c>
      <c r="O1316" s="12"/>
      <c r="P1316" s="13"/>
      <c r="Q1316" s="14">
        <f>Tabela1[[#This Row],[QTDE/ Fabricação]]-Tabela1[[#This Row],[QTE]]</f>
        <v>-1</v>
      </c>
      <c r="R1316" s="18">
        <v>0</v>
      </c>
      <c r="S1316" s="18">
        <f t="shared" ref="S1316" si="385">IFERROR(H1316*AG1316,"")</f>
        <v>0</v>
      </c>
      <c r="T1316" s="19">
        <f t="shared" ref="T1316" si="386">IFERROR(S1316-H1316,"")</f>
        <v>-11.3</v>
      </c>
      <c r="U1316" s="16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IFERROR(VLOOKUP(Tabela1[[#This Row],[COD.MDE]],'LISTA DE EMBARQUE'!B:M,12,0),"")</f>
        <v/>
      </c>
      <c r="X1316" s="14">
        <f>IFERROR(Tabela1[[#This Row],[QIANTIDADE EXPEDIDA]]*Tabela1[[#This Row],[PESO UNI]],"")</f>
        <v>0</v>
      </c>
      <c r="Y1316" s="14">
        <f t="shared" ref="Y1316" si="387">U1316-C1316</f>
        <v>-1</v>
      </c>
      <c r="Z1316" s="20">
        <f>Tabela1[[#This Row],[PESO TOTAL]]-Tabela1[[#This Row],[Peso Expedido]]</f>
        <v>11.3</v>
      </c>
      <c r="AA1316" s="17">
        <v>0</v>
      </c>
      <c r="AB1316" s="33"/>
      <c r="AC1316" s="33"/>
      <c r="AD1316" s="33"/>
      <c r="AE1316" s="33"/>
      <c r="AF1316" s="33"/>
      <c r="AG1316" s="33"/>
      <c r="AH1316" s="33"/>
      <c r="AI1316" s="33"/>
      <c r="AJ1316"/>
      <c r="AK1316"/>
      <c r="AL1316"/>
      <c r="AM1316"/>
      <c r="AN1316"/>
      <c r="AO1316"/>
      <c r="AP1316"/>
      <c r="AQ1316" s="22"/>
      <c r="AR1316" s="24"/>
      <c r="AS1316" s="37"/>
      <c r="AT1316" s="37"/>
      <c r="AU1316" s="37"/>
      <c r="AV1316" s="37"/>
      <c r="AW1316" s="37"/>
    </row>
    <row r="1317" spans="1:49" ht="15.75" hidden="1" customHeight="1" x14ac:dyDescent="0.25">
      <c r="A1317" s="1" t="s">
        <v>6046</v>
      </c>
      <c r="B1317" s="21" t="s">
        <v>6047</v>
      </c>
      <c r="C1317" s="1">
        <v>1</v>
      </c>
      <c r="D1317" s="1" t="s">
        <v>6049</v>
      </c>
      <c r="E1317" s="7">
        <v>5000</v>
      </c>
      <c r="F1317" s="7">
        <v>89</v>
      </c>
      <c r="G1317" s="1">
        <v>17.100000000000001</v>
      </c>
      <c r="H1317" s="34">
        <f>Tabela1[[#This Row],[PESO UNI]]*Tabela1[[#This Row],[QTE]]</f>
        <v>17.100000000000001</v>
      </c>
      <c r="I1317" s="7">
        <v>0</v>
      </c>
      <c r="J1317" s="8" t="s">
        <v>3045</v>
      </c>
      <c r="K1317" s="8" t="s">
        <v>4320</v>
      </c>
      <c r="L1317" s="9" t="s">
        <v>2984</v>
      </c>
      <c r="M1317" s="10">
        <v>46295</v>
      </c>
      <c r="N1317" s="8" t="s">
        <v>5101</v>
      </c>
      <c r="O1317" s="12"/>
      <c r="P1317" s="13"/>
      <c r="Q1317" s="14">
        <f>Tabela1[[#This Row],[QTDE/ Fabricação]]-Tabela1[[#This Row],[QTE]]</f>
        <v>-1</v>
      </c>
      <c r="R1317" s="18">
        <v>0</v>
      </c>
      <c r="S1317" s="18">
        <f>IFERROR(H1317*AG1317,"")</f>
        <v>0</v>
      </c>
      <c r="T1317" s="19">
        <f>IFERROR(S1317-H1317,"")</f>
        <v>-17.100000000000001</v>
      </c>
      <c r="U1317" s="16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IFERROR(VLOOKUP(Tabela1[[#This Row],[COD.MDE]],'LISTA DE EMBARQUE'!B:M,12,0),"")</f>
        <v/>
      </c>
      <c r="X1317" s="14">
        <f>IFERROR(Tabela1[[#This Row],[QIANTIDADE EXPEDIDA]]*Tabela1[[#This Row],[PESO UNI]],"")</f>
        <v>0</v>
      </c>
      <c r="Y1317" s="14">
        <f>U1317-C1317</f>
        <v>-1</v>
      </c>
      <c r="Z1317" s="20">
        <f>Tabela1[[#This Row],[PESO TOTAL]]-Tabela1[[#This Row],[Peso Expedido]]</f>
        <v>17.100000000000001</v>
      </c>
      <c r="AA1317" s="17">
        <v>0</v>
      </c>
      <c r="AB1317" s="33"/>
      <c r="AC1317" s="33"/>
      <c r="AD1317" s="33"/>
      <c r="AE1317" s="33"/>
      <c r="AF1317" s="33"/>
      <c r="AG1317" s="33"/>
      <c r="AH1317" s="33"/>
      <c r="AI1317" s="33"/>
      <c r="AJ1317"/>
      <c r="AK1317"/>
      <c r="AL1317"/>
      <c r="AM1317"/>
      <c r="AN1317"/>
      <c r="AO1317"/>
      <c r="AP1317"/>
      <c r="AQ1317" s="22"/>
      <c r="AR1317" s="24"/>
      <c r="AS1317" s="37"/>
      <c r="AT1317" s="37"/>
      <c r="AU1317" s="37"/>
      <c r="AV1317" s="37"/>
      <c r="AW1317" s="37"/>
    </row>
    <row r="1318" spans="1:49" ht="15.75" hidden="1" customHeight="1" x14ac:dyDescent="0.25">
      <c r="A1318" s="1" t="s">
        <v>6053</v>
      </c>
      <c r="B1318" s="21"/>
      <c r="C1318" s="1">
        <v>1</v>
      </c>
      <c r="D1318" s="1" t="s">
        <v>6050</v>
      </c>
      <c r="E1318" s="7">
        <v>5001</v>
      </c>
      <c r="F1318" s="7">
        <v>19</v>
      </c>
      <c r="G1318" s="1">
        <v>318</v>
      </c>
      <c r="H1318" s="34">
        <f>Tabela1[[#This Row],[PESO UNI]]*Tabela1[[#This Row],[QTE]]</f>
        <v>318</v>
      </c>
      <c r="I1318" s="7">
        <v>0</v>
      </c>
      <c r="J1318" s="8" t="s">
        <v>6051</v>
      </c>
      <c r="K1318" s="8" t="s">
        <v>4320</v>
      </c>
      <c r="L1318" s="9" t="s">
        <v>5251</v>
      </c>
      <c r="M1318" s="10">
        <v>46296</v>
      </c>
      <c r="N1318" s="8" t="s">
        <v>38</v>
      </c>
      <c r="O1318" s="12"/>
      <c r="P1318" s="13"/>
      <c r="Q1318" s="14">
        <f>Tabela1[[#This Row],[QTDE/ Fabricação]]-Tabela1[[#This Row],[QTE]]</f>
        <v>-1</v>
      </c>
      <c r="R1318" s="18">
        <v>0</v>
      </c>
      <c r="S1318" s="18">
        <f>IFERROR(H1318*AG1318,"")</f>
        <v>0</v>
      </c>
      <c r="T1318" s="19">
        <f>IFERROR(S1318-H1318,"")</f>
        <v>-318</v>
      </c>
      <c r="U1318" s="16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IFERROR(VLOOKUP(Tabela1[[#This Row],[COD.MDE]],'LISTA DE EMBARQUE'!B:M,12,0),"")</f>
        <v/>
      </c>
      <c r="X1318" s="14">
        <f>IFERROR(Tabela1[[#This Row],[QIANTIDADE EXPEDIDA]]*Tabela1[[#This Row],[PESO UNI]],"")</f>
        <v>0</v>
      </c>
      <c r="Y1318" s="14">
        <f>U1318-C1318</f>
        <v>-1</v>
      </c>
      <c r="Z1318" s="20">
        <f>Tabela1[[#This Row],[PESO TOTAL]]-Tabela1[[#This Row],[Peso Expedido]]</f>
        <v>318</v>
      </c>
      <c r="AA1318" s="17">
        <v>0</v>
      </c>
      <c r="AB1318" s="33"/>
      <c r="AC1318" s="33"/>
      <c r="AD1318" s="33"/>
      <c r="AE1318" s="33"/>
      <c r="AF1318" s="33"/>
      <c r="AG1318" s="33"/>
      <c r="AH1318" s="33"/>
      <c r="AI1318" s="33"/>
      <c r="AJ1318"/>
      <c r="AK1318"/>
      <c r="AL1318"/>
      <c r="AM1318"/>
      <c r="AN1318"/>
      <c r="AO1318"/>
      <c r="AP1318"/>
      <c r="AQ1318" s="22"/>
      <c r="AR1318" s="24"/>
      <c r="AS1318" s="37"/>
      <c r="AT1318" s="37"/>
      <c r="AU1318" s="37"/>
      <c r="AV1318" s="37"/>
      <c r="AW1318" s="37"/>
    </row>
    <row r="1319" spans="1:49" ht="15.75" hidden="1" customHeight="1" x14ac:dyDescent="0.25">
      <c r="A1319" s="1" t="s">
        <v>6053</v>
      </c>
      <c r="B1319" s="21"/>
      <c r="C1319" s="1">
        <v>1</v>
      </c>
      <c r="D1319" s="1" t="s">
        <v>6052</v>
      </c>
      <c r="E1319" s="7">
        <v>5002</v>
      </c>
      <c r="F1319" s="7">
        <v>19</v>
      </c>
      <c r="G1319" s="1">
        <v>318</v>
      </c>
      <c r="H1319" s="34">
        <f>Tabela1[[#This Row],[PESO UNI]]*Tabela1[[#This Row],[QTE]]</f>
        <v>318</v>
      </c>
      <c r="I1319" s="7">
        <v>0</v>
      </c>
      <c r="J1319" s="8" t="s">
        <v>6051</v>
      </c>
      <c r="K1319" s="8" t="s">
        <v>4320</v>
      </c>
      <c r="L1319" s="9" t="s">
        <v>5251</v>
      </c>
      <c r="M1319" s="10">
        <v>46296</v>
      </c>
      <c r="N1319" s="8" t="s">
        <v>38</v>
      </c>
      <c r="O1319" s="12"/>
      <c r="P1319" s="13"/>
      <c r="Q1319" s="14">
        <f>Tabela1[[#This Row],[QTDE/ Fabricação]]-Tabela1[[#This Row],[QTE]]</f>
        <v>-1</v>
      </c>
      <c r="R1319" s="18">
        <v>0</v>
      </c>
      <c r="S1319" s="18">
        <f>IFERROR(H1319*AG1319,"")</f>
        <v>0</v>
      </c>
      <c r="T1319" s="19">
        <f>IFERROR(S1319-H1319,"")</f>
        <v>-318</v>
      </c>
      <c r="U1319" s="16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IFERROR(VLOOKUP(Tabela1[[#This Row],[COD.MDE]],'LISTA DE EMBARQUE'!B:M,12,0),"")</f>
        <v/>
      </c>
      <c r="X1319" s="14">
        <f>IFERROR(Tabela1[[#This Row],[QIANTIDADE EXPEDIDA]]*Tabela1[[#This Row],[PESO UNI]],"")</f>
        <v>0</v>
      </c>
      <c r="Y1319" s="14">
        <f>U1319-C1319</f>
        <v>-1</v>
      </c>
      <c r="Z1319" s="20">
        <f>Tabela1[[#This Row],[PESO TOTAL]]-Tabela1[[#This Row],[Peso Expedido]]</f>
        <v>318</v>
      </c>
      <c r="AA1319" s="17">
        <v>0</v>
      </c>
      <c r="AB1319" s="33"/>
      <c r="AC1319" s="33"/>
      <c r="AD1319" s="33"/>
      <c r="AE1319" s="33"/>
      <c r="AF1319" s="33"/>
      <c r="AG1319" s="33"/>
      <c r="AH1319" s="33"/>
      <c r="AI1319" s="33"/>
      <c r="AJ1319"/>
      <c r="AK1319"/>
      <c r="AL1319"/>
      <c r="AM1319"/>
      <c r="AN1319"/>
      <c r="AO1319"/>
      <c r="AP1319"/>
      <c r="AQ1319" s="22"/>
      <c r="AR1319" s="24"/>
      <c r="AS1319" s="37"/>
      <c r="AT1319" s="37"/>
      <c r="AU1319" s="37"/>
      <c r="AV1319" s="37"/>
      <c r="AW1319" s="37"/>
    </row>
    <row r="1320" spans="1:49" ht="15.75" hidden="1" customHeight="1" x14ac:dyDescent="0.25">
      <c r="A1320" s="1" t="s">
        <v>6053</v>
      </c>
      <c r="B1320" s="21"/>
      <c r="C1320" s="1">
        <v>12</v>
      </c>
      <c r="D1320" s="1" t="s">
        <v>6054</v>
      </c>
      <c r="E1320" s="7">
        <v>5003</v>
      </c>
      <c r="F1320" s="7">
        <v>19</v>
      </c>
      <c r="G1320" s="1">
        <v>34.520000000000003</v>
      </c>
      <c r="H1320" s="34">
        <f>Tabela1[[#This Row],[PESO UNI]]*Tabela1[[#This Row],[QTE]]</f>
        <v>414.24</v>
      </c>
      <c r="I1320" s="7">
        <v>0</v>
      </c>
      <c r="J1320" s="8" t="s">
        <v>6051</v>
      </c>
      <c r="K1320" s="8" t="s">
        <v>4320</v>
      </c>
      <c r="L1320" s="9" t="s">
        <v>5251</v>
      </c>
      <c r="M1320" s="10">
        <v>46296</v>
      </c>
      <c r="N1320" s="8" t="s">
        <v>38</v>
      </c>
      <c r="O1320" s="12"/>
      <c r="P1320" s="13"/>
      <c r="Q1320" s="14">
        <f>Tabela1[[#This Row],[QTDE/ Fabricação]]-Tabela1[[#This Row],[QTE]]</f>
        <v>-12</v>
      </c>
      <c r="R1320" s="18">
        <v>0</v>
      </c>
      <c r="S1320" s="18">
        <f>IFERROR(H1320*AG1320,"")</f>
        <v>0</v>
      </c>
      <c r="T1320" s="19">
        <f>IFERROR(S1320-H1320,"")</f>
        <v>-414.24</v>
      </c>
      <c r="U1320" s="16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IFERROR(VLOOKUP(Tabela1[[#This Row],[COD.MDE]],'LISTA DE EMBARQUE'!B:M,12,0),"")</f>
        <v/>
      </c>
      <c r="X1320" s="14">
        <f>IFERROR(Tabela1[[#This Row],[QIANTIDADE EXPEDIDA]]*Tabela1[[#This Row],[PESO UNI]],"")</f>
        <v>0</v>
      </c>
      <c r="Y1320" s="14">
        <f>U1320-C1320</f>
        <v>-12</v>
      </c>
      <c r="Z1320" s="20">
        <f>Tabela1[[#This Row],[PESO TOTAL]]-Tabela1[[#This Row],[Peso Expedido]]</f>
        <v>414.24</v>
      </c>
      <c r="AA1320" s="17">
        <v>0</v>
      </c>
      <c r="AB1320" s="33"/>
      <c r="AC1320" s="33"/>
      <c r="AD1320" s="33"/>
      <c r="AE1320" s="33"/>
      <c r="AF1320" s="33"/>
      <c r="AG1320" s="33"/>
      <c r="AH1320" s="33"/>
      <c r="AI1320" s="33"/>
      <c r="AJ1320"/>
      <c r="AK1320"/>
      <c r="AL1320"/>
      <c r="AM1320"/>
      <c r="AN1320"/>
      <c r="AO1320"/>
      <c r="AP1320"/>
      <c r="AQ1320" s="22"/>
      <c r="AR1320" s="24"/>
      <c r="AS1320" s="37"/>
      <c r="AT1320" s="37"/>
      <c r="AU1320" s="37"/>
      <c r="AV1320" s="37"/>
      <c r="AW1320" s="37"/>
    </row>
    <row r="1321" spans="1:49" ht="15.75" hidden="1" customHeight="1" x14ac:dyDescent="0.25">
      <c r="A1321" s="1" t="s">
        <v>6053</v>
      </c>
      <c r="B1321" s="21"/>
      <c r="C1321" s="1">
        <v>12</v>
      </c>
      <c r="D1321" s="1" t="s">
        <v>6055</v>
      </c>
      <c r="E1321" s="7">
        <v>5004</v>
      </c>
      <c r="F1321" s="7">
        <v>19</v>
      </c>
      <c r="G1321" s="1">
        <v>5.4</v>
      </c>
      <c r="H1321" s="34">
        <f>Tabela1[[#This Row],[PESO UNI]]*Tabela1[[#This Row],[QTE]]</f>
        <v>64.800000000000011</v>
      </c>
      <c r="I1321" s="7">
        <v>0</v>
      </c>
      <c r="J1321" s="8" t="s">
        <v>6051</v>
      </c>
      <c r="K1321" s="8" t="s">
        <v>4320</v>
      </c>
      <c r="L1321" s="9" t="s">
        <v>5251</v>
      </c>
      <c r="M1321" s="10">
        <v>46296</v>
      </c>
      <c r="N1321" s="8" t="s">
        <v>38</v>
      </c>
      <c r="O1321" s="12"/>
      <c r="P1321" s="13"/>
      <c r="Q1321" s="14">
        <f>Tabela1[[#This Row],[QTDE/ Fabricação]]-Tabela1[[#This Row],[QTE]]</f>
        <v>-12</v>
      </c>
      <c r="R1321" s="18">
        <v>0</v>
      </c>
      <c r="S1321" s="18">
        <f>IFERROR(H1321*AG1321,"")</f>
        <v>0</v>
      </c>
      <c r="T1321" s="19">
        <f>IFERROR(S1321-H1321,"")</f>
        <v>-64.800000000000011</v>
      </c>
      <c r="U1321" s="16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IFERROR(VLOOKUP(Tabela1[[#This Row],[COD.MDE]],'LISTA DE EMBARQUE'!B:M,12,0),"")</f>
        <v/>
      </c>
      <c r="X1321" s="14">
        <f>IFERROR(Tabela1[[#This Row],[QIANTIDADE EXPEDIDA]]*Tabela1[[#This Row],[PESO UNI]],"")</f>
        <v>0</v>
      </c>
      <c r="Y1321" s="14">
        <f>U1321-C1321</f>
        <v>-12</v>
      </c>
      <c r="Z1321" s="20">
        <f>Tabela1[[#This Row],[PESO TOTAL]]-Tabela1[[#This Row],[Peso Expedido]]</f>
        <v>64.800000000000011</v>
      </c>
      <c r="AA1321" s="17">
        <v>0</v>
      </c>
      <c r="AB1321" s="33"/>
      <c r="AC1321" s="33"/>
      <c r="AD1321" s="33"/>
      <c r="AE1321" s="33"/>
      <c r="AF1321" s="33"/>
      <c r="AG1321" s="33"/>
      <c r="AH1321" s="33"/>
      <c r="AI1321" s="33"/>
      <c r="AJ1321"/>
      <c r="AK1321"/>
      <c r="AL1321"/>
      <c r="AM1321"/>
      <c r="AN1321"/>
      <c r="AO1321"/>
      <c r="AP1321"/>
      <c r="AQ1321" s="22"/>
      <c r="AR1321" s="24"/>
      <c r="AS1321" s="37"/>
      <c r="AT1321" s="37"/>
      <c r="AU1321" s="37"/>
      <c r="AV1321" s="37"/>
      <c r="AW1321" s="37"/>
    </row>
    <row r="1322" spans="1:49" ht="15.75" hidden="1" customHeight="1" x14ac:dyDescent="0.25">
      <c r="A1322" s="1" t="s">
        <v>6056</v>
      </c>
      <c r="B1322" s="21" t="s">
        <v>6057</v>
      </c>
      <c r="C1322" s="1">
        <v>2</v>
      </c>
      <c r="D1322" s="1" t="s">
        <v>6058</v>
      </c>
      <c r="E1322" s="7">
        <v>5005</v>
      </c>
      <c r="F1322" s="7">
        <v>90</v>
      </c>
      <c r="G1322" s="1">
        <v>160.4</v>
      </c>
      <c r="H1322" s="34">
        <f>Tabela1[[#This Row],[PESO UNI]]*Tabela1[[#This Row],[QTE]]</f>
        <v>320.8</v>
      </c>
      <c r="I1322" s="7">
        <v>0</v>
      </c>
      <c r="J1322" s="8" t="s">
        <v>3045</v>
      </c>
      <c r="K1322" s="8" t="s">
        <v>4320</v>
      </c>
      <c r="L1322" s="9" t="s">
        <v>2984</v>
      </c>
      <c r="M1322" s="10">
        <v>46296</v>
      </c>
      <c r="N1322" s="8" t="s">
        <v>5101</v>
      </c>
      <c r="O1322" s="12"/>
      <c r="P1322" s="13"/>
      <c r="Q1322" s="14">
        <f>Tabela1[[#This Row],[QTDE/ Fabricação]]-Tabela1[[#This Row],[QTE]]</f>
        <v>-2</v>
      </c>
      <c r="R1322" s="18">
        <v>0</v>
      </c>
      <c r="S1322" s="18">
        <f t="shared" ref="S1322" si="388">IFERROR(H1322*AG1322,"")</f>
        <v>0</v>
      </c>
      <c r="T1322" s="19">
        <f t="shared" ref="T1322" si="389">IFERROR(S1322-H1322,"")</f>
        <v>-320.8</v>
      </c>
      <c r="U1322" s="16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IFERROR(VLOOKUP(Tabela1[[#This Row],[COD.MDE]],'LISTA DE EMBARQUE'!B:M,12,0),"")</f>
        <v/>
      </c>
      <c r="X1322" s="14">
        <f>IFERROR(Tabela1[[#This Row],[QIANTIDADE EXPEDIDA]]*Tabela1[[#This Row],[PESO UNI]],"")</f>
        <v>0</v>
      </c>
      <c r="Y1322" s="14">
        <f t="shared" ref="Y1322" si="390">U1322-C1322</f>
        <v>-2</v>
      </c>
      <c r="Z1322" s="20">
        <f>Tabela1[[#This Row],[PESO TOTAL]]-Tabela1[[#This Row],[Peso Expedido]]</f>
        <v>320.8</v>
      </c>
      <c r="AA1322" s="17">
        <v>0</v>
      </c>
      <c r="AB1322" s="33"/>
      <c r="AC1322" s="33"/>
      <c r="AD1322" s="33"/>
      <c r="AE1322" s="33"/>
      <c r="AF1322" s="33"/>
      <c r="AG1322" s="33"/>
      <c r="AH1322" s="33"/>
      <c r="AI1322" s="33"/>
      <c r="AJ1322"/>
      <c r="AK1322"/>
      <c r="AL1322"/>
      <c r="AM1322"/>
      <c r="AN1322"/>
      <c r="AO1322"/>
      <c r="AP1322"/>
      <c r="AQ1322" s="22"/>
      <c r="AR1322" s="24"/>
      <c r="AS1322" s="37"/>
      <c r="AT1322" s="37"/>
      <c r="AU1322" s="37"/>
      <c r="AV1322" s="37"/>
      <c r="AW1322" s="37"/>
    </row>
    <row r="1323" spans="1:49" ht="15.75" hidden="1" customHeight="1" x14ac:dyDescent="0.25">
      <c r="A1323" s="1" t="s">
        <v>6056</v>
      </c>
      <c r="B1323" s="21" t="s">
        <v>6057</v>
      </c>
      <c r="C1323" s="1">
        <v>2</v>
      </c>
      <c r="D1323" s="1" t="s">
        <v>6059</v>
      </c>
      <c r="E1323" s="7">
        <v>5006</v>
      </c>
      <c r="F1323" s="7">
        <v>90</v>
      </c>
      <c r="G1323" s="1">
        <v>115.8</v>
      </c>
      <c r="H1323" s="34">
        <f>Tabela1[[#This Row],[PESO UNI]]*Tabela1[[#This Row],[QTE]]</f>
        <v>231.6</v>
      </c>
      <c r="I1323" s="7">
        <v>0</v>
      </c>
      <c r="J1323" s="8" t="s">
        <v>3045</v>
      </c>
      <c r="K1323" s="8" t="s">
        <v>4320</v>
      </c>
      <c r="L1323" s="9" t="s">
        <v>2984</v>
      </c>
      <c r="M1323" s="10">
        <v>46296</v>
      </c>
      <c r="N1323" s="8" t="s">
        <v>5101</v>
      </c>
      <c r="O1323" s="12"/>
      <c r="P1323" s="13"/>
      <c r="Q1323" s="14">
        <f>Tabela1[[#This Row],[QTDE/ Fabricação]]-Tabela1[[#This Row],[QTE]]</f>
        <v>-2</v>
      </c>
      <c r="R1323" s="18">
        <v>0</v>
      </c>
      <c r="S1323" s="18">
        <f t="shared" ref="S1323:S1328" si="391">IFERROR(H1323*AG1323,"")</f>
        <v>0</v>
      </c>
      <c r="T1323" s="19">
        <f t="shared" ref="T1323:T1328" si="392">IFERROR(S1323-H1323,"")</f>
        <v>-231.6</v>
      </c>
      <c r="U1323" s="16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IFERROR(VLOOKUP(Tabela1[[#This Row],[COD.MDE]],'LISTA DE EMBARQUE'!B:M,12,0),"")</f>
        <v/>
      </c>
      <c r="X1323" s="14">
        <f>IFERROR(Tabela1[[#This Row],[QIANTIDADE EXPEDIDA]]*Tabela1[[#This Row],[PESO UNI]],"")</f>
        <v>0</v>
      </c>
      <c r="Y1323" s="14">
        <f t="shared" ref="Y1323:Y1328" si="393">U1323-C1323</f>
        <v>-2</v>
      </c>
      <c r="Z1323" s="20">
        <f>Tabela1[[#This Row],[PESO TOTAL]]-Tabela1[[#This Row],[Peso Expedido]]</f>
        <v>231.6</v>
      </c>
      <c r="AA1323" s="17">
        <v>0</v>
      </c>
      <c r="AB1323" s="33"/>
      <c r="AC1323" s="33"/>
      <c r="AD1323" s="33"/>
      <c r="AE1323" s="33"/>
      <c r="AF1323" s="33"/>
      <c r="AG1323" s="33"/>
      <c r="AH1323" s="33"/>
      <c r="AI1323" s="33"/>
      <c r="AJ1323"/>
      <c r="AK1323"/>
      <c r="AL1323"/>
      <c r="AM1323"/>
      <c r="AN1323"/>
      <c r="AO1323"/>
      <c r="AP1323"/>
      <c r="AQ1323" s="22"/>
      <c r="AR1323" s="24"/>
      <c r="AS1323" s="37"/>
      <c r="AT1323" s="37"/>
      <c r="AU1323" s="37"/>
      <c r="AV1323" s="37"/>
      <c r="AW1323" s="37"/>
    </row>
    <row r="1324" spans="1:49" ht="15.75" hidden="1" customHeight="1" x14ac:dyDescent="0.25">
      <c r="A1324" s="1" t="s">
        <v>5249</v>
      </c>
      <c r="B1324" s="21"/>
      <c r="C1324" s="1">
        <v>15</v>
      </c>
      <c r="D1324" s="1" t="s">
        <v>5250</v>
      </c>
      <c r="E1324" s="7">
        <v>5007</v>
      </c>
      <c r="F1324" s="7">
        <v>22</v>
      </c>
      <c r="G1324" s="1">
        <v>97.6</v>
      </c>
      <c r="H1324" s="34">
        <f>Tabela1[[#This Row],[PESO UNI]]*Tabela1[[#This Row],[QTE]]</f>
        <v>1464</v>
      </c>
      <c r="I1324" s="7">
        <v>2</v>
      </c>
      <c r="J1324" s="8" t="s">
        <v>6072</v>
      </c>
      <c r="K1324" s="8" t="s">
        <v>6060</v>
      </c>
      <c r="L1324" s="9" t="s">
        <v>5251</v>
      </c>
      <c r="M1324" s="10">
        <v>46296</v>
      </c>
      <c r="N1324" s="8" t="s">
        <v>38</v>
      </c>
      <c r="O1324" s="12"/>
      <c r="P1324" s="13"/>
      <c r="Q1324" s="14">
        <f>Tabela1[[#This Row],[QTDE/ Fabricação]]-Tabela1[[#This Row],[QTE]]</f>
        <v>-15</v>
      </c>
      <c r="R1324" s="18">
        <f>IFERROR(H1324*((AA1324*0.25)+(AC1324*0.25)+(AD1324*0.225)+(AE1324*0.225)+(AF1324*0.05)),"")</f>
        <v>0</v>
      </c>
      <c r="S1324" s="18">
        <f t="shared" si="391"/>
        <v>0</v>
      </c>
      <c r="T1324" s="19">
        <f t="shared" si="392"/>
        <v>-1464</v>
      </c>
      <c r="U1324" s="16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IFERROR(VLOOKUP(Tabela1[[#This Row],[COD.MDE]],'LISTA DE EMBARQUE'!B:M,12,0),"")</f>
        <v/>
      </c>
      <c r="X1324" s="14">
        <f>IFERROR(Tabela1[[#This Row],[QIANTIDADE EXPEDIDA]]*Tabela1[[#This Row],[PESO UNI]],"")</f>
        <v>0</v>
      </c>
      <c r="Y1324" s="14">
        <f t="shared" si="393"/>
        <v>-15</v>
      </c>
      <c r="Z1324" s="20">
        <f>Tabela1[[#This Row],[PESO TOTAL]]-Tabela1[[#This Row],[Peso Expedido]]</f>
        <v>1464</v>
      </c>
      <c r="AA1324" s="17"/>
      <c r="AB1324" s="33"/>
      <c r="AC1324" s="33"/>
      <c r="AD1324" s="33"/>
      <c r="AE1324" s="33"/>
      <c r="AF1324" s="33"/>
      <c r="AG1324" s="33"/>
      <c r="AH1324" s="33"/>
      <c r="AI1324" s="33"/>
      <c r="AJ1324"/>
      <c r="AK1324"/>
      <c r="AL1324"/>
      <c r="AM1324"/>
      <c r="AN1324"/>
      <c r="AO1324"/>
      <c r="AP1324"/>
      <c r="AQ1324" s="22"/>
      <c r="AR1324" s="24"/>
      <c r="AS1324" s="37"/>
      <c r="AT1324" s="37"/>
      <c r="AU1324" s="37"/>
      <c r="AV1324" s="37"/>
      <c r="AW1324" s="37"/>
    </row>
    <row r="1325" spans="1:49" ht="15.75" hidden="1" customHeight="1" x14ac:dyDescent="0.25">
      <c r="A1325" s="1" t="s">
        <v>5268</v>
      </c>
      <c r="B1325" s="21"/>
      <c r="C1325" s="1">
        <v>30</v>
      </c>
      <c r="D1325" s="1" t="s">
        <v>6064</v>
      </c>
      <c r="E1325" s="7">
        <v>5008</v>
      </c>
      <c r="F1325" s="7">
        <v>22</v>
      </c>
      <c r="G1325" s="1">
        <v>11.8</v>
      </c>
      <c r="H1325" s="34">
        <f>Tabela1[[#This Row],[PESO UNI]]*Tabela1[[#This Row],[QTE]]</f>
        <v>354</v>
      </c>
      <c r="I1325" s="7">
        <v>0</v>
      </c>
      <c r="J1325" s="8" t="s">
        <v>6072</v>
      </c>
      <c r="K1325" s="8" t="s">
        <v>6060</v>
      </c>
      <c r="L1325" s="9" t="s">
        <v>5251</v>
      </c>
      <c r="M1325" s="10">
        <v>46296</v>
      </c>
      <c r="N1325" s="8" t="s">
        <v>38</v>
      </c>
      <c r="O1325" s="12"/>
      <c r="P1325" s="13"/>
      <c r="Q1325" s="14">
        <f>Tabela1[[#This Row],[QTDE/ Fabricação]]-Tabela1[[#This Row],[QTE]]</f>
        <v>-30</v>
      </c>
      <c r="R1325" s="18">
        <f>IFERROR(H1325*((AA1325*0.25)+(AC1325*0.25)+(AD1325*0.225)+(AE1325*0.225)+(AF1325*0.05)),"")</f>
        <v>0</v>
      </c>
      <c r="S1325" s="18">
        <f t="shared" si="391"/>
        <v>0</v>
      </c>
      <c r="T1325" s="19">
        <f t="shared" si="392"/>
        <v>-354</v>
      </c>
      <c r="U1325" s="16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IFERROR(VLOOKUP(Tabela1[[#This Row],[COD.MDE]],'LISTA DE EMBARQUE'!B:M,12,0),"")</f>
        <v/>
      </c>
      <c r="X1325" s="14">
        <f>IFERROR(Tabela1[[#This Row],[QIANTIDADE EXPEDIDA]]*Tabela1[[#This Row],[PESO UNI]],"")</f>
        <v>0</v>
      </c>
      <c r="Y1325" s="14">
        <f t="shared" si="393"/>
        <v>-30</v>
      </c>
      <c r="Z1325" s="20">
        <f>Tabela1[[#This Row],[PESO TOTAL]]-Tabela1[[#This Row],[Peso Expedido]]</f>
        <v>354</v>
      </c>
      <c r="AA1325" s="17"/>
      <c r="AB1325" s="33"/>
      <c r="AC1325" s="33"/>
      <c r="AD1325" s="33"/>
      <c r="AE1325" s="33"/>
      <c r="AF1325" s="33"/>
      <c r="AG1325" s="33"/>
      <c r="AH1325" s="33"/>
      <c r="AI1325" s="33"/>
      <c r="AJ1325"/>
      <c r="AK1325"/>
      <c r="AL1325"/>
      <c r="AM1325"/>
      <c r="AN1325"/>
      <c r="AO1325"/>
      <c r="AP1325"/>
      <c r="AQ1325" s="22"/>
      <c r="AR1325" s="24"/>
      <c r="AS1325" s="37"/>
      <c r="AT1325" s="37"/>
      <c r="AU1325" s="37"/>
      <c r="AV1325" s="37"/>
      <c r="AW1325" s="37"/>
    </row>
    <row r="1326" spans="1:49" ht="15.75" hidden="1" customHeight="1" x14ac:dyDescent="0.25">
      <c r="A1326" s="1" t="s">
        <v>5278</v>
      </c>
      <c r="B1326" s="21"/>
      <c r="C1326" s="1">
        <v>2</v>
      </c>
      <c r="D1326" s="1" t="s">
        <v>5279</v>
      </c>
      <c r="E1326" s="7">
        <v>5009</v>
      </c>
      <c r="F1326" s="7">
        <v>22</v>
      </c>
      <c r="G1326" s="1">
        <v>44</v>
      </c>
      <c r="H1326" s="34">
        <f>Tabela1[[#This Row],[PESO UNI]]*Tabela1[[#This Row],[QTE]]</f>
        <v>88</v>
      </c>
      <c r="I1326" s="7">
        <v>0</v>
      </c>
      <c r="J1326" s="8" t="s">
        <v>6072</v>
      </c>
      <c r="K1326" s="8" t="s">
        <v>6060</v>
      </c>
      <c r="L1326" s="9" t="s">
        <v>5251</v>
      </c>
      <c r="M1326" s="10">
        <v>46296</v>
      </c>
      <c r="N1326" s="8" t="s">
        <v>38</v>
      </c>
      <c r="O1326" s="12"/>
      <c r="P1326" s="13"/>
      <c r="Q1326" s="14">
        <f>Tabela1[[#This Row],[QTDE/ Fabricação]]-Tabela1[[#This Row],[QTE]]</f>
        <v>-2</v>
      </c>
      <c r="R1326" s="18">
        <f>IFERROR(H1326*((AA1326*0.25)+(AC1326*0.25)+(AD1326*0.225)+(AE1326*0.225)+(AF1326*0.05)),"")</f>
        <v>0</v>
      </c>
      <c r="S1326" s="18">
        <f t="shared" si="391"/>
        <v>0</v>
      </c>
      <c r="T1326" s="19">
        <f t="shared" si="392"/>
        <v>-88</v>
      </c>
      <c r="U1326" s="16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IFERROR(VLOOKUP(Tabela1[[#This Row],[COD.MDE]],'LISTA DE EMBARQUE'!B:M,12,0),"")</f>
        <v/>
      </c>
      <c r="X1326" s="14">
        <f>IFERROR(Tabela1[[#This Row],[QIANTIDADE EXPEDIDA]]*Tabela1[[#This Row],[PESO UNI]],"")</f>
        <v>0</v>
      </c>
      <c r="Y1326" s="14">
        <f t="shared" si="393"/>
        <v>-2</v>
      </c>
      <c r="Z1326" s="20">
        <f>Tabela1[[#This Row],[PESO TOTAL]]-Tabela1[[#This Row],[Peso Expedido]]</f>
        <v>88</v>
      </c>
      <c r="AA1326" s="17"/>
      <c r="AB1326" s="33"/>
      <c r="AC1326" s="33"/>
      <c r="AD1326" s="33"/>
      <c r="AE1326" s="33"/>
      <c r="AF1326" s="33"/>
      <c r="AG1326" s="33"/>
      <c r="AH1326" s="33"/>
      <c r="AI1326" s="33"/>
      <c r="AJ1326"/>
      <c r="AK1326"/>
      <c r="AL1326"/>
      <c r="AM1326"/>
      <c r="AN1326"/>
      <c r="AO1326"/>
      <c r="AP1326"/>
      <c r="AQ1326" s="22"/>
      <c r="AR1326" s="24"/>
      <c r="AS1326" s="37"/>
      <c r="AT1326" s="37"/>
      <c r="AU1326" s="37"/>
      <c r="AV1326" s="37"/>
      <c r="AW1326" s="37"/>
    </row>
    <row r="1327" spans="1:49" ht="15.75" hidden="1" customHeight="1" x14ac:dyDescent="0.25">
      <c r="A1327" s="1" t="s">
        <v>6061</v>
      </c>
      <c r="B1327" s="21"/>
      <c r="C1327" s="1">
        <v>50</v>
      </c>
      <c r="D1327" s="1" t="s">
        <v>6062</v>
      </c>
      <c r="E1327" s="7">
        <v>5010</v>
      </c>
      <c r="F1327" s="7">
        <v>22</v>
      </c>
      <c r="G1327" s="1">
        <v>15</v>
      </c>
      <c r="H1327" s="34">
        <f>Tabela1[[#This Row],[PESO UNI]]*Tabela1[[#This Row],[QTE]]</f>
        <v>750</v>
      </c>
      <c r="I1327" s="7">
        <v>0</v>
      </c>
      <c r="J1327" s="8" t="s">
        <v>6072</v>
      </c>
      <c r="K1327" s="8" t="s">
        <v>6060</v>
      </c>
      <c r="L1327" s="9" t="s">
        <v>5251</v>
      </c>
      <c r="M1327" s="10">
        <v>46296</v>
      </c>
      <c r="N1327" s="8" t="s">
        <v>38</v>
      </c>
      <c r="O1327" s="12"/>
      <c r="P1327" s="13"/>
      <c r="Q1327" s="14">
        <f>Tabela1[[#This Row],[QTDE/ Fabricação]]-Tabela1[[#This Row],[QTE]]</f>
        <v>-50</v>
      </c>
      <c r="R1327" s="18">
        <v>0</v>
      </c>
      <c r="S1327" s="18">
        <f t="shared" si="391"/>
        <v>0</v>
      </c>
      <c r="T1327" s="19">
        <f t="shared" si="392"/>
        <v>-750</v>
      </c>
      <c r="U1327" s="16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IFERROR(VLOOKUP(Tabela1[[#This Row],[COD.MDE]],'LISTA DE EMBARQUE'!B:M,12,0),"")</f>
        <v/>
      </c>
      <c r="X1327" s="14">
        <f>IFERROR(Tabela1[[#This Row],[QIANTIDADE EXPEDIDA]]*Tabela1[[#This Row],[PESO UNI]],"")</f>
        <v>0</v>
      </c>
      <c r="Y1327" s="14">
        <f t="shared" si="393"/>
        <v>-50</v>
      </c>
      <c r="Z1327" s="20">
        <f>Tabela1[[#This Row],[PESO TOTAL]]-Tabela1[[#This Row],[Peso Expedido]]</f>
        <v>750</v>
      </c>
      <c r="AA1327" s="17">
        <v>0</v>
      </c>
      <c r="AB1327" s="33"/>
      <c r="AC1327" s="33"/>
      <c r="AD1327" s="33"/>
      <c r="AE1327" s="33"/>
      <c r="AF1327" s="33"/>
      <c r="AG1327" s="33"/>
      <c r="AH1327" s="33"/>
      <c r="AI1327" s="33"/>
      <c r="AJ1327"/>
      <c r="AK1327"/>
      <c r="AL1327"/>
      <c r="AM1327"/>
      <c r="AN1327"/>
      <c r="AO1327"/>
      <c r="AP1327"/>
      <c r="AQ1327" s="22"/>
      <c r="AR1327" s="24"/>
      <c r="AS1327" s="37"/>
      <c r="AT1327" s="37"/>
      <c r="AU1327" s="37"/>
      <c r="AV1327" s="37"/>
      <c r="AW1327" s="37"/>
    </row>
    <row r="1328" spans="1:49" ht="15.75" hidden="1" customHeight="1" x14ac:dyDescent="0.25">
      <c r="A1328" s="1" t="s">
        <v>6061</v>
      </c>
      <c r="B1328" s="21"/>
      <c r="C1328" s="1">
        <v>50</v>
      </c>
      <c r="D1328" s="1" t="s">
        <v>6063</v>
      </c>
      <c r="E1328" s="7">
        <v>5011</v>
      </c>
      <c r="F1328" s="7">
        <v>22</v>
      </c>
      <c r="G1328" s="1">
        <v>15</v>
      </c>
      <c r="H1328" s="34">
        <f>Tabela1[[#This Row],[PESO UNI]]*Tabela1[[#This Row],[QTE]]</f>
        <v>750</v>
      </c>
      <c r="I1328" s="7">
        <v>0</v>
      </c>
      <c r="J1328" s="8" t="s">
        <v>6072</v>
      </c>
      <c r="K1328" s="8" t="s">
        <v>6060</v>
      </c>
      <c r="L1328" s="9" t="s">
        <v>5251</v>
      </c>
      <c r="M1328" s="10">
        <v>46296</v>
      </c>
      <c r="N1328" s="8" t="s">
        <v>38</v>
      </c>
      <c r="O1328" s="12"/>
      <c r="P1328" s="13"/>
      <c r="Q1328" s="14">
        <f>Tabela1[[#This Row],[QTDE/ Fabricação]]-Tabela1[[#This Row],[QTE]]</f>
        <v>-50</v>
      </c>
      <c r="R1328" s="18">
        <v>0</v>
      </c>
      <c r="S1328" s="18">
        <f t="shared" si="391"/>
        <v>0</v>
      </c>
      <c r="T1328" s="19">
        <f t="shared" si="392"/>
        <v>-750</v>
      </c>
      <c r="U1328" s="16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IFERROR(VLOOKUP(Tabela1[[#This Row],[COD.MDE]],'LISTA DE EMBARQUE'!B:M,12,0),"")</f>
        <v/>
      </c>
      <c r="X1328" s="14">
        <f>IFERROR(Tabela1[[#This Row],[QIANTIDADE EXPEDIDA]]*Tabela1[[#This Row],[PESO UNI]],"")</f>
        <v>0</v>
      </c>
      <c r="Y1328" s="14">
        <f t="shared" si="393"/>
        <v>-50</v>
      </c>
      <c r="Z1328" s="20">
        <f>Tabela1[[#This Row],[PESO TOTAL]]-Tabela1[[#This Row],[Peso Expedido]]</f>
        <v>750</v>
      </c>
      <c r="AA1328" s="17">
        <v>0</v>
      </c>
      <c r="AB1328" s="33"/>
      <c r="AC1328" s="33"/>
      <c r="AD1328" s="33"/>
      <c r="AE1328" s="33"/>
      <c r="AF1328" s="33"/>
      <c r="AG1328" s="33"/>
      <c r="AH1328" s="33"/>
      <c r="AI1328" s="33"/>
      <c r="AJ1328"/>
      <c r="AK1328"/>
      <c r="AL1328"/>
      <c r="AM1328"/>
      <c r="AN1328"/>
      <c r="AO1328"/>
      <c r="AP1328"/>
      <c r="AQ1328" s="22"/>
      <c r="AR1328" s="24"/>
      <c r="AS1328" s="37"/>
      <c r="AT1328" s="37"/>
      <c r="AU1328" s="37"/>
      <c r="AV1328" s="37"/>
      <c r="AW1328" s="37"/>
    </row>
  </sheetData>
  <phoneticPr fontId="6" type="noConversion"/>
  <conditionalFormatting sqref="A863:X863 E2:E459 AA29:AH120 AI29:AI151 AE121:AH122 AA123:AH140 AD141:AH142 AA143:AH147 AD148:AH149 AA150:AH151 AA152:AI152 AA153:AH450 AI153:AI460 AA453:AD454 AA455:AB459 AD455:AD459 AA487:AH605 E557:E605 L606 J606:J1328 E607:E1328 AA763:AJ763 AC763:AE764 AA764:AI776 AA777:AB777 AH777:AI777 AA778:AI798 AA799:AH805 AA806:AB806 AH806:AI806 AA807:AI817 AA818:AH818 AB819:AH819 AB820:AI820 AA821:AI822 AB823:AI834 AA835:AI837 AB838:AI839 AA840:AI840 AB841:AI842 AA843:AI858 AB859:AI859 AA860:AI874 AB875:AI885 AA886:AI892 AB893:AI987 AB988:AB989 AH988:AI989 AB990:AI996 AB997:AB998 AH997:AI998 AB999:AI1328">
    <cfRule type="expression" dxfId="219" priority="2510">
      <formula>$AI2="OK"</formula>
    </cfRule>
  </conditionalFormatting>
  <conditionalFormatting sqref="F565:F1328 B607:B1328 H607:I1328 K860:O1328">
    <cfRule type="expression" dxfId="218" priority="1952">
      <formula>#REF!="OK"</formula>
    </cfRule>
  </conditionalFormatting>
  <conditionalFormatting sqref="G453:G459">
    <cfRule type="expression" dxfId="217" priority="861">
      <formula>$AI507="OK"</formula>
    </cfRule>
  </conditionalFormatting>
  <conditionalFormatting sqref="H420">
    <cfRule type="expression" dxfId="216" priority="29303">
      <formula>$AI450="OK"</formula>
    </cfRule>
  </conditionalFormatting>
  <conditionalFormatting sqref="H421:H439">
    <cfRule type="expression" dxfId="215" priority="29293">
      <formula>$AI460="OK"</formula>
    </cfRule>
  </conditionalFormatting>
  <conditionalFormatting sqref="H577">
    <cfRule type="expression" dxfId="214" priority="29270">
      <formula>$AI605="OK"</formula>
    </cfRule>
  </conditionalFormatting>
  <conditionalFormatting sqref="K154:K439 K446:K452 L449:L450 L763:O764">
    <cfRule type="expression" dxfId="213" priority="2519">
      <formula>#REF!="OK"</formula>
    </cfRule>
  </conditionalFormatting>
  <conditionalFormatting sqref="K763:K764">
    <cfRule type="expression" dxfId="212" priority="29519">
      <formula>$AI1343="OK"</formula>
    </cfRule>
  </conditionalFormatting>
  <conditionalFormatting sqref="K765:O818 K819:M820 O819:O820 K821:O822 K823:M834 O823:O834 K835:O837 K838:M839 O838:O839 K840:O840 K841:M842 O841:O842 K843:O858 K859:M859 O859">
    <cfRule type="expression" dxfId="211" priority="1995">
      <formula>#REF!="OK"</formula>
    </cfRule>
  </conditionalFormatting>
  <conditionalFormatting sqref="L2:L27 H416:H418">
    <cfRule type="expression" dxfId="210" priority="29046">
      <formula>$AI33="OK"</formula>
    </cfRule>
  </conditionalFormatting>
  <conditionalFormatting sqref="L28:L107 L110:L152 A153:D153 F153 H153:K153 M153 O153:Z153 L154:L214 S213:S256 S395:S402 A396:D402 F396:F402 I396:J402 M396:M402 O396:R402 T396:Z402">
    <cfRule type="expression" dxfId="209" priority="2516">
      <formula>$AI72="OK"</formula>
    </cfRule>
  </conditionalFormatting>
  <conditionalFormatting sqref="L409">
    <cfRule type="expression" dxfId="208" priority="29295">
      <formula>$AI450="OK"</formula>
    </cfRule>
  </conditionalFormatting>
  <conditionalFormatting sqref="L410:L439">
    <cfRule type="expression" dxfId="207" priority="29148">
      <formula>$AI460="OK"</formula>
    </cfRule>
  </conditionalFormatting>
  <conditionalFormatting sqref="N2:N452">
    <cfRule type="expression" dxfId="206" priority="2400">
      <formula>#REF!="OK"</formula>
    </cfRule>
  </conditionalFormatting>
  <conditionalFormatting sqref="N819:N820">
    <cfRule type="expression" dxfId="205" priority="1087">
      <formula>#REF!="OK"</formula>
    </cfRule>
  </conditionalFormatting>
  <conditionalFormatting sqref="N823:N834">
    <cfRule type="expression" dxfId="204" priority="1075">
      <formula>#REF!="OK"</formula>
    </cfRule>
  </conditionalFormatting>
  <conditionalFormatting sqref="N838:N839">
    <cfRule type="expression" dxfId="203" priority="1073">
      <formula>#REF!="OK"</formula>
    </cfRule>
  </conditionalFormatting>
  <conditionalFormatting sqref="N841:N842">
    <cfRule type="expression" dxfId="202" priority="1071">
      <formula>#REF!="OK"</formula>
    </cfRule>
  </conditionalFormatting>
  <conditionalFormatting sqref="N859">
    <cfRule type="expression" dxfId="201" priority="1069">
      <formula>#REF!="OK"</formula>
    </cfRule>
  </conditionalFormatting>
  <conditionalFormatting sqref="O451:O459">
    <cfRule type="cellIs" dxfId="200" priority="2466" operator="greaterThanOrEqual">
      <formula>0</formula>
    </cfRule>
  </conditionalFormatting>
  <conditionalFormatting sqref="O451:P454 H450 R450 M451:M452 A451:D454 F451:F454 H451:J459 K453:N459 P458:P459">
    <cfRule type="expression" dxfId="199" priority="29104">
      <formula>$AI504="OK"</formula>
    </cfRule>
  </conditionalFormatting>
  <conditionalFormatting sqref="O2:Z27 A2:D27 F2:F27 H2:K27 M2:M27 H154:H414 H460:H572">
    <cfRule type="expression" dxfId="198" priority="29079">
      <formula>$AI34="OK"</formula>
    </cfRule>
  </conditionalFormatting>
  <conditionalFormatting sqref="O28:Z106 O109:Z152 T154:Z212 T258:Z394 O501:Z559 O154:R212 O258:R394 A28:D106 F28:F106 H28:K106 M28:M106 L108 A109:D152 F109:F152 H109:K152 M109:M152 S154:S211 A154:D212 F154:F212 I154:J212 M154:M212 S257:S393 A258:D394 F258:F394 I258:J394 M258:M394 B557:B559 F557:F559 I557:I559 M557:M559">
    <cfRule type="expression" dxfId="197" priority="28777">
      <formula>$AI73="OK"</formula>
    </cfRule>
  </conditionalFormatting>
  <conditionalFormatting sqref="O107:Z107 A107:D107 F107 H107:K107 M107">
    <cfRule type="expression" dxfId="196" priority="29599">
      <formula>$AI153="OK"</formula>
    </cfRule>
  </conditionalFormatting>
  <conditionalFormatting sqref="O108:Z108 A108:D108 F108 H108:K108 M108 L109">
    <cfRule type="expression" dxfId="195" priority="29412">
      <formula>#REF!="OK"</formula>
    </cfRule>
  </conditionalFormatting>
  <conditionalFormatting sqref="O403:Z403 O407:Z407 A403:D403 F403 I403:J403 M403 L404 A407:D407 F407 I407:J407 M407 L408 H415 H419">
    <cfRule type="expression" dxfId="194" priority="29296">
      <formula>#REF!="OK"</formula>
    </cfRule>
  </conditionalFormatting>
  <conditionalFormatting sqref="O404:Z406 L153 L215:L257 L397:L403 A404:D406 F404:F406 I404:J406 M404:M406 AC1286:AG1291">
    <cfRule type="expression" dxfId="193" priority="28983">
      <formula>$AI196="OK"</formula>
    </cfRule>
  </conditionalFormatting>
  <conditionalFormatting sqref="O408:Z408 L405:L407 A408:D408 F408 I408:J408 M408">
    <cfRule type="expression" dxfId="192" priority="29305">
      <formula>$AI447="OK"</formula>
    </cfRule>
  </conditionalFormatting>
  <conditionalFormatting sqref="O447:Z447 S450:Z450 O450:Q450 Q451:Q452 O455:P457 O458:O459 A447:D447 F447 J447 M447 H447:H449 R448:R449 A450:D450 F450 J450 M450 L451:L452 U451:U459 A455:D459 F455:F459">
    <cfRule type="expression" dxfId="191" priority="29118">
      <formula>$AI500="OK"</formula>
    </cfRule>
  </conditionalFormatting>
  <conditionalFormatting sqref="O560:Z563 Z561:Z564 B560:B563 F560:F563 I560:I563 M560:M563 H573:H576">
    <cfRule type="expression" dxfId="190" priority="29233">
      <formula>#REF!="OK"</formula>
    </cfRule>
  </conditionalFormatting>
  <conditionalFormatting sqref="O564:Z564 B564 F564 I564 M564">
    <cfRule type="expression" dxfId="189" priority="29147">
      <formula>$AI605="OK"</formula>
    </cfRule>
  </conditionalFormatting>
  <conditionalFormatting sqref="P1278:Q1279 S1278:Z1279">
    <cfRule type="expression" dxfId="188" priority="366">
      <formula>$AI1836="OK"</formula>
    </cfRule>
    <cfRule type="expression" dxfId="187" priority="362">
      <formula>$AI1863="OK"</formula>
    </cfRule>
  </conditionalFormatting>
  <conditionalFormatting sqref="P1279:Q1280 S1279:Z1280">
    <cfRule type="expression" dxfId="186" priority="356">
      <formula>$AI1836="OK"</formula>
    </cfRule>
    <cfRule type="expression" dxfId="185" priority="352">
      <formula>$AI1863="OK"</formula>
    </cfRule>
  </conditionalFormatting>
  <conditionalFormatting sqref="P1282:Q1294">
    <cfRule type="expression" dxfId="184" priority="337">
      <formula>$AI1863="OK"</formula>
    </cfRule>
    <cfRule type="expression" dxfId="183" priority="338">
      <formula>$AI1836="OK"</formula>
    </cfRule>
  </conditionalFormatting>
  <conditionalFormatting sqref="P1292:Q1297">
    <cfRule type="expression" dxfId="182" priority="327">
      <formula>$AI1872="OK"</formula>
    </cfRule>
    <cfRule type="expression" dxfId="181" priority="328">
      <formula>$AI1845="OK"</formula>
    </cfRule>
  </conditionalFormatting>
  <conditionalFormatting sqref="P1295:Q1300">
    <cfRule type="expression" dxfId="180" priority="318">
      <formula>$AI1847="OK"</formula>
    </cfRule>
    <cfRule type="expression" dxfId="179" priority="317">
      <formula>$AI1874="OK"</formula>
    </cfRule>
  </conditionalFormatting>
  <conditionalFormatting sqref="P1317:Q1321">
    <cfRule type="expression" dxfId="178" priority="147">
      <formula>$AI1866="OK"</formula>
    </cfRule>
    <cfRule type="expression" dxfId="177" priority="146">
      <formula>$AI1893="OK"</formula>
    </cfRule>
    <cfRule type="expression" dxfId="176" priority="148">
      <formula>$AI1898="OK"</formula>
    </cfRule>
  </conditionalFormatting>
  <conditionalFormatting sqref="P1321:Q1321 S1321:Z1321">
    <cfRule type="expression" dxfId="175" priority="139">
      <formula>$AI1869="OK"</formula>
    </cfRule>
    <cfRule type="expression" dxfId="174" priority="138">
      <formula>$AI1896="OK"</formula>
    </cfRule>
    <cfRule type="expression" dxfId="173" priority="140">
      <formula>$AI1901="OK"</formula>
    </cfRule>
  </conditionalFormatting>
  <conditionalFormatting sqref="P1323:Q1323">
    <cfRule type="expression" dxfId="172" priority="131">
      <formula>$AI1905="OK"</formula>
    </cfRule>
    <cfRule type="expression" dxfId="171" priority="129">
      <formula>$AI1900="OK"</formula>
    </cfRule>
    <cfRule type="expression" dxfId="170" priority="130">
      <formula>$AI1873="OK"</formula>
    </cfRule>
    <cfRule type="expression" dxfId="169" priority="133">
      <formula>$AI1899="OK"</formula>
    </cfRule>
    <cfRule type="expression" dxfId="168" priority="134">
      <formula>$AI1872="OK"</formula>
    </cfRule>
    <cfRule type="expression" dxfId="167" priority="135">
      <formula>$AI1904="OK"</formula>
    </cfRule>
  </conditionalFormatting>
  <conditionalFormatting sqref="P763:Z835">
    <cfRule type="expression" dxfId="166" priority="29432">
      <formula>$AI1353="OK"</formula>
    </cfRule>
  </conditionalFormatting>
  <conditionalFormatting sqref="P836:Z846">
    <cfRule type="expression" dxfId="165" priority="29508">
      <formula>$AI1424="OK"</formula>
    </cfRule>
  </conditionalFormatting>
  <conditionalFormatting sqref="P838:Z846 S1261:Z1291 P1261:Q1291 P1327:Q1328">
    <cfRule type="expression" dxfId="164" priority="29509">
      <formula>$AI1425="OK"</formula>
    </cfRule>
  </conditionalFormatting>
  <conditionalFormatting sqref="P846:Z846 P848:Z914 A874:X874 S1261:Z1294 P1261:Q1294 P1327:Q1328">
    <cfRule type="expression" dxfId="163" priority="29501">
      <formula>$AI1432="OK"</formula>
    </cfRule>
  </conditionalFormatting>
  <conditionalFormatting sqref="P847:Z847">
    <cfRule type="expression" dxfId="162" priority="1211">
      <formula>$AI1435="OK"</formula>
    </cfRule>
    <cfRule type="expression" dxfId="161" priority="1212">
      <formula>$AI1434="OK"</formula>
    </cfRule>
    <cfRule type="expression" dxfId="160" priority="1210">
      <formula>$AI1433="OK"</formula>
    </cfRule>
  </conditionalFormatting>
  <conditionalFormatting sqref="P848:Z914 A874:X874 S1292:Z1297 P1292:Q1297">
    <cfRule type="expression" dxfId="159" priority="29525">
      <formula>$AI1433="OK"</formula>
    </cfRule>
  </conditionalFormatting>
  <conditionalFormatting sqref="P915:Z928">
    <cfRule type="expression" dxfId="158" priority="372">
      <formula>$AI1500="OK"</formula>
    </cfRule>
    <cfRule type="expression" dxfId="157" priority="371">
      <formula>$AI1501="OK"</formula>
    </cfRule>
  </conditionalFormatting>
  <conditionalFormatting sqref="P929:Z1016 P1144:Z1291">
    <cfRule type="expression" dxfId="156" priority="29513">
      <formula>$AI1489="OK"</formula>
    </cfRule>
  </conditionalFormatting>
  <conditionalFormatting sqref="P929:Z1294">
    <cfRule type="expression" dxfId="155" priority="29806">
      <formula>$AI1488="OK"</formula>
    </cfRule>
  </conditionalFormatting>
  <conditionalFormatting sqref="P1017:Z1143 P1292:Z1297">
    <cfRule type="expression" dxfId="154" priority="374">
      <formula>$AI1575="OK"</formula>
    </cfRule>
  </conditionalFormatting>
  <conditionalFormatting sqref="P1259:Z1259">
    <cfRule type="expression" dxfId="153" priority="435">
      <formula>$AI1819="OK"</formula>
    </cfRule>
    <cfRule type="expression" dxfId="152" priority="434">
      <formula>$AI1818="OK"</formula>
    </cfRule>
  </conditionalFormatting>
  <conditionalFormatting sqref="P1293:Z1322">
    <cfRule type="expression" dxfId="151" priority="30307">
      <formula>$AI1849="OK"</formula>
    </cfRule>
  </conditionalFormatting>
  <conditionalFormatting sqref="P1293:Z1323">
    <cfRule type="expression" dxfId="150" priority="30308">
      <formula>$AI1848="OK"</formula>
    </cfRule>
  </conditionalFormatting>
  <conditionalFormatting sqref="P1295:Z1300">
    <cfRule type="expression" dxfId="149" priority="29866">
      <formula>$AI1852="OK"</formula>
    </cfRule>
  </conditionalFormatting>
  <conditionalFormatting sqref="P1317:Z1321">
    <cfRule type="expression" dxfId="148" priority="30164">
      <formula>$AI1871="OK"</formula>
    </cfRule>
  </conditionalFormatting>
  <conditionalFormatting sqref="P1321:Z1321">
    <cfRule type="expression" dxfId="147" priority="141">
      <formula>$AI1874="OK"</formula>
    </cfRule>
    <cfRule type="expression" dxfId="146" priority="145">
      <formula>$AI1875="OK"</formula>
    </cfRule>
  </conditionalFormatting>
  <conditionalFormatting sqref="P1323:Z1323">
    <cfRule type="expression" dxfId="145" priority="30525">
      <formula>$AI1877="OK"</formula>
    </cfRule>
  </conditionalFormatting>
  <conditionalFormatting sqref="P1324:Z1326">
    <cfRule type="expression" dxfId="144" priority="117">
      <formula>$AI1882="OK"</formula>
    </cfRule>
  </conditionalFormatting>
  <conditionalFormatting sqref="P1324:Z1328">
    <cfRule type="expression" dxfId="143" priority="111">
      <formula>$AI1883="OK"</formula>
    </cfRule>
  </conditionalFormatting>
  <conditionalFormatting sqref="P1327:Z1328">
    <cfRule type="expression" dxfId="142" priority="110">
      <formula>$AI1887="OK"</formula>
    </cfRule>
  </conditionalFormatting>
  <conditionalFormatting sqref="Q2:Q452 T2:T1328 Y2:Z1328 Q460:Q1328 A874:X874">
    <cfRule type="cellIs" dxfId="141" priority="28746" operator="greaterThanOrEqual">
      <formula>0</formula>
    </cfRule>
  </conditionalFormatting>
  <conditionalFormatting sqref="Q2:Q452">
    <cfRule type="cellIs" dxfId="140" priority="28745" operator="lessThan">
      <formula>0</formula>
    </cfRule>
  </conditionalFormatting>
  <conditionalFormatting sqref="Q453:Q459">
    <cfRule type="expression" dxfId="139" priority="860">
      <formula>$AI507="OK"</formula>
    </cfRule>
  </conditionalFormatting>
  <conditionalFormatting sqref="Q460:Q1328 O451:O459">
    <cfRule type="cellIs" dxfId="138" priority="2465" operator="lessThan">
      <formula>0</formula>
    </cfRule>
  </conditionalFormatting>
  <conditionalFormatting sqref="S212">
    <cfRule type="expression" dxfId="137" priority="2517">
      <formula>#REF!="OK"</formula>
    </cfRule>
  </conditionalFormatting>
  <conditionalFormatting sqref="S394">
    <cfRule type="expression" dxfId="136" priority="2518">
      <formula>#REF!="OK"</formula>
    </cfRule>
  </conditionalFormatting>
  <conditionalFormatting sqref="S448:Z448 O448:Q448 A448:D448 F448 J448 M448">
    <cfRule type="expression" dxfId="135" priority="29103">
      <formula>#REF!="OK"</formula>
    </cfRule>
  </conditionalFormatting>
  <conditionalFormatting sqref="S1280:Z1281 P1280:Q1281">
    <cfRule type="expression" dxfId="134" priority="29696">
      <formula>$AI1863="OK"</formula>
    </cfRule>
    <cfRule type="expression" dxfId="133" priority="29697">
      <formula>$AI1836="OK"</formula>
    </cfRule>
  </conditionalFormatting>
  <conditionalFormatting sqref="S1281:Z1291 P1281:Q1291">
    <cfRule type="expression" dxfId="132" priority="29758">
      <formula>$AI1863="OK"</formula>
    </cfRule>
    <cfRule type="expression" dxfId="131" priority="29759">
      <formula>$AI1836="OK"</formula>
    </cfRule>
  </conditionalFormatting>
  <conditionalFormatting sqref="S1282:Z1294">
    <cfRule type="expression" dxfId="130" priority="29753">
      <formula>$AI1836="OK"</formula>
    </cfRule>
    <cfRule type="expression" dxfId="129" priority="29752">
      <formula>$AI1863="OK"</formula>
    </cfRule>
  </conditionalFormatting>
  <conditionalFormatting sqref="S1292:Z1297">
    <cfRule type="expression" dxfId="128" priority="340">
      <formula>$AI1845="OK"</formula>
    </cfRule>
    <cfRule type="expression" dxfId="127" priority="339">
      <formula>$AI1872="OK"</formula>
    </cfRule>
  </conditionalFormatting>
  <conditionalFormatting sqref="S1293:Z1322 P1293:Q1322">
    <cfRule type="expression" dxfId="126" priority="30317">
      <formula>$AI1876="OK"</formula>
    </cfRule>
    <cfRule type="expression" dxfId="125" priority="30316">
      <formula>$AI1844="OK"</formula>
    </cfRule>
    <cfRule type="expression" dxfId="124" priority="30315">
      <formula>$AI1871="OK"</formula>
    </cfRule>
  </conditionalFormatting>
  <conditionalFormatting sqref="S1293:Z1323 P1293:Q1322">
    <cfRule type="expression" dxfId="123" priority="30320">
      <formula>$AI1875="OK"</formula>
    </cfRule>
    <cfRule type="expression" dxfId="122" priority="30319">
      <formula>$AI1843="OK"</formula>
    </cfRule>
    <cfRule type="expression" dxfId="121" priority="30318">
      <formula>$AI1870="OK"</formula>
    </cfRule>
  </conditionalFormatting>
  <conditionalFormatting sqref="S1295:Z1300 P1295:Q1300">
    <cfRule type="expression" dxfId="120" priority="29862">
      <formula>$AI1879="OK"</formula>
    </cfRule>
  </conditionalFormatting>
  <conditionalFormatting sqref="S1295:Z1300">
    <cfRule type="expression" dxfId="119" priority="329">
      <formula>$AI1874="OK"</formula>
    </cfRule>
    <cfRule type="expression" dxfId="118" priority="330">
      <formula>$AI1847="OK"</formula>
    </cfRule>
  </conditionalFormatting>
  <conditionalFormatting sqref="S1317:Z1321">
    <cfRule type="expression" dxfId="117" priority="30157">
      <formula>$AI1898="OK"</formula>
    </cfRule>
    <cfRule type="expression" dxfId="116" priority="30156">
      <formula>$AI1866="OK"</formula>
    </cfRule>
    <cfRule type="expression" dxfId="115" priority="30155">
      <formula>$AI1893="OK"</formula>
    </cfRule>
  </conditionalFormatting>
  <conditionalFormatting sqref="S1320:Z1321">
    <cfRule type="expression" dxfId="114" priority="159">
      <formula>$AI1902="OK"</formula>
    </cfRule>
    <cfRule type="expression" dxfId="113" priority="157">
      <formula>$AI1897="OK"</formula>
    </cfRule>
    <cfRule type="expression" dxfId="112" priority="158">
      <formula>$AI1870="OK"</formula>
    </cfRule>
  </conditionalFormatting>
  <conditionalFormatting sqref="S1323:Z1323">
    <cfRule type="expression" dxfId="111" priority="30533">
      <formula>$AI1904="OK"</formula>
    </cfRule>
    <cfRule type="expression" dxfId="110" priority="30531">
      <formula>$AI1899="OK"</formula>
    </cfRule>
    <cfRule type="expression" dxfId="109" priority="30532">
      <formula>$AI1872="OK"</formula>
    </cfRule>
  </conditionalFormatting>
  <conditionalFormatting sqref="S1327:Z1328">
    <cfRule type="expression" dxfId="108" priority="109">
      <formula>$AI1914="OK"</formula>
    </cfRule>
    <cfRule type="expression" dxfId="107" priority="108">
      <formula>$AI1913="OK"</formula>
    </cfRule>
  </conditionalFormatting>
  <conditionalFormatting sqref="T2:T1328 Y2:Z1328 A874:X874">
    <cfRule type="cellIs" dxfId="106" priority="28747" operator="lessThan">
      <formula>0</formula>
    </cfRule>
  </conditionalFormatting>
  <conditionalFormatting sqref="T213:Z213 O213:R213 A213:D213 F213 I213:J213 M213">
    <cfRule type="expression" dxfId="105" priority="28957">
      <formula>#REF!="OK"</formula>
    </cfRule>
  </conditionalFormatting>
  <conditionalFormatting sqref="T214:Z257 O460:Z500 Z501:Z502 Z506:Z516 Z518:Z519 Z528 Z540:Z541 Z546 Z550 Z557:Z560 O214:R257 A214:D257 F214:F257 I214:J257 M214:M257 L258:L395">
    <cfRule type="expression" dxfId="104" priority="28845">
      <formula>$AI258="OK"</formula>
    </cfRule>
  </conditionalFormatting>
  <conditionalFormatting sqref="T395:Z395 O395:R395 A395:D395 F395 I395:J395 M395 L396">
    <cfRule type="expression" dxfId="103" priority="29008">
      <formula>#REF!="OK"</formula>
    </cfRule>
  </conditionalFormatting>
  <conditionalFormatting sqref="T409:Z439 O409:R439 S409:S438 A409:D439 F409:F439 I409:J439 M409:M439 L440:L446">
    <cfRule type="expression" dxfId="102" priority="29389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101" priority="29298">
      <formula>$AI491="OK"</formula>
    </cfRule>
  </conditionalFormatting>
  <conditionalFormatting sqref="T606:Z606 Q606:R606 H606">
    <cfRule type="expression" dxfId="100" priority="29285">
      <formula>$AI670="OK"</formula>
    </cfRule>
  </conditionalFormatting>
  <conditionalFormatting sqref="V451:Y452 R451:T459 V453:Z459">
    <cfRule type="expression" dxfId="99" priority="29203">
      <formula>$AI488="OK"</formula>
    </cfRule>
  </conditionalFormatting>
  <conditionalFormatting sqref="Z451:Z452 O565:Z623 K624:Z762 K557:K623 B565:B604 I565:I604 M565:M604 H578:H604 A605:D606 H605:J606 L605:N623">
    <cfRule type="expression" dxfId="98" priority="29272">
      <formula>#REF!="OK"</formula>
    </cfRule>
  </conditionalFormatting>
  <conditionalFormatting sqref="Z451:Z452">
    <cfRule type="expression" dxfId="97" priority="2449">
      <formula>$AI495="OK"</formula>
    </cfRule>
  </conditionalFormatting>
  <conditionalFormatting sqref="Z565">
    <cfRule type="expression" dxfId="96" priority="29263">
      <formula>$AI605="OK"</formula>
    </cfRule>
  </conditionalFormatting>
  <conditionalFormatting sqref="Z606">
    <cfRule type="expression" dxfId="95" priority="29288">
      <formula>$AI669="OK"</formula>
    </cfRule>
  </conditionalFormatting>
  <conditionalFormatting sqref="AA819:AA820">
    <cfRule type="cellIs" dxfId="94" priority="1340" operator="greaterThanOrEqual">
      <formula>1</formula>
    </cfRule>
    <cfRule type="expression" dxfId="93" priority="1341">
      <formula>$AI819="OK"</formula>
    </cfRule>
  </conditionalFormatting>
  <conditionalFormatting sqref="AA823:AA834">
    <cfRule type="cellIs" dxfId="92" priority="1316" operator="greaterThanOrEqual">
      <formula>1</formula>
    </cfRule>
    <cfRule type="expression" dxfId="91" priority="1317">
      <formula>$AI823="OK"</formula>
    </cfRule>
  </conditionalFormatting>
  <conditionalFormatting sqref="AA838:AA839">
    <cfRule type="expression" dxfId="90" priority="1313">
      <formula>$AI838="OK"</formula>
    </cfRule>
    <cfRule type="cellIs" dxfId="89" priority="1312" operator="greaterThanOrEqual">
      <formula>1</formula>
    </cfRule>
  </conditionalFormatting>
  <conditionalFormatting sqref="AA841:AA842">
    <cfRule type="expression" dxfId="88" priority="1309">
      <formula>$AI841="OK"</formula>
    </cfRule>
    <cfRule type="cellIs" dxfId="87" priority="1308" operator="greaterThanOrEqual">
      <formula>1</formula>
    </cfRule>
  </conditionalFormatting>
  <conditionalFormatting sqref="AA859">
    <cfRule type="cellIs" dxfId="86" priority="1306" operator="greaterThanOrEqual">
      <formula>1</formula>
    </cfRule>
    <cfRule type="expression" dxfId="85" priority="1307">
      <formula>$AI859="OK"</formula>
    </cfRule>
  </conditionalFormatting>
  <conditionalFormatting sqref="AA875:AA885">
    <cfRule type="expression" dxfId="84" priority="1285">
      <formula>$AI875="OK"</formula>
    </cfRule>
    <cfRule type="cellIs" dxfId="83" priority="1284" operator="greaterThanOrEqual">
      <formula>1</formula>
    </cfRule>
  </conditionalFormatting>
  <conditionalFormatting sqref="AA893:AA1328">
    <cfRule type="expression" dxfId="82" priority="48">
      <formula>$AI893="OK"</formula>
    </cfRule>
    <cfRule type="cellIs" dxfId="81" priority="47" operator="greaterThanOrEqual">
      <formula>1</formula>
    </cfRule>
  </conditionalFormatting>
  <conditionalFormatting sqref="AA137:AC141">
    <cfRule type="expression" dxfId="80" priority="1247">
      <formula>$AI137="OK"</formula>
    </cfRule>
  </conditionalFormatting>
  <conditionalFormatting sqref="AA142:AC142 AC989:AG989">
    <cfRule type="expression" dxfId="79" priority="1249">
      <formula>$AI141="OK"</formula>
    </cfRule>
  </conditionalFormatting>
  <conditionalFormatting sqref="AA143:AC148">
    <cfRule type="expression" dxfId="78" priority="1239">
      <formula>$AI143="OK"</formula>
    </cfRule>
  </conditionalFormatting>
  <conditionalFormatting sqref="AA149:AC149">
    <cfRule type="expression" dxfId="77" priority="1241">
      <formula>$AI148="OK"</formula>
    </cfRule>
  </conditionalFormatting>
  <conditionalFormatting sqref="AA150:AC150">
    <cfRule type="expression" dxfId="76" priority="1238">
      <formula>$AI150="OK"</formula>
    </cfRule>
  </conditionalFormatting>
  <conditionalFormatting sqref="AA609:AC610 AA613:AC617 AA620:AC623 AA776:AC798 AA806:AC817 AA821:AC822 AA836:AC837 AA840:AC840 AA856:AC858 AA860:AC862 AA864:AC869">
    <cfRule type="expression" dxfId="75" priority="1235">
      <formula>$AI609="OK"</formula>
    </cfRule>
  </conditionalFormatting>
  <conditionalFormatting sqref="AA609:AC610 AA613:AC617 AA620:AC623 AJ893:AJ899 AB900:AJ1001 AJ1002 AB1003:AJ1007 AJ1008:AJ1013 AB1014:AJ1020 AJ1021:AJ1022 AJ1169 AJ1206:AJ1221 AB1222:AJ1328 AB1023:AJ1168 AB1170:AJ1205">
    <cfRule type="cellIs" dxfId="74" priority="1237" operator="greaterThanOrEqual">
      <formula>1</formula>
    </cfRule>
  </conditionalFormatting>
  <conditionalFormatting sqref="AA121:AD127">
    <cfRule type="expression" dxfId="73" priority="1344">
      <formula>$AI121="OK"</formula>
    </cfRule>
  </conditionalFormatting>
  <conditionalFormatting sqref="AA605:AH605">
    <cfRule type="cellIs" dxfId="72" priority="1352" operator="greaterThanOrEqual">
      <formula>1</formula>
    </cfRule>
  </conditionalFormatting>
  <conditionalFormatting sqref="AA607:AH608">
    <cfRule type="expression" dxfId="71" priority="1057">
      <formula>$AI607="OK"</formula>
    </cfRule>
    <cfRule type="cellIs" dxfId="70" priority="1058" operator="greaterThanOrEqual">
      <formula>1</formula>
    </cfRule>
  </conditionalFormatting>
  <conditionalFormatting sqref="AA618:AH619">
    <cfRule type="expression" dxfId="69" priority="1053">
      <formula>$AI618="OK"</formula>
    </cfRule>
    <cfRule type="cellIs" dxfId="68" priority="1054" operator="greaterThanOrEqual">
      <formula>1</formula>
    </cfRule>
  </conditionalFormatting>
  <conditionalFormatting sqref="AA624:AH762">
    <cfRule type="cellIs" dxfId="67" priority="1351" operator="greaterThanOrEqual">
      <formula>1</formula>
    </cfRule>
    <cfRule type="expression" dxfId="66" priority="1350">
      <formula>$AI624="OK"</formula>
    </cfRule>
  </conditionalFormatting>
  <conditionalFormatting sqref="AA2:AI28 AA451:AE452 AE453:AG454 AF455:AG459 AA460:AH460 A460:G556 I460:N556 AA461:AI604 J557:J604 L557:L604">
    <cfRule type="expression" dxfId="65" priority="28743">
      <formula>$AI2="OK"</formula>
    </cfRule>
  </conditionalFormatting>
  <conditionalFormatting sqref="AA2:AI152 AA153:AH452 AI153:AI460 AJ154:AW154 AA453:AG454 AA455:AB459 AD455:AG459 AA460:AH460 AA763:AJ776 AA777:AB777 AH777:AJ777 AA778:AJ798 AA799:AH805 AJ799:AJ805 AA806:AB806 AH806:AJ806 AA807:AJ817 AA818:AH818 AJ818:AJ819 AB819:AH819 AB820:AJ820 AA821:AJ822 AB823:AJ834 AA835:AJ837 AB838:AJ839 AA840:AJ840 AB841:AJ842 AB859:AJ859 AA860:AJ874 AB875:AJ885 AA886:AJ892">
    <cfRule type="cellIs" dxfId="64" priority="28744" operator="greaterThanOrEqual">
      <formula>1</formula>
    </cfRule>
  </conditionalFormatting>
  <conditionalFormatting sqref="AA461:AI606 AI607:AI762 AI799:AI805 AI818:AI819">
    <cfRule type="cellIs" dxfId="63" priority="2443" operator="greaterThanOrEqual">
      <formula>1</formula>
    </cfRule>
  </conditionalFormatting>
  <conditionalFormatting sqref="AA606:AI606">
    <cfRule type="expression" dxfId="62" priority="2444">
      <formula>$AI606="OK"</formula>
    </cfRule>
  </conditionalFormatting>
  <conditionalFormatting sqref="AA843:AJ858">
    <cfRule type="cellIs" dxfId="61" priority="1209" operator="greaterThanOrEqual">
      <formula>1</formula>
    </cfRule>
  </conditionalFormatting>
  <conditionalFormatting sqref="AB893:AI899">
    <cfRule type="cellIs" dxfId="60" priority="88" operator="greaterThanOrEqual">
      <formula>1</formula>
    </cfRule>
  </conditionalFormatting>
  <conditionalFormatting sqref="AB1002:AI1002">
    <cfRule type="cellIs" dxfId="59" priority="85" operator="greaterThanOrEqual">
      <formula>1</formula>
    </cfRule>
  </conditionalFormatting>
  <conditionalFormatting sqref="AB1008:AI1013">
    <cfRule type="cellIs" dxfId="58" priority="67" operator="greaterThanOrEqual">
      <formula>1</formula>
    </cfRule>
  </conditionalFormatting>
  <conditionalFormatting sqref="AB1021:AI1022">
    <cfRule type="cellIs" dxfId="57" priority="61" operator="greaterThanOrEqual">
      <formula>1</formula>
    </cfRule>
  </conditionalFormatting>
  <conditionalFormatting sqref="AB1169:AI1169">
    <cfRule type="cellIs" dxfId="56" priority="58" operator="greaterThanOrEqual">
      <formula>1</formula>
    </cfRule>
  </conditionalFormatting>
  <conditionalFormatting sqref="AB1206:AI1221">
    <cfRule type="cellIs" dxfId="55" priority="34" operator="greaterThanOrEqual">
      <formula>1</formula>
    </cfRule>
  </conditionalFormatting>
  <conditionalFormatting sqref="AC455:AC459">
    <cfRule type="cellIs" dxfId="54" priority="2384" operator="greaterThanOrEqual">
      <formula>1</formula>
    </cfRule>
    <cfRule type="expression" dxfId="53" priority="2383">
      <formula>$AI455="OK"</formula>
    </cfRule>
  </conditionalFormatting>
  <conditionalFormatting sqref="AC777">
    <cfRule type="cellIs" dxfId="52" priority="513" operator="greaterThanOrEqual">
      <formula>1</formula>
    </cfRule>
  </conditionalFormatting>
  <conditionalFormatting sqref="AC806">
    <cfRule type="cellIs" dxfId="51" priority="510" operator="greaterThanOrEqual">
      <formula>1</formula>
    </cfRule>
  </conditionalFormatting>
  <conditionalFormatting sqref="AC1316:AF1317 AC1316:AG1323">
    <cfRule type="expression" dxfId="50" priority="30288">
      <formula>#REF!="OK"</formula>
    </cfRule>
  </conditionalFormatting>
  <conditionalFormatting sqref="AC959:AG969 AC982:AG988 AC990:AG1001 AC1003:AG1007 AC1014:AG1020 AC1023:AG1099 AC1106:AG1106 AC1108:AG1108 AC1222:AG1249 AC1251:AG1289 AC1170:AG1205">
    <cfRule type="expression" dxfId="49" priority="950">
      <formula>$AI960="OK"</formula>
    </cfRule>
  </conditionalFormatting>
  <conditionalFormatting sqref="AC988:AG989">
    <cfRule type="expression" dxfId="48" priority="951">
      <formula>$AI988="OK"</formula>
    </cfRule>
  </conditionalFormatting>
  <conditionalFormatting sqref="AC997:AG997 AC1290:AG1291 AC1293:AG1294 AC1296:AG1297 AC1299:AG1300">
    <cfRule type="expression" dxfId="47" priority="934">
      <formula>$AI999="OK"</formula>
    </cfRule>
  </conditionalFormatting>
  <conditionalFormatting sqref="AC998:AG998">
    <cfRule type="expression" dxfId="46" priority="932">
      <formula>$AI998="OK"</formula>
    </cfRule>
  </conditionalFormatting>
  <conditionalFormatting sqref="AC1113:AG1167">
    <cfRule type="expression" dxfId="45" priority="31">
      <formula>$AI1114="OK"</formula>
    </cfRule>
  </conditionalFormatting>
  <conditionalFormatting sqref="AC1143:AG1143">
    <cfRule type="expression" dxfId="44" priority="29690">
      <formula>#REF!="OK"</formula>
    </cfRule>
  </conditionalFormatting>
  <conditionalFormatting sqref="AC1250:AG1250 AC1321:AF1321 AC1328:AG1328">
    <cfRule type="expression" dxfId="43" priority="30582">
      <formula>#REF!="OK"</formula>
    </cfRule>
  </conditionalFormatting>
  <conditionalFormatting sqref="AC1257:AG1260">
    <cfRule type="expression" dxfId="42" priority="29627">
      <formula>#REF!="OK"</formula>
    </cfRule>
  </conditionalFormatting>
  <conditionalFormatting sqref="AC1277:AG1285">
    <cfRule type="expression" dxfId="41" priority="29888">
      <formula>#REF!="OK"</formula>
    </cfRule>
  </conditionalFormatting>
  <conditionalFormatting sqref="AC1292:AG1294">
    <cfRule type="expression" dxfId="40" priority="336">
      <formula>$AI1334="OK"</formula>
    </cfRule>
  </conditionalFormatting>
  <conditionalFormatting sqref="AC1292:AG1321">
    <cfRule type="expression" dxfId="39" priority="178">
      <formula>$AI1293="OK"</formula>
    </cfRule>
  </conditionalFormatting>
  <conditionalFormatting sqref="AC1293:AG1322">
    <cfRule type="expression" dxfId="38" priority="30348">
      <formula>$AI1332="OK"</formula>
    </cfRule>
  </conditionalFormatting>
  <conditionalFormatting sqref="AC1295:AG1297">
    <cfRule type="expression" dxfId="37" priority="326">
      <formula>$AI1336="OK"</formula>
    </cfRule>
  </conditionalFormatting>
  <conditionalFormatting sqref="AC1298:AG1300">
    <cfRule type="expression" dxfId="36" priority="316">
      <formula>$AI1338="OK"</formula>
    </cfRule>
  </conditionalFormatting>
  <conditionalFormatting sqref="AC1317:AG1321 AC1323:AG1323">
    <cfRule type="expression" dxfId="35" priority="155">
      <formula>$AI1355="OK"</formula>
    </cfRule>
  </conditionalFormatting>
  <conditionalFormatting sqref="AC1321:AG1321">
    <cfRule type="expression" dxfId="34" priority="30591">
      <formula>$AI1358="OK"</formula>
    </cfRule>
    <cfRule type="expression" dxfId="33" priority="30492">
      <formula>$AI1329="OK"</formula>
    </cfRule>
  </conditionalFormatting>
  <conditionalFormatting sqref="AC1324:AG1327">
    <cfRule type="expression" dxfId="32" priority="112">
      <formula>$AI1325="OK"</formula>
    </cfRule>
  </conditionalFormatting>
  <conditionalFormatting sqref="AD777:AG777">
    <cfRule type="cellIs" dxfId="31" priority="514" operator="greaterThanOrEqual">
      <formula>1</formula>
    </cfRule>
    <cfRule type="expression" dxfId="30" priority="515">
      <formula>$AI777="OK"</formula>
    </cfRule>
  </conditionalFormatting>
  <conditionalFormatting sqref="AD806:AG806">
    <cfRule type="expression" dxfId="29" priority="512">
      <formula>$AI806="OK"</formula>
    </cfRule>
    <cfRule type="cellIs" dxfId="28" priority="511" operator="greaterThanOrEqual">
      <formula>1</formula>
    </cfRule>
  </conditionalFormatting>
  <conditionalFormatting sqref="AD1001:AG1001">
    <cfRule type="cellIs" dxfId="27" priority="509" operator="greaterThanOrEqual">
      <formula>1</formula>
    </cfRule>
  </conditionalFormatting>
  <conditionalFormatting sqref="AD1003:AG1007">
    <cfRule type="cellIs" dxfId="26" priority="504" operator="greaterThanOrEqual">
      <formula>1</formula>
    </cfRule>
  </conditionalFormatting>
  <conditionalFormatting sqref="AD1014:AG1016">
    <cfRule type="cellIs" dxfId="25" priority="501" operator="greaterThanOrEqual">
      <formula>1</formula>
    </cfRule>
  </conditionalFormatting>
  <conditionalFormatting sqref="AD1044:AG1047">
    <cfRule type="cellIs" dxfId="24" priority="33" operator="greaterThanOrEqual">
      <formula>1</formula>
    </cfRule>
  </conditionalFormatting>
  <conditionalFormatting sqref="AD609:AH610 AA611:AH612 AD613:AH617 AD620:AH623">
    <cfRule type="expression" dxfId="23" priority="2434">
      <formula>$AI609="OK"</formula>
    </cfRule>
    <cfRule type="cellIs" dxfId="22" priority="2433" operator="greaterThanOrEqual">
      <formula>1</formula>
    </cfRule>
  </conditionalFormatting>
  <conditionalFormatting sqref="AE455:AE459">
    <cfRule type="expression" dxfId="21" priority="2382">
      <formula>$AI455="OK"</formula>
    </cfRule>
  </conditionalFormatting>
  <conditionalFormatting sqref="AF455:AF459">
    <cfRule type="expression" dxfId="20" priority="2381">
      <formula>$AI455="OK"</formula>
    </cfRule>
  </conditionalFormatting>
  <conditionalFormatting sqref="AF988:AG989">
    <cfRule type="expression" dxfId="19" priority="182">
      <formula>$AI988="OK"</formula>
    </cfRule>
  </conditionalFormatting>
  <conditionalFormatting sqref="AF989:AG989">
    <cfRule type="expression" dxfId="18" priority="181">
      <formula>$AI990="OK"</formula>
    </cfRule>
  </conditionalFormatting>
  <conditionalFormatting sqref="AF997:AG998">
    <cfRule type="expression" dxfId="17" priority="179">
      <formula>$AI997="OK"</formula>
    </cfRule>
  </conditionalFormatting>
  <conditionalFormatting sqref="AF451:AH452">
    <cfRule type="expression" dxfId="16" priority="2332">
      <formula>$AI451="OK"</formula>
    </cfRule>
  </conditionalFormatting>
  <conditionalFormatting sqref="AG455:AG459">
    <cfRule type="expression" dxfId="15" priority="2380">
      <formula>$AI455="OK"</formula>
    </cfRule>
  </conditionalFormatting>
  <conditionalFormatting sqref="AH453:AH459">
    <cfRule type="cellIs" dxfId="14" priority="865" operator="greaterThanOrEqual">
      <formula>1</formula>
    </cfRule>
    <cfRule type="expression" dxfId="13" priority="864">
      <formula>$AI453="OK"</formula>
    </cfRule>
  </conditionalFormatting>
  <conditionalFormatting sqref="AH1130:AH1144">
    <cfRule type="expression" dxfId="12" priority="32">
      <formula>$AI1131="OK"</formula>
    </cfRule>
  </conditionalFormatting>
  <conditionalFormatting sqref="AH1148:AH1159">
    <cfRule type="expression" dxfId="11" priority="22">
      <formula>$AI1149="OK"</formula>
    </cfRule>
  </conditionalFormatting>
  <conditionalFormatting sqref="AH1182:AH1200">
    <cfRule type="expression" dxfId="10" priority="3">
      <formula>$AI1183="OK"</formula>
    </cfRule>
  </conditionalFormatting>
  <conditionalFormatting sqref="AI487:AI762 N557:N604 AI799:AI805 AI818:AI819">
    <cfRule type="expression" dxfId="9" priority="2450">
      <formula>$AI487="OK"</formula>
    </cfRule>
  </conditionalFormatting>
  <conditionalFormatting sqref="AJ154:AW154">
    <cfRule type="expression" dxfId="8" priority="2521">
      <formula>$AI154="OK"</formula>
    </cfRule>
  </conditionalFormatting>
  <conditionalFormatting sqref="AC1182">
    <cfRule type="expression" dxfId="1" priority="2">
      <formula>$AI1183="OK"</formula>
    </cfRule>
  </conditionalFormatting>
  <conditionalFormatting sqref="AC1183:AC1200">
    <cfRule type="expression" dxfId="0" priority="1">
      <formula>$AI1184="OK"</formula>
    </cfRule>
  </conditionalFormatting>
  <pageMargins left="0" right="0" top="0" bottom="0" header="0" footer="0"/>
  <pageSetup paperSize="8" scale="32" fitToHeight="0" orientation="landscape" r:id="rId1"/>
  <ignoredErrors>
    <ignoredError sqref="H863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workbookViewId="0">
      <selection activeCell="E11" sqref="E1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27">
        <v>188</v>
      </c>
      <c r="B2" s="215" t="s">
        <v>2071</v>
      </c>
      <c r="C2" s="228">
        <v>46188</v>
      </c>
      <c r="D2" s="228">
        <v>46261</v>
      </c>
      <c r="E2" s="229" t="s">
        <v>496</v>
      </c>
      <c r="F2" s="215" t="s">
        <v>2070</v>
      </c>
    </row>
    <row r="3" spans="1:6" x14ac:dyDescent="0.25">
      <c r="A3" s="227">
        <v>190</v>
      </c>
      <c r="B3" s="215" t="s">
        <v>2986</v>
      </c>
      <c r="C3" s="228">
        <v>46205</v>
      </c>
      <c r="D3" s="228"/>
      <c r="E3" s="229" t="s">
        <v>496</v>
      </c>
      <c r="F3" s="215" t="s">
        <v>2987</v>
      </c>
    </row>
    <row r="4" spans="1:6" x14ac:dyDescent="0.25">
      <c r="A4" s="226">
        <v>198</v>
      </c>
      <c r="B4" s="107" t="s">
        <v>2985</v>
      </c>
      <c r="C4" s="185">
        <v>46387</v>
      </c>
      <c r="D4" s="185"/>
      <c r="E4" s="186" t="s">
        <v>6073</v>
      </c>
      <c r="F4" s="107" t="s">
        <v>2983</v>
      </c>
    </row>
    <row r="5" spans="1:6" ht="30" x14ac:dyDescent="0.25">
      <c r="A5" s="211">
        <v>200</v>
      </c>
      <c r="B5" s="212" t="s">
        <v>2994</v>
      </c>
      <c r="C5" s="213">
        <v>46219</v>
      </c>
      <c r="D5" s="213"/>
      <c r="E5" s="214" t="s">
        <v>496</v>
      </c>
      <c r="F5" s="215" t="s">
        <v>2993</v>
      </c>
    </row>
    <row r="6" spans="1:6" ht="30" x14ac:dyDescent="0.25">
      <c r="A6" s="211">
        <v>201</v>
      </c>
      <c r="B6" s="212" t="s">
        <v>2992</v>
      </c>
      <c r="C6" s="213">
        <v>46198</v>
      </c>
      <c r="D6" s="213"/>
      <c r="E6" s="214" t="s">
        <v>496</v>
      </c>
      <c r="F6" s="215" t="s">
        <v>2991</v>
      </c>
    </row>
    <row r="7" spans="1:6" ht="75" x14ac:dyDescent="0.25">
      <c r="A7" s="211">
        <v>202</v>
      </c>
      <c r="B7" s="212" t="s">
        <v>3007</v>
      </c>
      <c r="C7" s="216">
        <v>46198</v>
      </c>
      <c r="D7" s="213"/>
      <c r="E7" s="214" t="s">
        <v>496</v>
      </c>
      <c r="F7" s="215" t="s">
        <v>3006</v>
      </c>
    </row>
    <row r="8" spans="1:6" x14ac:dyDescent="0.25">
      <c r="A8" s="211">
        <v>203</v>
      </c>
      <c r="B8" s="217" t="s">
        <v>4973</v>
      </c>
      <c r="C8" s="213">
        <v>46202</v>
      </c>
      <c r="D8" s="213">
        <v>46231</v>
      </c>
      <c r="E8" s="214" t="s">
        <v>496</v>
      </c>
      <c r="F8" s="215" t="s">
        <v>3009</v>
      </c>
    </row>
    <row r="9" spans="1:6" x14ac:dyDescent="0.25">
      <c r="A9" s="211">
        <v>204</v>
      </c>
      <c r="B9" s="217" t="s">
        <v>3164</v>
      </c>
      <c r="C9" s="213">
        <v>46226</v>
      </c>
      <c r="D9" s="213"/>
      <c r="E9" s="214" t="s">
        <v>4859</v>
      </c>
      <c r="F9" s="215" t="s">
        <v>3009</v>
      </c>
    </row>
    <row r="10" spans="1:6" x14ac:dyDescent="0.25">
      <c r="A10" s="211">
        <v>205</v>
      </c>
      <c r="B10" s="217" t="s">
        <v>3166</v>
      </c>
      <c r="C10" s="213">
        <v>46235</v>
      </c>
      <c r="D10" s="213"/>
      <c r="E10" s="218" t="s">
        <v>4860</v>
      </c>
      <c r="F10" s="215" t="s">
        <v>3165</v>
      </c>
    </row>
    <row r="11" spans="1:6" ht="30" x14ac:dyDescent="0.25">
      <c r="A11" s="184">
        <v>207</v>
      </c>
      <c r="B11" s="204" t="s">
        <v>3293</v>
      </c>
      <c r="C11" s="185">
        <v>46336</v>
      </c>
      <c r="D11" s="185"/>
      <c r="E11" s="186" t="s">
        <v>6114</v>
      </c>
      <c r="F11" s="107" t="s">
        <v>3292</v>
      </c>
    </row>
    <row r="12" spans="1:6" ht="30" x14ac:dyDescent="0.25">
      <c r="A12" s="236">
        <v>208</v>
      </c>
      <c r="B12" s="212" t="s">
        <v>4308</v>
      </c>
      <c r="C12" s="213">
        <v>46233</v>
      </c>
      <c r="D12" s="213">
        <v>46265</v>
      </c>
      <c r="E12" s="218" t="s">
        <v>496</v>
      </c>
      <c r="F12" s="217" t="s">
        <v>4307</v>
      </c>
    </row>
    <row r="13" spans="1:6" ht="21" customHeight="1" x14ac:dyDescent="0.25">
      <c r="A13" s="211">
        <v>209</v>
      </c>
      <c r="B13" s="217" t="s">
        <v>4309</v>
      </c>
      <c r="C13" s="213">
        <v>46280</v>
      </c>
      <c r="D13" s="213"/>
      <c r="E13" s="218" t="s">
        <v>496</v>
      </c>
      <c r="F13" s="217" t="s">
        <v>4323</v>
      </c>
    </row>
    <row r="14" spans="1:6" ht="121.15" customHeight="1" x14ac:dyDescent="0.25">
      <c r="A14" s="211">
        <v>898</v>
      </c>
      <c r="B14" s="212" t="s">
        <v>4443</v>
      </c>
      <c r="C14" s="213">
        <v>46270</v>
      </c>
      <c r="D14" s="213"/>
      <c r="E14" s="218" t="s">
        <v>496</v>
      </c>
      <c r="F14" s="217" t="s">
        <v>4442</v>
      </c>
    </row>
    <row r="15" spans="1:6" x14ac:dyDescent="0.25">
      <c r="A15" s="211">
        <v>897</v>
      </c>
      <c r="B15" s="217" t="s">
        <v>4551</v>
      </c>
      <c r="C15" s="213">
        <v>46216</v>
      </c>
      <c r="D15" s="213"/>
      <c r="E15" s="218" t="s">
        <v>496</v>
      </c>
      <c r="F15" s="217" t="s">
        <v>4550</v>
      </c>
    </row>
    <row r="16" spans="1:6" x14ac:dyDescent="0.25">
      <c r="A16" s="211">
        <v>210</v>
      </c>
      <c r="B16" s="217" t="s">
        <v>4855</v>
      </c>
      <c r="C16" s="213">
        <v>46308</v>
      </c>
      <c r="D16" s="213"/>
      <c r="E16" s="218" t="s">
        <v>496</v>
      </c>
      <c r="F16" s="217" t="s">
        <v>2991</v>
      </c>
    </row>
    <row r="17" spans="1:6" ht="30" x14ac:dyDescent="0.25">
      <c r="A17" s="210">
        <v>211</v>
      </c>
      <c r="B17" s="190" t="s">
        <v>2992</v>
      </c>
      <c r="C17" s="188">
        <v>46308</v>
      </c>
      <c r="D17" s="188">
        <v>46325</v>
      </c>
      <c r="E17" s="189" t="s">
        <v>1875</v>
      </c>
      <c r="F17" s="187" t="s">
        <v>4856</v>
      </c>
    </row>
    <row r="18" spans="1:6" x14ac:dyDescent="0.25">
      <c r="A18" s="211">
        <v>212</v>
      </c>
      <c r="B18" s="217" t="s">
        <v>4857</v>
      </c>
      <c r="C18" s="213">
        <v>46251</v>
      </c>
      <c r="D18" s="213"/>
      <c r="E18" s="218" t="s">
        <v>496</v>
      </c>
      <c r="F18" s="217" t="s">
        <v>4858</v>
      </c>
    </row>
    <row r="19" spans="1:6" x14ac:dyDescent="0.25">
      <c r="A19" s="230">
        <v>133</v>
      </c>
      <c r="B19" s="217" t="s">
        <v>4968</v>
      </c>
      <c r="C19" s="213">
        <v>46249</v>
      </c>
      <c r="D19" s="213"/>
      <c r="E19" s="218" t="s">
        <v>5480</v>
      </c>
      <c r="F19" s="217" t="s">
        <v>4967</v>
      </c>
    </row>
    <row r="20" spans="1:6" x14ac:dyDescent="0.25">
      <c r="A20" s="230">
        <v>899</v>
      </c>
      <c r="B20" s="217" t="s">
        <v>4968</v>
      </c>
      <c r="C20" s="213">
        <v>46270</v>
      </c>
      <c r="D20" s="213"/>
      <c r="E20" s="218" t="s">
        <v>5480</v>
      </c>
      <c r="F20" s="217" t="s">
        <v>4442</v>
      </c>
    </row>
    <row r="21" spans="1:6" ht="45" x14ac:dyDescent="0.25">
      <c r="A21" s="218">
        <v>214</v>
      </c>
      <c r="B21" s="214" t="s">
        <v>5027</v>
      </c>
      <c r="C21" s="218">
        <v>46268</v>
      </c>
      <c r="D21" s="218"/>
      <c r="E21" s="218" t="s">
        <v>5480</v>
      </c>
      <c r="F21" s="218" t="s">
        <v>5028</v>
      </c>
    </row>
    <row r="22" spans="1:6" x14ac:dyDescent="0.25">
      <c r="A22" s="230">
        <v>900</v>
      </c>
      <c r="B22" s="217" t="s">
        <v>5479</v>
      </c>
      <c r="C22" s="213">
        <v>46277</v>
      </c>
      <c r="D22" s="213"/>
      <c r="E22" s="218" t="s">
        <v>5480</v>
      </c>
      <c r="F22" s="217" t="s">
        <v>4442</v>
      </c>
    </row>
    <row r="23" spans="1:6" ht="240" x14ac:dyDescent="0.25">
      <c r="A23" s="221">
        <v>206</v>
      </c>
      <c r="B23" s="190" t="s">
        <v>5269</v>
      </c>
      <c r="C23" s="188"/>
      <c r="D23" s="188"/>
      <c r="E23" s="222" t="s">
        <v>5475</v>
      </c>
      <c r="F23" s="223" t="s">
        <v>5270</v>
      </c>
    </row>
    <row r="24" spans="1:6" x14ac:dyDescent="0.25">
      <c r="A24" s="226">
        <v>216</v>
      </c>
      <c r="B24" s="107" t="s">
        <v>5477</v>
      </c>
      <c r="C24" s="185">
        <v>46288</v>
      </c>
      <c r="D24" s="185"/>
      <c r="E24" s="186" t="s">
        <v>5651</v>
      </c>
      <c r="F24" s="187" t="s">
        <v>5403</v>
      </c>
    </row>
    <row r="25" spans="1:6" x14ac:dyDescent="0.25">
      <c r="A25" s="225">
        <v>217</v>
      </c>
      <c r="B25" s="187" t="s">
        <v>5478</v>
      </c>
      <c r="C25" s="188">
        <v>46295</v>
      </c>
      <c r="D25" s="188"/>
      <c r="E25" s="229" t="s">
        <v>4859</v>
      </c>
      <c r="F25" s="187" t="s">
        <v>5403</v>
      </c>
    </row>
    <row r="26" spans="1:6" x14ac:dyDescent="0.25">
      <c r="A26" s="258">
        <v>215</v>
      </c>
      <c r="B26" s="217" t="s">
        <v>5544</v>
      </c>
      <c r="C26" s="213">
        <v>46295</v>
      </c>
      <c r="D26" s="213"/>
      <c r="E26" s="218" t="s">
        <v>5480</v>
      </c>
      <c r="F26" s="217" t="s">
        <v>5545</v>
      </c>
    </row>
    <row r="27" spans="1:6" x14ac:dyDescent="0.25">
      <c r="A27" s="231">
        <v>218</v>
      </c>
      <c r="B27" s="187" t="s">
        <v>5613</v>
      </c>
      <c r="C27" s="188">
        <v>46290</v>
      </c>
      <c r="D27" s="188"/>
      <c r="E27" s="189" t="s">
        <v>5650</v>
      </c>
      <c r="F27" s="187" t="s">
        <v>4307</v>
      </c>
    </row>
    <row r="28" spans="1:6" x14ac:dyDescent="0.25">
      <c r="A28" s="231">
        <v>213</v>
      </c>
      <c r="B28" s="187" t="s">
        <v>5646</v>
      </c>
      <c r="C28" s="188">
        <v>46278</v>
      </c>
      <c r="D28" s="188"/>
      <c r="E28" s="229" t="s">
        <v>4859</v>
      </c>
      <c r="F28" s="187" t="s">
        <v>5649</v>
      </c>
    </row>
    <row r="29" spans="1:6" x14ac:dyDescent="0.25">
      <c r="A29" s="231">
        <v>219</v>
      </c>
      <c r="B29" s="187" t="s">
        <v>5680</v>
      </c>
      <c r="C29" s="188">
        <v>46348</v>
      </c>
      <c r="D29" s="188"/>
      <c r="E29" s="189" t="s">
        <v>5681</v>
      </c>
      <c r="F29" s="187" t="s">
        <v>4323</v>
      </c>
    </row>
    <row r="30" spans="1:6" x14ac:dyDescent="0.25">
      <c r="A30" s="231">
        <v>220</v>
      </c>
      <c r="B30" s="187" t="s">
        <v>5680</v>
      </c>
      <c r="C30" s="188">
        <v>46348</v>
      </c>
      <c r="D30" s="188"/>
      <c r="E30" s="189" t="s">
        <v>5681</v>
      </c>
      <c r="F30" s="187" t="s">
        <v>4323</v>
      </c>
    </row>
    <row r="31" spans="1:6" x14ac:dyDescent="0.25">
      <c r="A31" s="231">
        <v>221</v>
      </c>
      <c r="B31" s="187" t="s">
        <v>5680</v>
      </c>
      <c r="C31" s="188">
        <v>46348</v>
      </c>
      <c r="D31" s="188"/>
      <c r="E31" s="189" t="s">
        <v>5681</v>
      </c>
      <c r="F31" s="187" t="s">
        <v>4323</v>
      </c>
    </row>
    <row r="32" spans="1:6" x14ac:dyDescent="0.25">
      <c r="A32" s="231">
        <v>222</v>
      </c>
      <c r="B32" s="187" t="s">
        <v>5698</v>
      </c>
      <c r="C32" s="188">
        <v>46348</v>
      </c>
      <c r="D32" s="188"/>
      <c r="E32" s="189" t="s">
        <v>5681</v>
      </c>
      <c r="F32" s="187" t="s">
        <v>4323</v>
      </c>
    </row>
    <row r="33" spans="1:6" x14ac:dyDescent="0.25">
      <c r="A33" s="259">
        <v>223</v>
      </c>
      <c r="B33" s="107" t="s">
        <v>5698</v>
      </c>
      <c r="C33" s="185">
        <v>46348</v>
      </c>
      <c r="D33" s="185"/>
      <c r="E33" s="107" t="s">
        <v>5681</v>
      </c>
      <c r="F33" s="107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P33" sqref="P33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305" t="e" vm="1">
        <v>#VALUE!</v>
      </c>
      <c r="D2" s="306"/>
      <c r="E2" s="309" t="s">
        <v>320</v>
      </c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10"/>
      <c r="U2" s="313" t="s">
        <v>246</v>
      </c>
      <c r="V2" s="303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307"/>
      <c r="D3" s="308"/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2"/>
      <c r="U3" s="314"/>
      <c r="V3" s="304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73" t="s">
        <v>2070</v>
      </c>
      <c r="D6" s="276" t="s">
        <v>2069</v>
      </c>
      <c r="E6" s="279" t="s">
        <v>2071</v>
      </c>
      <c r="F6" s="282">
        <v>46183</v>
      </c>
      <c r="G6" s="294">
        <v>46220</v>
      </c>
      <c r="H6" s="297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91">
        <f>T9/T6</f>
        <v>0.88949747289203585</v>
      </c>
      <c r="V6" s="270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74"/>
      <c r="D7" s="277"/>
      <c r="E7" s="280"/>
      <c r="F7" s="283"/>
      <c r="G7" s="295"/>
      <c r="H7" s="298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92"/>
      <c r="V7" s="271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74"/>
      <c r="D8" s="277"/>
      <c r="E8" s="280"/>
      <c r="F8" s="283"/>
      <c r="G8" s="295"/>
      <c r="H8" s="298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92"/>
      <c r="V8" s="271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74"/>
      <c r="D9" s="277"/>
      <c r="E9" s="280"/>
      <c r="F9" s="283"/>
      <c r="G9" s="295"/>
      <c r="H9" s="298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92"/>
      <c r="V9" s="271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75"/>
      <c r="D10" s="278"/>
      <c r="E10" s="281"/>
      <c r="F10" s="284"/>
      <c r="G10" s="296"/>
      <c r="H10" s="299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93"/>
      <c r="V10" s="272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73" t="s">
        <v>2987</v>
      </c>
      <c r="D12" s="276" t="s">
        <v>2551</v>
      </c>
      <c r="E12" s="279" t="s">
        <v>2986</v>
      </c>
      <c r="F12" s="282">
        <v>46205</v>
      </c>
      <c r="G12" s="294"/>
      <c r="H12" s="300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91">
        <f>T15/T12</f>
        <v>0.76586952907929418</v>
      </c>
      <c r="V12" s="270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74"/>
      <c r="D13" s="277"/>
      <c r="E13" s="280"/>
      <c r="F13" s="283"/>
      <c r="G13" s="295"/>
      <c r="H13" s="301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92"/>
      <c r="V13" s="271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74"/>
      <c r="D14" s="277"/>
      <c r="E14" s="280"/>
      <c r="F14" s="283"/>
      <c r="G14" s="295"/>
      <c r="H14" s="301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92"/>
      <c r="V14" s="271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74"/>
      <c r="D15" s="277"/>
      <c r="E15" s="280"/>
      <c r="F15" s="283"/>
      <c r="G15" s="295"/>
      <c r="H15" s="301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92"/>
      <c r="V15" s="271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75"/>
      <c r="D16" s="278"/>
      <c r="E16" s="281"/>
      <c r="F16" s="284"/>
      <c r="G16" s="296"/>
      <c r="H16" s="302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93"/>
      <c r="V16" s="272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73" t="s">
        <v>2983</v>
      </c>
      <c r="D18" s="276" t="s">
        <v>2984</v>
      </c>
      <c r="E18" s="279" t="s">
        <v>2985</v>
      </c>
      <c r="F18" s="282">
        <v>46289</v>
      </c>
      <c r="G18" s="294"/>
      <c r="H18" s="288" t="s">
        <v>4324</v>
      </c>
      <c r="I18" s="127" t="s">
        <v>3031</v>
      </c>
      <c r="J18" s="128">
        <f>SUMIF(PERFORMANCE!$N:$N,W18,PERFORMANCE!$G:$G)/1000</f>
        <v>8.1028999999999982</v>
      </c>
      <c r="K18" s="128">
        <f>SUMIF(PERFORMANCE!$N:$N,X18,PERFORMANCE!$G:$G)/1000</f>
        <v>0</v>
      </c>
      <c r="L18" s="128">
        <f>SUMIF(PERFORMANCE!$N:$N,Y18,PERFORMANCE!$G:$G)/1000</f>
        <v>5.4174000000000007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33.380899999999997</v>
      </c>
      <c r="U18" s="291">
        <f>T21/T18</f>
        <v>0.78921179476886494</v>
      </c>
      <c r="V18" s="270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74"/>
      <c r="D19" s="277"/>
      <c r="E19" s="280"/>
      <c r="F19" s="283"/>
      <c r="G19" s="295"/>
      <c r="H19" s="289"/>
      <c r="I19" s="129" t="s">
        <v>3028</v>
      </c>
      <c r="J19" s="130">
        <f t="shared" ref="J19" si="17">J18-J20</f>
        <v>7.8674999999999979</v>
      </c>
      <c r="K19" s="130">
        <f t="shared" ref="K19" si="18">K18-K20</f>
        <v>0</v>
      </c>
      <c r="L19" s="130">
        <f t="shared" ref="L19" si="19">L18-L20</f>
        <v>5.4174000000000007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33.145499999999998</v>
      </c>
      <c r="U19" s="292"/>
      <c r="V19" s="271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74"/>
      <c r="D20" s="277"/>
      <c r="E20" s="280"/>
      <c r="F20" s="283"/>
      <c r="G20" s="295"/>
      <c r="H20" s="289"/>
      <c r="I20" s="129" t="s">
        <v>3030</v>
      </c>
      <c r="J20" s="131">
        <f>SUMIF(PERFORMANCE!$N:$N,W18,PERFORMANCE!$Q:$Q)/1000</f>
        <v>0.2354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0.2354</v>
      </c>
      <c r="U20" s="292"/>
      <c r="V20" s="271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74"/>
      <c r="D21" s="277"/>
      <c r="E21" s="280"/>
      <c r="F21" s="283"/>
      <c r="G21" s="295"/>
      <c r="H21" s="289"/>
      <c r="I21" s="132" t="s">
        <v>315</v>
      </c>
      <c r="J21" s="131">
        <f>SUMIF(PERFORMANCE!$N:$N,MACRO!W18,PERFORMANCE!$R:$R)/1000</f>
        <v>6.484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26.3446</v>
      </c>
      <c r="U21" s="292"/>
      <c r="V21" s="271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75"/>
      <c r="D22" s="278"/>
      <c r="E22" s="281"/>
      <c r="F22" s="284"/>
      <c r="G22" s="296"/>
      <c r="H22" s="290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5.4174000000000007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7.0362999999999971</v>
      </c>
      <c r="U22" s="293"/>
      <c r="V22" s="272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73" t="s">
        <v>3292</v>
      </c>
      <c r="D24" s="276" t="s">
        <v>3291</v>
      </c>
      <c r="E24" s="279" t="s">
        <v>3293</v>
      </c>
      <c r="F24" s="282">
        <v>46336</v>
      </c>
      <c r="G24" s="285"/>
      <c r="H24" s="288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91">
        <v>0</v>
      </c>
      <c r="V24" s="270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74"/>
      <c r="D25" s="277"/>
      <c r="E25" s="280"/>
      <c r="F25" s="283"/>
      <c r="G25" s="286"/>
      <c r="H25" s="289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92"/>
      <c r="V25" s="271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74"/>
      <c r="D26" s="277"/>
      <c r="E26" s="280"/>
      <c r="F26" s="283"/>
      <c r="G26" s="286"/>
      <c r="H26" s="289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92"/>
      <c r="V26" s="271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74"/>
      <c r="D27" s="277"/>
      <c r="E27" s="280"/>
      <c r="F27" s="283"/>
      <c r="G27" s="286"/>
      <c r="H27" s="289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92"/>
      <c r="V27" s="271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75"/>
      <c r="D28" s="278"/>
      <c r="E28" s="281"/>
      <c r="F28" s="284"/>
      <c r="G28" s="287"/>
      <c r="H28" s="290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93"/>
      <c r="V28" s="272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73" t="s">
        <v>2993</v>
      </c>
      <c r="D30" s="276" t="s">
        <v>2989</v>
      </c>
      <c r="E30" s="279" t="s">
        <v>2994</v>
      </c>
      <c r="F30" s="282">
        <v>46219</v>
      </c>
      <c r="G30" s="285"/>
      <c r="H30" s="297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91">
        <v>0</v>
      </c>
      <c r="V30" s="270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74"/>
      <c r="D31" s="277"/>
      <c r="E31" s="280"/>
      <c r="F31" s="283"/>
      <c r="G31" s="286"/>
      <c r="H31" s="298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92"/>
      <c r="V31" s="271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74"/>
      <c r="D32" s="277"/>
      <c r="E32" s="280"/>
      <c r="F32" s="283"/>
      <c r="G32" s="286"/>
      <c r="H32" s="298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92"/>
      <c r="V32" s="271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74"/>
      <c r="D33" s="277"/>
      <c r="E33" s="280"/>
      <c r="F33" s="283"/>
      <c r="G33" s="286"/>
      <c r="H33" s="298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92"/>
      <c r="V33" s="271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75"/>
      <c r="D34" s="278"/>
      <c r="E34" s="281"/>
      <c r="F34" s="284"/>
      <c r="G34" s="287"/>
      <c r="H34" s="299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93"/>
      <c r="V34" s="272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73" t="s">
        <v>2995</v>
      </c>
      <c r="D36" s="276" t="s">
        <v>2990</v>
      </c>
      <c r="E36" s="279" t="s">
        <v>2992</v>
      </c>
      <c r="F36" s="282">
        <v>46198</v>
      </c>
      <c r="G36" s="315"/>
      <c r="H36" s="300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91">
        <v>0</v>
      </c>
      <c r="V36" s="270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74"/>
      <c r="D37" s="277"/>
      <c r="E37" s="280"/>
      <c r="F37" s="283"/>
      <c r="G37" s="316"/>
      <c r="H37" s="301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92"/>
      <c r="V37" s="271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74"/>
      <c r="D38" s="277"/>
      <c r="E38" s="280"/>
      <c r="F38" s="283"/>
      <c r="G38" s="316"/>
      <c r="H38" s="301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92"/>
      <c r="V38" s="271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74"/>
      <c r="D39" s="277"/>
      <c r="E39" s="280"/>
      <c r="F39" s="283"/>
      <c r="G39" s="316"/>
      <c r="H39" s="301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92"/>
      <c r="V39" s="271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75"/>
      <c r="D40" s="278"/>
      <c r="E40" s="281"/>
      <c r="F40" s="284"/>
      <c r="G40" s="317"/>
      <c r="H40" s="302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93"/>
      <c r="V40" s="272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73" t="s">
        <v>3006</v>
      </c>
      <c r="D42" s="276" t="s">
        <v>3004</v>
      </c>
      <c r="E42" s="279" t="s">
        <v>3007</v>
      </c>
      <c r="F42" s="282">
        <v>46188</v>
      </c>
      <c r="G42" s="315">
        <v>46220</v>
      </c>
      <c r="H42" s="297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91">
        <v>0</v>
      </c>
      <c r="V42" s="270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74"/>
      <c r="D43" s="277"/>
      <c r="E43" s="280"/>
      <c r="F43" s="283"/>
      <c r="G43" s="316"/>
      <c r="H43" s="298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92"/>
      <c r="V43" s="271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74"/>
      <c r="D44" s="277"/>
      <c r="E44" s="280"/>
      <c r="F44" s="283"/>
      <c r="G44" s="316"/>
      <c r="H44" s="298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92"/>
      <c r="V44" s="271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74"/>
      <c r="D45" s="277"/>
      <c r="E45" s="280"/>
      <c r="F45" s="283"/>
      <c r="G45" s="316"/>
      <c r="H45" s="298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92"/>
      <c r="V45" s="271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75"/>
      <c r="D46" s="278"/>
      <c r="E46" s="281"/>
      <c r="F46" s="284"/>
      <c r="G46" s="317"/>
      <c r="H46" s="299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93"/>
      <c r="V46" s="272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73" t="s">
        <v>3009</v>
      </c>
      <c r="D48" s="276" t="s">
        <v>3005</v>
      </c>
      <c r="E48" s="279" t="s">
        <v>3008</v>
      </c>
      <c r="F48" s="282">
        <v>46202</v>
      </c>
      <c r="G48" s="315">
        <v>46233</v>
      </c>
      <c r="H48" s="297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91">
        <v>0</v>
      </c>
      <c r="V48" s="270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74"/>
      <c r="D49" s="277"/>
      <c r="E49" s="280"/>
      <c r="F49" s="283"/>
      <c r="G49" s="316"/>
      <c r="H49" s="298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92"/>
      <c r="V49" s="271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74"/>
      <c r="D50" s="277"/>
      <c r="E50" s="280"/>
      <c r="F50" s="283"/>
      <c r="G50" s="316"/>
      <c r="H50" s="298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92"/>
      <c r="V50" s="271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74"/>
      <c r="D51" s="277"/>
      <c r="E51" s="280"/>
      <c r="F51" s="283"/>
      <c r="G51" s="316"/>
      <c r="H51" s="298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92"/>
      <c r="V51" s="271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75"/>
      <c r="D52" s="278"/>
      <c r="E52" s="281"/>
      <c r="F52" s="284"/>
      <c r="G52" s="317"/>
      <c r="H52" s="299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93"/>
      <c r="V52" s="272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73" t="s">
        <v>3009</v>
      </c>
      <c r="D54" s="276" t="s">
        <v>3111</v>
      </c>
      <c r="E54" s="279" t="s">
        <v>3164</v>
      </c>
      <c r="F54" s="282">
        <v>46226</v>
      </c>
      <c r="G54" s="285"/>
      <c r="H54" s="297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91">
        <v>0</v>
      </c>
      <c r="V54" s="270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74"/>
      <c r="D55" s="277"/>
      <c r="E55" s="280"/>
      <c r="F55" s="283"/>
      <c r="G55" s="286"/>
      <c r="H55" s="298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92"/>
      <c r="V55" s="271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74"/>
      <c r="D56" s="277"/>
      <c r="E56" s="280"/>
      <c r="F56" s="283"/>
      <c r="G56" s="286"/>
      <c r="H56" s="298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92"/>
      <c r="V56" s="271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74"/>
      <c r="D57" s="277"/>
      <c r="E57" s="280"/>
      <c r="F57" s="283"/>
      <c r="G57" s="286"/>
      <c r="H57" s="298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92"/>
      <c r="V57" s="271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75"/>
      <c r="D58" s="278"/>
      <c r="E58" s="281"/>
      <c r="F58" s="284"/>
      <c r="G58" s="287"/>
      <c r="H58" s="299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93"/>
      <c r="V58" s="272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73" t="s">
        <v>3165</v>
      </c>
      <c r="D60" s="276" t="s">
        <v>3163</v>
      </c>
      <c r="E60" s="279" t="s">
        <v>3166</v>
      </c>
      <c r="F60" s="282">
        <v>46235</v>
      </c>
      <c r="G60" s="285"/>
      <c r="H60" s="288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91">
        <v>0</v>
      </c>
      <c r="V60" s="270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74"/>
      <c r="D61" s="277"/>
      <c r="E61" s="280"/>
      <c r="F61" s="283"/>
      <c r="G61" s="286"/>
      <c r="H61" s="289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92"/>
      <c r="V61" s="271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74"/>
      <c r="D62" s="277"/>
      <c r="E62" s="280"/>
      <c r="F62" s="283"/>
      <c r="G62" s="286"/>
      <c r="H62" s="289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92"/>
      <c r="V62" s="271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74"/>
      <c r="D63" s="277"/>
      <c r="E63" s="280"/>
      <c r="F63" s="283"/>
      <c r="G63" s="286"/>
      <c r="H63" s="289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92"/>
      <c r="V63" s="271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75"/>
      <c r="D64" s="278"/>
      <c r="E64" s="281"/>
      <c r="F64" s="284"/>
      <c r="G64" s="287"/>
      <c r="H64" s="290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93"/>
      <c r="V64" s="272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73" t="s">
        <v>4307</v>
      </c>
      <c r="D66" s="276" t="s">
        <v>4299</v>
      </c>
      <c r="E66" s="279" t="s">
        <v>4308</v>
      </c>
      <c r="F66" s="282">
        <v>46233</v>
      </c>
      <c r="G66" s="285"/>
      <c r="H66" s="288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91">
        <v>0</v>
      </c>
      <c r="V66" s="270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74"/>
      <c r="D67" s="277"/>
      <c r="E67" s="280"/>
      <c r="F67" s="283"/>
      <c r="G67" s="286"/>
      <c r="H67" s="289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92"/>
      <c r="V67" s="271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74"/>
      <c r="D68" s="277"/>
      <c r="E68" s="280"/>
      <c r="F68" s="283"/>
      <c r="G68" s="286"/>
      <c r="H68" s="289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92"/>
      <c r="V68" s="271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74"/>
      <c r="D69" s="277"/>
      <c r="E69" s="280"/>
      <c r="F69" s="283"/>
      <c r="G69" s="286"/>
      <c r="H69" s="289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92"/>
      <c r="V69" s="271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75"/>
      <c r="D70" s="278"/>
      <c r="E70" s="281"/>
      <c r="F70" s="284"/>
      <c r="G70" s="287"/>
      <c r="H70" s="290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93"/>
      <c r="V70" s="272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73" t="s">
        <v>3165</v>
      </c>
      <c r="D72" s="276" t="s">
        <v>4306</v>
      </c>
      <c r="E72" s="279" t="s">
        <v>4309</v>
      </c>
      <c r="F72" s="282">
        <v>46280</v>
      </c>
      <c r="G72" s="285"/>
      <c r="H72" s="288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91">
        <v>0</v>
      </c>
      <c r="V72" s="270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74"/>
      <c r="D73" s="277"/>
      <c r="E73" s="280"/>
      <c r="F73" s="283"/>
      <c r="G73" s="286"/>
      <c r="H73" s="289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92"/>
      <c r="V73" s="271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74"/>
      <c r="D74" s="277"/>
      <c r="E74" s="280"/>
      <c r="F74" s="283"/>
      <c r="G74" s="286"/>
      <c r="H74" s="289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92"/>
      <c r="V74" s="271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74"/>
      <c r="D75" s="277"/>
      <c r="E75" s="280"/>
      <c r="F75" s="283"/>
      <c r="G75" s="286"/>
      <c r="H75" s="289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0.1196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0.1196</v>
      </c>
      <c r="U75" s="292"/>
      <c r="V75" s="271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75"/>
      <c r="D76" s="278"/>
      <c r="E76" s="281"/>
      <c r="F76" s="284"/>
      <c r="G76" s="287"/>
      <c r="H76" s="290"/>
      <c r="I76" s="133" t="s">
        <v>3029</v>
      </c>
      <c r="J76" s="134">
        <f t="shared" ref="J76:R76" si="228">J72-J75</f>
        <v>0</v>
      </c>
      <c r="K76" s="134">
        <f t="shared" si="228"/>
        <v>0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</v>
      </c>
      <c r="U76" s="293"/>
      <c r="V76" s="272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318" t="s">
        <v>326</v>
      </c>
      <c r="E79" s="320" t="s">
        <v>891</v>
      </c>
      <c r="F79" s="321"/>
      <c r="G79" s="321"/>
      <c r="H79" s="321"/>
      <c r="I79" s="321"/>
      <c r="J79" s="322"/>
      <c r="K79" s="323" t="s">
        <v>331</v>
      </c>
      <c r="L79" s="324"/>
      <c r="M79" s="324"/>
      <c r="N79" s="325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319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25.178899999999999</v>
      </c>
      <c r="F81" s="98">
        <f t="shared" si="230"/>
        <v>0.14360000000000001</v>
      </c>
      <c r="G81" s="98">
        <f t="shared" si="230"/>
        <v>9.3310999999999993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97.499600000000001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8.8434999999999988</v>
      </c>
      <c r="F83" s="141">
        <f t="shared" si="232"/>
        <v>3.5999999999999921E-3</v>
      </c>
      <c r="G83" s="141">
        <f>G81-G85</f>
        <v>5.6310999999999991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35.644199999999998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16.3354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61.855399999999996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81.556700000000006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6.0474000000000006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15.436299999999996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664"/>
  <sheetViews>
    <sheetView topLeftCell="C1" zoomScaleNormal="100" workbookViewId="0">
      <pane ySplit="1" topLeftCell="A5632" activePane="bottomLeft" state="frozen"/>
      <selection pane="bottomLeft" activeCell="L5575" sqref="L5575:N5664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1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3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1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1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1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1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1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1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1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1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1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1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1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1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1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1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1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1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1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1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1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1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1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1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1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1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6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6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6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6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6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6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6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6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6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6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6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6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6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6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6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6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6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6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6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6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6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6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6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6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6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6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6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6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6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6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6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6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6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6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6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6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6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6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6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6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6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6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6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6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6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6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6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6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6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6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6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6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6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6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6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6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6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6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6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6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6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6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6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6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6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6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6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6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6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6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6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6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6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6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6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6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6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6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6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6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6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6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6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6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6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6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6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6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6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6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6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6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6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6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6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6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6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6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6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6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6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6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6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6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6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6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6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6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6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6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6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6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6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6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6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6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6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6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6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6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6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6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6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6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6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6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6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6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6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6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6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6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6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6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6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6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6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6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6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6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6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6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6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6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19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19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19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19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19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19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0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19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0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19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0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19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19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19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19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19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19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19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19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19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19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19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19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19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19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19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19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19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19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19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19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19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19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19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19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19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19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19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19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19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19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19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19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19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19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19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19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19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19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19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19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19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19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19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19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19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19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19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19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19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19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19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19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19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19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19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19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19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19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19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19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19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19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19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19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19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19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19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19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19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19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19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19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19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19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19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19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19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19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19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19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19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19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19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19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19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19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19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19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19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19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19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19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19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19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19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19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19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19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19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19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19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19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19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19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19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19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19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19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19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19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19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19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19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19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19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19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19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19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19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19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19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19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19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19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19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19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19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19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19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19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19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19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19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19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19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4965</v>
      </c>
      <c r="J5115" s="1">
        <v>41</v>
      </c>
      <c r="K5115" s="1">
        <v>164</v>
      </c>
      <c r="L5115" s="42">
        <v>1</v>
      </c>
      <c r="M5115" s="219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4965</v>
      </c>
      <c r="J5116" s="1">
        <v>2.5</v>
      </c>
      <c r="K5116" s="1">
        <v>10</v>
      </c>
      <c r="L5116" s="42">
        <v>1</v>
      </c>
      <c r="M5116" s="219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4965</v>
      </c>
      <c r="J5117" s="1">
        <v>1.8</v>
      </c>
      <c r="K5117" s="1">
        <v>7.2</v>
      </c>
      <c r="L5117" s="42">
        <v>1</v>
      </c>
      <c r="M5117" s="219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4965</v>
      </c>
      <c r="J5118" s="1">
        <v>16</v>
      </c>
      <c r="K5118" s="1">
        <v>480</v>
      </c>
      <c r="L5118" s="42">
        <v>1</v>
      </c>
      <c r="M5118" s="219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4965</v>
      </c>
      <c r="J5119" s="1">
        <v>16</v>
      </c>
      <c r="K5119" s="1">
        <v>192</v>
      </c>
      <c r="L5119" s="42">
        <v>1</v>
      </c>
      <c r="M5119" s="219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4966</v>
      </c>
      <c r="J5120" s="1">
        <v>11.5</v>
      </c>
      <c r="K5120" s="1">
        <v>345</v>
      </c>
      <c r="L5120" s="42">
        <v>1</v>
      </c>
      <c r="M5120" s="219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5017</v>
      </c>
      <c r="J5121" s="1">
        <v>4.0999999999999996</v>
      </c>
      <c r="K5121" s="1">
        <v>122.99999999999999</v>
      </c>
      <c r="L5121" s="42">
        <v>1</v>
      </c>
      <c r="M5121" s="219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19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19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19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19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19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19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19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19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5018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19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19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19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19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19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19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5034</v>
      </c>
      <c r="J5136" s="1">
        <v>19.8</v>
      </c>
      <c r="K5136" s="1">
        <v>99</v>
      </c>
      <c r="L5136" s="42">
        <v>1</v>
      </c>
      <c r="M5136" s="219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5035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19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5036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19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4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4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5380</v>
      </c>
      <c r="F5141" s="1" t="s">
        <v>5381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4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5380</v>
      </c>
      <c r="F5142" s="1" t="s">
        <v>5381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4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4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4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4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4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4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4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4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5380</v>
      </c>
      <c r="F5150" s="1" t="s">
        <v>5381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4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5380</v>
      </c>
      <c r="F5151" s="1" t="s">
        <v>5381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4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4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4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4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4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4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5382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4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4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5383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4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4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4865</v>
      </c>
      <c r="D5161" s="1" t="s">
        <v>4866</v>
      </c>
      <c r="E5161" s="1" t="s">
        <v>173</v>
      </c>
      <c r="F5161" s="1" t="s">
        <v>5384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4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4865</v>
      </c>
      <c r="D5162" s="1" t="s">
        <v>4866</v>
      </c>
      <c r="E5162" s="1" t="s">
        <v>461</v>
      </c>
      <c r="F5162" s="1" t="s">
        <v>5385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4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4865</v>
      </c>
      <c r="D5163" s="1" t="s">
        <v>4866</v>
      </c>
      <c r="E5163" s="1" t="s">
        <v>464</v>
      </c>
      <c r="F5163" s="1" t="s">
        <v>5386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4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4877</v>
      </c>
      <c r="D5164" s="1" t="s">
        <v>4878</v>
      </c>
      <c r="E5164" s="1" t="s">
        <v>173</v>
      </c>
      <c r="F5164" s="1" t="s">
        <v>5387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4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4877</v>
      </c>
      <c r="D5165" s="1" t="s">
        <v>4878</v>
      </c>
      <c r="E5165" s="1" t="s">
        <v>1102</v>
      </c>
      <c r="F5165" s="1" t="s">
        <v>5388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4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4877</v>
      </c>
      <c r="D5166" s="1" t="s">
        <v>4878</v>
      </c>
      <c r="E5166" s="1" t="s">
        <v>1103</v>
      </c>
      <c r="F5166" s="1" t="s">
        <v>5389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4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4877</v>
      </c>
      <c r="D5167" s="1" t="s">
        <v>4878</v>
      </c>
      <c r="E5167" s="1" t="s">
        <v>1104</v>
      </c>
      <c r="F5167" s="1" t="s">
        <v>5390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4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4877</v>
      </c>
      <c r="D5168" s="1" t="s">
        <v>4878</v>
      </c>
      <c r="E5168" s="1" t="s">
        <v>1105</v>
      </c>
      <c r="F5168" s="1" t="s">
        <v>5391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4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4877</v>
      </c>
      <c r="D5169" s="1" t="s">
        <v>4878</v>
      </c>
      <c r="E5169" s="1" t="s">
        <v>1106</v>
      </c>
      <c r="F5169" s="1" t="s">
        <v>5392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4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4877</v>
      </c>
      <c r="D5170" s="1" t="s">
        <v>4878</v>
      </c>
      <c r="E5170" s="1" t="s">
        <v>2310</v>
      </c>
      <c r="F5170" s="1" t="s">
        <v>5393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4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4910</v>
      </c>
      <c r="D5171" s="1" t="s">
        <v>4911</v>
      </c>
      <c r="E5171" s="1" t="s">
        <v>461</v>
      </c>
      <c r="F5171" s="1" t="s">
        <v>5394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4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5411</v>
      </c>
      <c r="D5175" s="1"/>
      <c r="E5175" s="1"/>
      <c r="F5175" s="1" t="s">
        <v>5412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5411</v>
      </c>
      <c r="D5176" s="1"/>
      <c r="E5176" s="1"/>
      <c r="F5176" s="1" t="s">
        <v>5413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5411</v>
      </c>
      <c r="D5177" s="1"/>
      <c r="E5177" s="1"/>
      <c r="F5177" s="1" t="s">
        <v>5414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5415</v>
      </c>
      <c r="D5178" s="1"/>
      <c r="E5178" s="1"/>
      <c r="F5178" s="1" t="s">
        <v>5416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5415</v>
      </c>
      <c r="D5179" s="1"/>
      <c r="E5179" s="1"/>
      <c r="F5179" s="1" t="s">
        <v>5417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5415</v>
      </c>
      <c r="D5180" s="1"/>
      <c r="E5180" s="1"/>
      <c r="F5180" s="1" t="s">
        <v>5418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5419</v>
      </c>
      <c r="D5181" s="1"/>
      <c r="E5181" s="1"/>
      <c r="F5181" s="1" t="s">
        <v>5420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5419</v>
      </c>
      <c r="D5182" s="1"/>
      <c r="E5182" s="1"/>
      <c r="F5182" s="1" t="s">
        <v>5421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5419</v>
      </c>
      <c r="D5183" s="1"/>
      <c r="E5183" s="1"/>
      <c r="F5183" s="1" t="s">
        <v>5422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5423</v>
      </c>
      <c r="D5184" s="1"/>
      <c r="E5184" s="1"/>
      <c r="F5184" s="1" t="s">
        <v>5424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5423</v>
      </c>
      <c r="D5185" s="1"/>
      <c r="E5185" s="1"/>
      <c r="F5185" s="1" t="s">
        <v>5425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5426</v>
      </c>
      <c r="D5186" s="1"/>
      <c r="E5186" s="1"/>
      <c r="F5186" s="1" t="s">
        <v>5427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5426</v>
      </c>
      <c r="D5187" s="1"/>
      <c r="E5187" s="1"/>
      <c r="F5187" s="1" t="s">
        <v>5428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5426</v>
      </c>
      <c r="D5188" s="1"/>
      <c r="E5188" s="1"/>
      <c r="F5188" s="1" t="s">
        <v>5429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5426</v>
      </c>
      <c r="D5189" s="1"/>
      <c r="E5189" s="1"/>
      <c r="F5189" s="1" t="s">
        <v>5430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5426</v>
      </c>
      <c r="D5190" s="1"/>
      <c r="E5190" s="1"/>
      <c r="F5190" s="1" t="s">
        <v>5431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5426</v>
      </c>
      <c r="D5191" s="1"/>
      <c r="E5191" s="1"/>
      <c r="F5191" s="1" t="s">
        <v>5432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5426</v>
      </c>
      <c r="D5192" s="1"/>
      <c r="E5192" s="1"/>
      <c r="F5192" s="1" t="s">
        <v>5433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5426</v>
      </c>
      <c r="D5193" s="1"/>
      <c r="E5193" s="1"/>
      <c r="F5193" s="1" t="s">
        <v>5434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5426</v>
      </c>
      <c r="D5194" s="1"/>
      <c r="E5194" s="1"/>
      <c r="F5194" s="1" t="s">
        <v>5435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5426</v>
      </c>
      <c r="D5195" s="1"/>
      <c r="E5195" s="1"/>
      <c r="F5195" s="1" t="s">
        <v>5436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5426</v>
      </c>
      <c r="D5196" s="1"/>
      <c r="E5196" s="1"/>
      <c r="F5196" s="1" t="s">
        <v>5437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5438</v>
      </c>
      <c r="D5197" s="1"/>
      <c r="E5197" s="1"/>
      <c r="F5197" s="1" t="s">
        <v>5439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5438</v>
      </c>
      <c r="D5198" s="1"/>
      <c r="E5198" s="1"/>
      <c r="F5198" s="1" t="s">
        <v>5440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5438</v>
      </c>
      <c r="D5199" s="1"/>
      <c r="E5199" s="1"/>
      <c r="F5199" s="1" t="s">
        <v>5441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5442</v>
      </c>
      <c r="D5200" s="1"/>
      <c r="E5200" s="1"/>
      <c r="F5200" s="1" t="s">
        <v>5443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5442</v>
      </c>
      <c r="D5201" s="1"/>
      <c r="E5201" s="1"/>
      <c r="F5201" s="1" t="s">
        <v>5444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5442</v>
      </c>
      <c r="D5202" s="1"/>
      <c r="E5202" s="1"/>
      <c r="F5202" s="1" t="s">
        <v>5445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5446</v>
      </c>
      <c r="E5203" s="1" t="s">
        <v>2</v>
      </c>
      <c r="F5203" s="1" t="s">
        <v>5447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5446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5446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5446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5446</v>
      </c>
      <c r="E5207" s="1" t="s">
        <v>100</v>
      </c>
      <c r="F5207" s="1" t="s">
        <v>5448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5446</v>
      </c>
      <c r="E5208" s="1" t="s">
        <v>173</v>
      </c>
      <c r="F5208" s="1" t="s">
        <v>5449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5446</v>
      </c>
      <c r="E5209" s="1" t="s">
        <v>461</v>
      </c>
      <c r="F5209" s="1" t="s">
        <v>5450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5446</v>
      </c>
      <c r="E5210" s="1" t="s">
        <v>464</v>
      </c>
      <c r="F5210" s="1" t="s">
        <v>5451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5446</v>
      </c>
      <c r="E5211" s="1" t="s">
        <v>1103</v>
      </c>
      <c r="F5211" s="1" t="s">
        <v>5452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5446</v>
      </c>
      <c r="E5212" s="1" t="s">
        <v>2</v>
      </c>
      <c r="F5212" s="1" t="s">
        <v>5447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5446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5446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5446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5446</v>
      </c>
      <c r="E5216" s="1" t="s">
        <v>100</v>
      </c>
      <c r="F5216" s="1" t="s">
        <v>5448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5446</v>
      </c>
      <c r="E5217" s="1" t="s">
        <v>173</v>
      </c>
      <c r="F5217" s="1" t="s">
        <v>5449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5446</v>
      </c>
      <c r="E5218" s="1" t="s">
        <v>461</v>
      </c>
      <c r="F5218" s="1" t="s">
        <v>5450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5446</v>
      </c>
      <c r="E5219" s="1" t="s">
        <v>464</v>
      </c>
      <c r="F5219" s="1" t="s">
        <v>5451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5446</v>
      </c>
      <c r="E5220" s="1" t="s">
        <v>1103</v>
      </c>
      <c r="F5220" s="1" t="s">
        <v>5452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5453</v>
      </c>
      <c r="E5223" s="1"/>
      <c r="F5223" s="1" t="s">
        <v>5454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5455</v>
      </c>
      <c r="E5224" s="1"/>
      <c r="F5224" s="1" t="s">
        <v>5456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5453</v>
      </c>
      <c r="E5225" s="1"/>
      <c r="F5225" s="1" t="s">
        <v>5457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5453</v>
      </c>
      <c r="E5226" s="1"/>
      <c r="F5226" s="1" t="s">
        <v>5458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5459</v>
      </c>
      <c r="D5227" s="1"/>
      <c r="E5227" s="1"/>
      <c r="F5227" s="1" t="s">
        <v>5460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5461</v>
      </c>
      <c r="D5228" s="1"/>
      <c r="E5228" s="1"/>
      <c r="F5228" s="1" t="s">
        <v>5462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5463</v>
      </c>
      <c r="D5229" s="1"/>
      <c r="E5229" s="1" t="s">
        <v>2</v>
      </c>
      <c r="F5229" s="1" t="s">
        <v>5464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5463</v>
      </c>
      <c r="D5230" s="1"/>
      <c r="E5230" s="1" t="s">
        <v>2</v>
      </c>
      <c r="F5230" s="1" t="s">
        <v>5464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5465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5465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5466</v>
      </c>
      <c r="D5237" s="1"/>
      <c r="E5237" s="1" t="s">
        <v>2193</v>
      </c>
      <c r="F5237" s="1" t="s">
        <v>5467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5466</v>
      </c>
      <c r="D5238" s="1"/>
      <c r="E5238" s="1" t="s">
        <v>2193</v>
      </c>
      <c r="F5238" s="1" t="s">
        <v>5467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5468</v>
      </c>
      <c r="D5239" s="1"/>
      <c r="E5239" s="1" t="s">
        <v>5469</v>
      </c>
      <c r="F5239" s="1" t="s">
        <v>5467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5468</v>
      </c>
      <c r="D5240" s="1"/>
      <c r="E5240" s="1" t="s">
        <v>5469</v>
      </c>
      <c r="F5240" s="1" t="s">
        <v>5467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5470</v>
      </c>
      <c r="D5241" s="1"/>
      <c r="E5241" s="1" t="s">
        <v>5469</v>
      </c>
      <c r="F5241" s="1" t="s">
        <v>5467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5470</v>
      </c>
      <c r="D5242" s="1"/>
      <c r="E5242" s="1" t="s">
        <v>5469</v>
      </c>
      <c r="F5242" s="1" t="s">
        <v>5467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5471</v>
      </c>
      <c r="D5243" s="1"/>
      <c r="E5243" s="1" t="s">
        <v>5472</v>
      </c>
      <c r="F5243" s="1" t="s">
        <v>5473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5471</v>
      </c>
      <c r="D5244" s="1"/>
      <c r="E5244" s="1" t="s">
        <v>5472</v>
      </c>
      <c r="F5244" s="1" t="s">
        <v>5473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5474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2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2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2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2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2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2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2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2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2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4868</v>
      </c>
      <c r="D5258" s="1" t="s">
        <v>4869</v>
      </c>
      <c r="E5258" s="1" t="s">
        <v>2</v>
      </c>
      <c r="F5258" s="1" t="s">
        <v>4876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2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4868</v>
      </c>
      <c r="D5259" s="1" t="s">
        <v>4869</v>
      </c>
      <c r="E5259" s="1" t="s">
        <v>43</v>
      </c>
      <c r="F5259" s="1" t="s">
        <v>4890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2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4868</v>
      </c>
      <c r="D5260" s="1" t="s">
        <v>4869</v>
      </c>
      <c r="E5260" s="1" t="s">
        <v>746</v>
      </c>
      <c r="F5260" s="1" t="s">
        <v>4889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2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4877</v>
      </c>
      <c r="D5261" s="1" t="s">
        <v>4878</v>
      </c>
      <c r="E5261" s="1" t="s">
        <v>2</v>
      </c>
      <c r="F5261" s="1" t="s">
        <v>4879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2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4877</v>
      </c>
      <c r="D5262" s="1" t="s">
        <v>4878</v>
      </c>
      <c r="E5262" s="1" t="s">
        <v>43</v>
      </c>
      <c r="F5262" s="1" t="s">
        <v>4891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2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4877</v>
      </c>
      <c r="D5263" s="1" t="s">
        <v>4878</v>
      </c>
      <c r="E5263" s="1" t="s">
        <v>746</v>
      </c>
      <c r="F5263" s="1" t="s">
        <v>4892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2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4902</v>
      </c>
      <c r="D5264" s="1" t="s">
        <v>4903</v>
      </c>
      <c r="E5264" s="1" t="s">
        <v>43</v>
      </c>
      <c r="F5264" s="1" t="s">
        <v>4905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2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4902</v>
      </c>
      <c r="D5265" s="1" t="s">
        <v>4903</v>
      </c>
      <c r="E5265" s="1" t="s">
        <v>746</v>
      </c>
      <c r="F5265" s="1" t="s">
        <v>4906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2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4902</v>
      </c>
      <c r="D5266" s="1" t="s">
        <v>4903</v>
      </c>
      <c r="E5266" s="1" t="s">
        <v>1101</v>
      </c>
      <c r="F5266" s="1" t="s">
        <v>4907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2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4910</v>
      </c>
      <c r="D5267" s="1" t="s">
        <v>4911</v>
      </c>
      <c r="E5267" s="1" t="s">
        <v>2</v>
      </c>
      <c r="F5267" s="1" t="s">
        <v>4912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2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4910</v>
      </c>
      <c r="D5268" s="1" t="s">
        <v>4911</v>
      </c>
      <c r="E5268" s="1" t="s">
        <v>43</v>
      </c>
      <c r="F5268" s="1" t="s">
        <v>4913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2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4910</v>
      </c>
      <c r="D5269" s="1" t="s">
        <v>4911</v>
      </c>
      <c r="E5269" s="1" t="s">
        <v>746</v>
      </c>
      <c r="F5269" s="1" t="s">
        <v>4914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2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4910</v>
      </c>
      <c r="D5270" s="1" t="s">
        <v>4911</v>
      </c>
      <c r="E5270" s="1" t="s">
        <v>1101</v>
      </c>
      <c r="F5270" s="1" t="s">
        <v>4915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2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4926</v>
      </c>
      <c r="D5271" s="1" t="s">
        <v>4927</v>
      </c>
      <c r="E5271" s="1" t="s">
        <v>2</v>
      </c>
      <c r="F5271" s="1" t="s">
        <v>4934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2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4962</v>
      </c>
      <c r="D5272" s="1" t="s">
        <v>4961</v>
      </c>
      <c r="E5272" s="1" t="s">
        <v>2</v>
      </c>
      <c r="F5272" s="1" t="s">
        <v>4964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2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5618</v>
      </c>
      <c r="J5273" s="1">
        <v>1</v>
      </c>
      <c r="K5273" s="1">
        <v>18</v>
      </c>
      <c r="L5273" s="42">
        <v>1</v>
      </c>
      <c r="M5273" s="232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5618</v>
      </c>
      <c r="J5274" s="1">
        <v>5.2</v>
      </c>
      <c r="K5274" s="1">
        <v>275.60000000000002</v>
      </c>
      <c r="L5274" s="42">
        <v>1</v>
      </c>
      <c r="M5274" s="232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5618</v>
      </c>
      <c r="J5275" s="1">
        <v>19.100000000000001</v>
      </c>
      <c r="K5275" s="1">
        <v>133.70000000000002</v>
      </c>
      <c r="L5275" s="42">
        <v>1</v>
      </c>
      <c r="M5275" s="232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5618</v>
      </c>
      <c r="J5276" s="1">
        <v>18.2</v>
      </c>
      <c r="K5276" s="1">
        <v>109.19999999999999</v>
      </c>
      <c r="L5276" s="42">
        <v>1</v>
      </c>
      <c r="M5276" s="232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5618</v>
      </c>
      <c r="J5277" s="1">
        <v>6</v>
      </c>
      <c r="K5277" s="1">
        <v>48</v>
      </c>
      <c r="L5277" s="42">
        <v>1</v>
      </c>
      <c r="M5277" s="232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5618</v>
      </c>
      <c r="J5278" s="1">
        <v>5</v>
      </c>
      <c r="K5278" s="1">
        <v>70</v>
      </c>
      <c r="L5278" s="42">
        <v>1</v>
      </c>
      <c r="M5278" s="232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5618</v>
      </c>
      <c r="J5279" s="1">
        <v>6</v>
      </c>
      <c r="K5279" s="1">
        <v>138</v>
      </c>
      <c r="L5279" s="42">
        <v>1</v>
      </c>
      <c r="M5279" s="232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5006</v>
      </c>
      <c r="G5280" s="1">
        <v>2</v>
      </c>
      <c r="H5280" s="1" t="s">
        <v>19</v>
      </c>
      <c r="I5280" s="1" t="s">
        <v>5619</v>
      </c>
      <c r="J5280" s="1">
        <v>5.2</v>
      </c>
      <c r="K5280" s="1">
        <v>10.4</v>
      </c>
      <c r="L5280" s="42">
        <v>1</v>
      </c>
      <c r="M5280" s="232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5031</v>
      </c>
      <c r="G5281" s="1">
        <v>10</v>
      </c>
      <c r="H5281" s="1" t="s">
        <v>19</v>
      </c>
      <c r="I5281" s="1" t="s">
        <v>5620</v>
      </c>
      <c r="J5281" s="1">
        <v>5</v>
      </c>
      <c r="K5281" s="1">
        <v>50</v>
      </c>
      <c r="L5281" s="42">
        <v>1</v>
      </c>
      <c r="M5281" s="232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5652</v>
      </c>
      <c r="E5282" s="1"/>
      <c r="F5282" s="1" t="s">
        <v>4300</v>
      </c>
      <c r="G5282" s="1">
        <v>6</v>
      </c>
      <c r="H5282" s="1" t="s">
        <v>19</v>
      </c>
      <c r="I5282" s="1" t="s">
        <v>5653</v>
      </c>
      <c r="J5282" s="1">
        <v>12.5</v>
      </c>
      <c r="K5282" s="1">
        <v>75</v>
      </c>
      <c r="L5282" s="42">
        <v>1</v>
      </c>
      <c r="M5282" s="232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5654</v>
      </c>
      <c r="E5283" s="1"/>
      <c r="F5283" s="1" t="s">
        <v>4297</v>
      </c>
      <c r="G5283" s="1">
        <v>6</v>
      </c>
      <c r="H5283" s="1" t="s">
        <v>19</v>
      </c>
      <c r="I5283" s="1" t="s">
        <v>5653</v>
      </c>
      <c r="J5283" s="1">
        <v>10</v>
      </c>
      <c r="K5283" s="1">
        <v>60</v>
      </c>
      <c r="L5283" s="42">
        <v>1</v>
      </c>
      <c r="M5283" s="232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2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2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2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2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2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2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2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4865</v>
      </c>
      <c r="D5291" s="1" t="s">
        <v>4866</v>
      </c>
      <c r="E5291" s="1" t="s">
        <v>43</v>
      </c>
      <c r="F5291" s="1" t="s">
        <v>4871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2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4868</v>
      </c>
      <c r="D5292" s="1" t="s">
        <v>4869</v>
      </c>
      <c r="E5292" s="1" t="s">
        <v>1101</v>
      </c>
      <c r="F5292" s="1" t="s">
        <v>4888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2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4877</v>
      </c>
      <c r="D5293" s="1" t="s">
        <v>4878</v>
      </c>
      <c r="E5293" s="1" t="s">
        <v>2</v>
      </c>
      <c r="F5293" s="1" t="s">
        <v>4879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2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4877</v>
      </c>
      <c r="D5294" s="1" t="s">
        <v>4878</v>
      </c>
      <c r="E5294" s="1" t="s">
        <v>1101</v>
      </c>
      <c r="F5294" s="1" t="s">
        <v>4893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2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4902</v>
      </c>
      <c r="D5295" s="1" t="s">
        <v>4903</v>
      </c>
      <c r="E5295" s="1" t="s">
        <v>2</v>
      </c>
      <c r="F5295" s="1" t="s">
        <v>4904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2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4902</v>
      </c>
      <c r="D5296" s="1" t="s">
        <v>4903</v>
      </c>
      <c r="E5296" s="1" t="s">
        <v>1101</v>
      </c>
      <c r="F5296" s="1" t="s">
        <v>4907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2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4902</v>
      </c>
      <c r="D5297" s="1" t="s">
        <v>4903</v>
      </c>
      <c r="E5297" s="1" t="s">
        <v>100</v>
      </c>
      <c r="F5297" s="1" t="s">
        <v>4908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2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4910</v>
      </c>
      <c r="D5298" s="1" t="s">
        <v>4911</v>
      </c>
      <c r="E5298" s="1" t="s">
        <v>1101</v>
      </c>
      <c r="F5298" s="1" t="s">
        <v>5738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2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4910</v>
      </c>
      <c r="D5299" s="1" t="s">
        <v>4911</v>
      </c>
      <c r="E5299" s="1" t="s">
        <v>100</v>
      </c>
      <c r="F5299" s="1" t="s">
        <v>4916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2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4910</v>
      </c>
      <c r="D5300" s="1" t="s">
        <v>4911</v>
      </c>
      <c r="E5300" s="1" t="s">
        <v>173</v>
      </c>
      <c r="F5300" s="1" t="s">
        <v>4917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2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4919</v>
      </c>
      <c r="D5301" s="1" t="s">
        <v>4920</v>
      </c>
      <c r="E5301" s="1" t="s">
        <v>2</v>
      </c>
      <c r="F5301" s="1" t="s">
        <v>4921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2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5739</v>
      </c>
      <c r="D5302" s="1"/>
      <c r="E5302" s="1"/>
      <c r="F5302" s="1" t="s">
        <v>5740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2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5739</v>
      </c>
      <c r="D5303" s="1"/>
      <c r="E5303" s="1"/>
      <c r="F5303" s="1" t="s">
        <v>5741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2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5742</v>
      </c>
      <c r="D5304" s="1"/>
      <c r="E5304" s="1"/>
      <c r="F5304" s="1" t="s">
        <v>5743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2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5742</v>
      </c>
      <c r="D5305" s="1"/>
      <c r="E5305" s="1"/>
      <c r="F5305" s="1" t="s">
        <v>5744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2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5745</v>
      </c>
      <c r="D5306" s="1"/>
      <c r="E5306" s="1"/>
      <c r="F5306" s="1" t="s">
        <v>5746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2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5745</v>
      </c>
      <c r="D5307" s="1"/>
      <c r="E5307" s="1"/>
      <c r="F5307" s="1" t="s">
        <v>5747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2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5748</v>
      </c>
      <c r="D5308" s="1"/>
      <c r="E5308" s="1"/>
      <c r="F5308" s="1" t="s">
        <v>5749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2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5748</v>
      </c>
      <c r="D5309" s="1"/>
      <c r="E5309" s="1"/>
      <c r="F5309" s="1" t="s">
        <v>5750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2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5751</v>
      </c>
      <c r="D5310" s="1"/>
      <c r="E5310" s="1" t="s">
        <v>5752</v>
      </c>
      <c r="F5310" s="1" t="s">
        <v>5753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2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5754</v>
      </c>
      <c r="D5311" s="1"/>
      <c r="E5311" s="1" t="s">
        <v>5755</v>
      </c>
      <c r="F5311" s="1" t="s">
        <v>5756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2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5757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2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5758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2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5759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2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5760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2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5761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2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5762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2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5763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2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5764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2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5765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2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5766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2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5767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2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5768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2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5769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2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5770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2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5771</v>
      </c>
      <c r="D5326" s="1"/>
      <c r="E5326" s="1"/>
      <c r="F5326" s="1" t="s">
        <v>5772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2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5771</v>
      </c>
      <c r="D5327" s="1"/>
      <c r="E5327" s="1"/>
      <c r="F5327" s="1" t="s">
        <v>5773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2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5771</v>
      </c>
      <c r="D5328" s="1"/>
      <c r="E5328" s="1"/>
      <c r="F5328" s="1" t="s">
        <v>5774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2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5771</v>
      </c>
      <c r="D5329" s="1"/>
      <c r="E5329" s="1"/>
      <c r="F5329" s="1" t="s">
        <v>5775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2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5771</v>
      </c>
      <c r="D5330" s="1"/>
      <c r="E5330" s="1"/>
      <c r="F5330" s="1" t="s">
        <v>5776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2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5771</v>
      </c>
      <c r="D5331" s="1"/>
      <c r="E5331" s="1"/>
      <c r="F5331" s="1" t="s">
        <v>5777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2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5778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2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5779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2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5780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2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5781</v>
      </c>
      <c r="D5335" s="1"/>
      <c r="E5335" s="1"/>
      <c r="F5335" s="1" t="s">
        <v>5782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2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5781</v>
      </c>
      <c r="D5336" s="1"/>
      <c r="E5336" s="1"/>
      <c r="F5336" s="1" t="s">
        <v>5783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2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5781</v>
      </c>
      <c r="D5337" s="1"/>
      <c r="E5337" s="1"/>
      <c r="F5337" s="1" t="s">
        <v>5784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2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4938</v>
      </c>
      <c r="D5338" s="1"/>
      <c r="E5338" s="1"/>
      <c r="F5338" s="1" t="s">
        <v>5785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2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4938</v>
      </c>
      <c r="D5339" s="1"/>
      <c r="E5339" s="1"/>
      <c r="F5339" s="1" t="s">
        <v>5786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2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4938</v>
      </c>
      <c r="D5340" s="1"/>
      <c r="E5340" s="1"/>
      <c r="F5340" s="1" t="s">
        <v>5787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2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4938</v>
      </c>
      <c r="D5341" s="1"/>
      <c r="E5341" s="1"/>
      <c r="F5341" s="1" t="s">
        <v>5788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2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4938</v>
      </c>
      <c r="D5342" s="1"/>
      <c r="E5342" s="1"/>
      <c r="F5342" s="1" t="s">
        <v>5789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2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4938</v>
      </c>
      <c r="D5343" s="1"/>
      <c r="E5343" s="1"/>
      <c r="F5343" s="1" t="s">
        <v>5790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2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4943</v>
      </c>
      <c r="D5344" s="1"/>
      <c r="E5344" s="1"/>
      <c r="F5344" s="1" t="s">
        <v>5791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2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4943</v>
      </c>
      <c r="D5345" s="1"/>
      <c r="E5345" s="1"/>
      <c r="F5345" s="1" t="s">
        <v>5792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2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4935</v>
      </c>
      <c r="D5346" s="1"/>
      <c r="E5346" s="1"/>
      <c r="F5346" s="1" t="s">
        <v>5793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2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4935</v>
      </c>
      <c r="D5347" s="1"/>
      <c r="E5347" s="1"/>
      <c r="F5347" s="1" t="s">
        <v>5794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2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4935</v>
      </c>
      <c r="D5348" s="1"/>
      <c r="E5348" s="1"/>
      <c r="F5348" s="1" t="s">
        <v>5795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2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4919</v>
      </c>
      <c r="D5349" s="1"/>
      <c r="E5349" s="1"/>
      <c r="F5349" s="1" t="s">
        <v>5796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2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4919</v>
      </c>
      <c r="D5350" s="1"/>
      <c r="E5350" s="1"/>
      <c r="F5350" s="1" t="s">
        <v>5797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2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4919</v>
      </c>
      <c r="D5351" s="1"/>
      <c r="E5351" s="1"/>
      <c r="F5351" s="1" t="s">
        <v>5798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2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5799</v>
      </c>
      <c r="D5352" s="1"/>
      <c r="E5352" s="1"/>
      <c r="F5352" s="1" t="s">
        <v>5800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2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5799</v>
      </c>
      <c r="D5353" s="1"/>
      <c r="E5353" s="1"/>
      <c r="F5353" s="1" t="s">
        <v>5801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2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4910</v>
      </c>
      <c r="D5354" s="1"/>
      <c r="E5354" s="1"/>
      <c r="F5354" s="1" t="s">
        <v>5802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2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4910</v>
      </c>
      <c r="D5355" s="1"/>
      <c r="E5355" s="1"/>
      <c r="F5355" s="1" t="s">
        <v>5803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2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4910</v>
      </c>
      <c r="D5356" s="1"/>
      <c r="E5356" s="1"/>
      <c r="F5356" s="1" t="s">
        <v>5804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2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4910</v>
      </c>
      <c r="D5357" s="1"/>
      <c r="E5357" s="1"/>
      <c r="F5357" s="1" t="s">
        <v>5805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2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4910</v>
      </c>
      <c r="D5358" s="1"/>
      <c r="E5358" s="1"/>
      <c r="F5358" s="1" t="s">
        <v>5806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2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4902</v>
      </c>
      <c r="D5359" s="1"/>
      <c r="E5359" s="1"/>
      <c r="F5359" s="1" t="s">
        <v>5807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2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4902</v>
      </c>
      <c r="D5360" s="1"/>
      <c r="E5360" s="1"/>
      <c r="F5360" s="1" t="s">
        <v>5808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2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4902</v>
      </c>
      <c r="D5361" s="1"/>
      <c r="E5361" s="1"/>
      <c r="F5361" s="1" t="s">
        <v>5809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2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4902</v>
      </c>
      <c r="D5362" s="1"/>
      <c r="E5362" s="1"/>
      <c r="F5362" s="1" t="s">
        <v>5810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2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4877</v>
      </c>
      <c r="D5363" s="1"/>
      <c r="E5363" s="1"/>
      <c r="F5363" s="1" t="s">
        <v>5811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2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4877</v>
      </c>
      <c r="D5364" s="1"/>
      <c r="E5364" s="1"/>
      <c r="F5364" s="1" t="s">
        <v>5812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2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4877</v>
      </c>
      <c r="D5365" s="1"/>
      <c r="E5365" s="1"/>
      <c r="F5365" s="1" t="s">
        <v>5813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2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4877</v>
      </c>
      <c r="D5366" s="1"/>
      <c r="E5366" s="1"/>
      <c r="F5366" s="1" t="s">
        <v>5814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2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4877</v>
      </c>
      <c r="D5367" s="1"/>
      <c r="E5367" s="1"/>
      <c r="F5367" s="1" t="s">
        <v>5815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2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4868</v>
      </c>
      <c r="D5368" s="1"/>
      <c r="E5368" s="1"/>
      <c r="F5368" s="1" t="s">
        <v>5816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2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4868</v>
      </c>
      <c r="D5369" s="1"/>
      <c r="E5369" s="1"/>
      <c r="F5369" s="1" t="s">
        <v>5817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2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4868</v>
      </c>
      <c r="D5370" s="1"/>
      <c r="E5370" s="1"/>
      <c r="F5370" s="1" t="s">
        <v>5818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2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4865</v>
      </c>
      <c r="D5371" s="1"/>
      <c r="E5371" s="1"/>
      <c r="F5371" s="1" t="s">
        <v>5819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2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4865</v>
      </c>
      <c r="D5372" s="1"/>
      <c r="E5372" s="1"/>
      <c r="F5372" s="1" t="s">
        <v>5820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2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4865</v>
      </c>
      <c r="D5373" s="1"/>
      <c r="E5373" s="1"/>
      <c r="F5373" s="1" t="s">
        <v>5821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2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4865</v>
      </c>
      <c r="D5374" s="1"/>
      <c r="E5374" s="1"/>
      <c r="F5374" s="1" t="s">
        <v>5822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2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4865</v>
      </c>
      <c r="D5375" s="1"/>
      <c r="E5375" s="1"/>
      <c r="F5375" s="1" t="s">
        <v>5823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2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5824</v>
      </c>
      <c r="D5376" s="1"/>
      <c r="E5376" s="1"/>
      <c r="F5376" s="1" t="s">
        <v>5825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2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4969</v>
      </c>
      <c r="D5377" s="1"/>
      <c r="E5377" s="1"/>
      <c r="F5377" s="1" t="s">
        <v>5826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2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4969</v>
      </c>
      <c r="D5378" s="1"/>
      <c r="E5378" s="1"/>
      <c r="F5378" s="1" t="s">
        <v>5827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2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4990</v>
      </c>
      <c r="D5379" s="1"/>
      <c r="E5379" s="1"/>
      <c r="F5379" s="1" t="s">
        <v>5828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2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4990</v>
      </c>
      <c r="D5380" s="1"/>
      <c r="E5380" s="1"/>
      <c r="F5380" s="1" t="s">
        <v>5829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2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4990</v>
      </c>
      <c r="D5381" s="1"/>
      <c r="E5381" s="1"/>
      <c r="F5381" s="1" t="s">
        <v>5830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2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4998</v>
      </c>
      <c r="D5382" s="1"/>
      <c r="E5382" s="1"/>
      <c r="F5382" s="1" t="s">
        <v>5831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2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4998</v>
      </c>
      <c r="D5383" s="1"/>
      <c r="E5383" s="1"/>
      <c r="F5383" s="1" t="s">
        <v>5832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2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4998</v>
      </c>
      <c r="D5384" s="1"/>
      <c r="E5384" s="1"/>
      <c r="F5384" s="1" t="s">
        <v>5833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2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4868</v>
      </c>
      <c r="D5385" s="1"/>
      <c r="E5385" s="1"/>
      <c r="F5385" s="1" t="s">
        <v>5834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2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4868</v>
      </c>
      <c r="D5386" s="1"/>
      <c r="E5386" s="1"/>
      <c r="F5386" s="1" t="s">
        <v>5835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2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5836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2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5837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2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5838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2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5839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2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5840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2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5841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2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5842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2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5843</v>
      </c>
      <c r="D5394" s="1"/>
      <c r="E5394" s="1"/>
      <c r="F5394" s="1" t="s">
        <v>5844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2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5845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2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5846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2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5847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2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5848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2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5849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2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5850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2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5851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2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5852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2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5853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2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5854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2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5855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2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5856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2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5857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2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5858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2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5859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2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5846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2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5860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2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5861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2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5862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2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5863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2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5864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2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5865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2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5866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2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5867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2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5868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2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5869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2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5870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2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5871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2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5872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2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5873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2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5874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2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5875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2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5876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2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5877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2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5878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2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5879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2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5880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2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5881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2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5882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2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5883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2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5884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2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5885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2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5886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2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5781</v>
      </c>
      <c r="D5438" s="1"/>
      <c r="E5438" s="1"/>
      <c r="F5438" s="1" t="s">
        <v>5887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2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5781</v>
      </c>
      <c r="D5439" s="1"/>
      <c r="E5439" s="1"/>
      <c r="F5439" s="1" t="s">
        <v>5888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2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5781</v>
      </c>
      <c r="D5440" s="1"/>
      <c r="E5440" s="1"/>
      <c r="F5440" s="1" t="s">
        <v>5889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2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5781</v>
      </c>
      <c r="D5441" s="1"/>
      <c r="E5441" s="1"/>
      <c r="F5441" s="1" t="s">
        <v>5890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2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5781</v>
      </c>
      <c r="D5442" s="1"/>
      <c r="E5442" s="1"/>
      <c r="F5442" s="1" t="s">
        <v>5891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2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5892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2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5893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2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5781</v>
      </c>
      <c r="D5445" s="1"/>
      <c r="E5445" s="1"/>
      <c r="F5445" s="1" t="s">
        <v>5894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2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5895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2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5896</v>
      </c>
      <c r="D5447" s="1"/>
      <c r="E5447" s="1"/>
      <c r="F5447" s="1" t="s">
        <v>5897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2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5896</v>
      </c>
      <c r="D5448" s="1"/>
      <c r="E5448" s="1"/>
      <c r="F5448" s="1" t="s">
        <v>5898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2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5899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2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5900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2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5901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2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5902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2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5903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2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5904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2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5905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2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5906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2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5907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2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5908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2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5909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2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5910</v>
      </c>
      <c r="D5460" s="1"/>
      <c r="E5460" s="1"/>
      <c r="F5460" s="1" t="s">
        <v>5911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2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5910</v>
      </c>
      <c r="D5461" s="1"/>
      <c r="E5461" s="1"/>
      <c r="F5461" s="1" t="s">
        <v>5912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2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5910</v>
      </c>
      <c r="D5462" s="1"/>
      <c r="E5462" s="1"/>
      <c r="F5462" s="1" t="s">
        <v>5913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2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5910</v>
      </c>
      <c r="D5463" s="1"/>
      <c r="E5463" s="1"/>
      <c r="F5463" s="1" t="s">
        <v>5914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2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5910</v>
      </c>
      <c r="D5464" s="1"/>
      <c r="E5464" s="1"/>
      <c r="F5464" s="1" t="s">
        <v>5915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2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5910</v>
      </c>
      <c r="D5465" s="1"/>
      <c r="E5465" s="1"/>
      <c r="F5465" s="1" t="s">
        <v>5916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2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5917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2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5047</v>
      </c>
      <c r="D5467" s="1" t="s">
        <v>5048</v>
      </c>
      <c r="E5467" s="1" t="s">
        <v>2</v>
      </c>
      <c r="F5467" s="1" t="s">
        <v>5049</v>
      </c>
      <c r="G5467" s="1">
        <v>1</v>
      </c>
      <c r="H5467" s="1" t="s">
        <v>5918</v>
      </c>
      <c r="I5467" s="1" t="s">
        <v>3140</v>
      </c>
      <c r="J5467" s="1">
        <v>368.4</v>
      </c>
      <c r="K5467" s="1">
        <v>368.4</v>
      </c>
      <c r="L5467" s="42">
        <v>8</v>
      </c>
      <c r="M5467" s="232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5047</v>
      </c>
      <c r="D5468" s="1" t="s">
        <v>5048</v>
      </c>
      <c r="E5468" s="1" t="s">
        <v>43</v>
      </c>
      <c r="F5468" s="1" t="s">
        <v>5050</v>
      </c>
      <c r="G5468" s="1">
        <v>1</v>
      </c>
      <c r="H5468" s="1" t="s">
        <v>5918</v>
      </c>
      <c r="I5468" s="1" t="s">
        <v>3140</v>
      </c>
      <c r="J5468" s="1">
        <v>368.7</v>
      </c>
      <c r="K5468" s="1">
        <v>368.7</v>
      </c>
      <c r="L5468" s="42">
        <v>8</v>
      </c>
      <c r="M5468" s="232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5044</v>
      </c>
      <c r="D5469" s="1" t="s">
        <v>5045</v>
      </c>
      <c r="E5469" s="1" t="s">
        <v>2</v>
      </c>
      <c r="F5469" s="1" t="s">
        <v>5046</v>
      </c>
      <c r="G5469" s="1">
        <v>1</v>
      </c>
      <c r="H5469" s="1" t="s">
        <v>5918</v>
      </c>
      <c r="I5469" s="1" t="s">
        <v>3140</v>
      </c>
      <c r="J5469" s="1">
        <v>643.4</v>
      </c>
      <c r="K5469" s="1">
        <v>643.4</v>
      </c>
      <c r="L5469" s="42">
        <v>8</v>
      </c>
      <c r="M5469" s="232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5041</v>
      </c>
      <c r="D5470" s="1" t="s">
        <v>5042</v>
      </c>
      <c r="E5470" s="1" t="s">
        <v>2</v>
      </c>
      <c r="F5470" s="1" t="s">
        <v>5043</v>
      </c>
      <c r="G5470" s="1">
        <v>1</v>
      </c>
      <c r="H5470" s="1" t="s">
        <v>5918</v>
      </c>
      <c r="I5470" s="1" t="s">
        <v>3140</v>
      </c>
      <c r="J5470" s="1">
        <v>886.6</v>
      </c>
      <c r="K5470" s="1">
        <v>886.6</v>
      </c>
      <c r="L5470" s="42">
        <v>8</v>
      </c>
      <c r="M5470" s="232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5037</v>
      </c>
      <c r="D5471" s="1" t="s">
        <v>5038</v>
      </c>
      <c r="E5471" s="1" t="s">
        <v>2</v>
      </c>
      <c r="F5471" s="1" t="s">
        <v>5039</v>
      </c>
      <c r="G5471" s="1">
        <v>1</v>
      </c>
      <c r="H5471" s="1" t="s">
        <v>5918</v>
      </c>
      <c r="I5471" s="1" t="s">
        <v>3140</v>
      </c>
      <c r="J5471" s="1">
        <v>297.8</v>
      </c>
      <c r="K5471" s="1">
        <v>297.8</v>
      </c>
      <c r="L5471" s="42">
        <v>8</v>
      </c>
      <c r="M5471" s="232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5037</v>
      </c>
      <c r="D5472" s="1" t="s">
        <v>5038</v>
      </c>
      <c r="E5472" s="1" t="s">
        <v>43</v>
      </c>
      <c r="F5472" s="1" t="s">
        <v>5040</v>
      </c>
      <c r="G5472" s="1">
        <v>1</v>
      </c>
      <c r="H5472" s="1" t="s">
        <v>5918</v>
      </c>
      <c r="I5472" s="1" t="s">
        <v>3140</v>
      </c>
      <c r="J5472" s="1">
        <v>297.8</v>
      </c>
      <c r="K5472" s="1">
        <v>297.8</v>
      </c>
      <c r="L5472" s="42">
        <v>8</v>
      </c>
      <c r="M5472" s="232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5409</v>
      </c>
      <c r="D5473" s="1" t="s">
        <v>5225</v>
      </c>
      <c r="E5473" s="1" t="s">
        <v>2</v>
      </c>
      <c r="F5473" s="1" t="s">
        <v>5226</v>
      </c>
      <c r="G5473" s="1">
        <v>1</v>
      </c>
      <c r="H5473" s="1" t="s">
        <v>5918</v>
      </c>
      <c r="I5473" s="1" t="s">
        <v>3045</v>
      </c>
      <c r="J5473" s="1">
        <v>408.6</v>
      </c>
      <c r="K5473" s="1">
        <v>408.6</v>
      </c>
      <c r="L5473" s="42">
        <v>8</v>
      </c>
      <c r="M5473" s="232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5275</v>
      </c>
      <c r="D5474" s="1" t="s">
        <v>5234</v>
      </c>
      <c r="E5474" s="1" t="s">
        <v>2</v>
      </c>
      <c r="F5474" s="1" t="s">
        <v>5235</v>
      </c>
      <c r="G5474" s="1">
        <v>1</v>
      </c>
      <c r="H5474" s="1" t="s">
        <v>5918</v>
      </c>
      <c r="I5474" s="1" t="s">
        <v>3045</v>
      </c>
      <c r="J5474" s="1">
        <v>204.2</v>
      </c>
      <c r="K5474" s="1">
        <v>204.2</v>
      </c>
      <c r="L5474" s="42">
        <v>8</v>
      </c>
      <c r="M5474" s="232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5275</v>
      </c>
      <c r="D5475" s="1" t="s">
        <v>5234</v>
      </c>
      <c r="E5475" s="1" t="s">
        <v>43</v>
      </c>
      <c r="F5475" s="1" t="s">
        <v>5236</v>
      </c>
      <c r="G5475" s="1">
        <v>1</v>
      </c>
      <c r="H5475" s="1" t="s">
        <v>5918</v>
      </c>
      <c r="I5475" s="1" t="s">
        <v>3045</v>
      </c>
      <c r="J5475" s="1">
        <v>168.6</v>
      </c>
      <c r="K5475" s="1">
        <v>168.6</v>
      </c>
      <c r="L5475" s="42">
        <v>8</v>
      </c>
      <c r="M5475" s="232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5275</v>
      </c>
      <c r="D5476" s="1" t="s">
        <v>5234</v>
      </c>
      <c r="E5476" s="1" t="s">
        <v>746</v>
      </c>
      <c r="F5476" s="1" t="s">
        <v>5410</v>
      </c>
      <c r="G5476" s="1">
        <v>1</v>
      </c>
      <c r="H5476" s="1" t="s">
        <v>5918</v>
      </c>
      <c r="I5476" s="1" t="s">
        <v>3045</v>
      </c>
      <c r="J5476" s="1">
        <v>36.4</v>
      </c>
      <c r="K5476" s="1">
        <v>36.4</v>
      </c>
      <c r="L5476" s="42">
        <v>8</v>
      </c>
      <c r="M5476" s="232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5216</v>
      </c>
      <c r="D5477" s="1" t="s">
        <v>5217</v>
      </c>
      <c r="E5477" s="1" t="s">
        <v>2</v>
      </c>
      <c r="F5477" s="1" t="s">
        <v>5218</v>
      </c>
      <c r="G5477" s="1">
        <v>1</v>
      </c>
      <c r="H5477" s="1" t="s">
        <v>5918</v>
      </c>
      <c r="I5477" s="1" t="s">
        <v>3045</v>
      </c>
      <c r="J5477" s="1">
        <v>372</v>
      </c>
      <c r="K5477" s="1">
        <v>372</v>
      </c>
      <c r="L5477" s="42">
        <v>8</v>
      </c>
      <c r="M5477" s="232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5216</v>
      </c>
      <c r="D5478" s="1" t="s">
        <v>5217</v>
      </c>
      <c r="E5478" s="1" t="s">
        <v>746</v>
      </c>
      <c r="F5478" s="1" t="s">
        <v>5220</v>
      </c>
      <c r="G5478" s="1">
        <v>8</v>
      </c>
      <c r="H5478" s="1" t="s">
        <v>5918</v>
      </c>
      <c r="I5478" s="1" t="s">
        <v>3045</v>
      </c>
      <c r="J5478" s="1">
        <v>2.1</v>
      </c>
      <c r="K5478" s="1">
        <v>16.8</v>
      </c>
      <c r="L5478" s="42">
        <v>8</v>
      </c>
      <c r="M5478" s="232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5216</v>
      </c>
      <c r="D5479" s="1" t="s">
        <v>5217</v>
      </c>
      <c r="E5479" s="1" t="s">
        <v>1101</v>
      </c>
      <c r="F5479" s="1" t="s">
        <v>5221</v>
      </c>
      <c r="G5479" s="1">
        <v>2</v>
      </c>
      <c r="H5479" s="1" t="s">
        <v>5918</v>
      </c>
      <c r="I5479" s="1" t="s">
        <v>3045</v>
      </c>
      <c r="J5479" s="1">
        <v>3.2</v>
      </c>
      <c r="K5479" s="1">
        <v>3.2</v>
      </c>
      <c r="L5479" s="42">
        <v>8</v>
      </c>
      <c r="M5479" s="232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5216</v>
      </c>
      <c r="D5480" s="1" t="s">
        <v>5217</v>
      </c>
      <c r="E5480" s="1" t="s">
        <v>100</v>
      </c>
      <c r="F5480" s="1" t="s">
        <v>5222</v>
      </c>
      <c r="G5480" s="1">
        <v>4</v>
      </c>
      <c r="H5480" s="1" t="s">
        <v>5918</v>
      </c>
      <c r="I5480" s="1" t="s">
        <v>3045</v>
      </c>
      <c r="J5480" s="1">
        <v>0.3</v>
      </c>
      <c r="K5480" s="1">
        <v>1.2</v>
      </c>
      <c r="L5480" s="42">
        <v>8</v>
      </c>
      <c r="M5480" s="232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5216</v>
      </c>
      <c r="D5481" s="1" t="s">
        <v>5217</v>
      </c>
      <c r="E5481" s="1" t="s">
        <v>173</v>
      </c>
      <c r="F5481" s="1" t="s">
        <v>5223</v>
      </c>
      <c r="G5481" s="1">
        <v>2</v>
      </c>
      <c r="H5481" s="1" t="s">
        <v>5918</v>
      </c>
      <c r="I5481" s="1" t="s">
        <v>3045</v>
      </c>
      <c r="J5481" s="1">
        <v>14.4</v>
      </c>
      <c r="K5481" s="1">
        <v>28.8</v>
      </c>
      <c r="L5481" s="42">
        <v>8</v>
      </c>
      <c r="M5481" s="232">
        <v>46280</v>
      </c>
      <c r="N5481" s="1" t="str">
        <f>VLOOKUP(B5481,MICRO!E:L,8,0)</f>
        <v>P-198</v>
      </c>
    </row>
    <row r="5482" spans="1:14" ht="20.25" x14ac:dyDescent="0.25">
      <c r="A5482" s="1">
        <v>1</v>
      </c>
      <c r="B5482" s="159">
        <v>4522</v>
      </c>
      <c r="C5482" s="1" t="s">
        <v>5019</v>
      </c>
      <c r="D5482" s="1"/>
      <c r="E5482" s="1"/>
      <c r="F5482" s="1" t="s">
        <v>5020</v>
      </c>
      <c r="G5482" s="1">
        <v>6</v>
      </c>
      <c r="H5482" s="1" t="s">
        <v>19</v>
      </c>
      <c r="I5482" s="1" t="s">
        <v>5928</v>
      </c>
      <c r="J5482" s="1">
        <v>15</v>
      </c>
      <c r="K5482" s="1">
        <v>90</v>
      </c>
      <c r="L5482" s="42">
        <v>1</v>
      </c>
      <c r="M5482" s="232">
        <v>46268</v>
      </c>
      <c r="N5482" s="1" t="s">
        <v>5022</v>
      </c>
    </row>
    <row r="5483" spans="1:14" ht="20.25" x14ac:dyDescent="0.25">
      <c r="A5483" s="1">
        <v>2</v>
      </c>
      <c r="B5483" s="159">
        <v>4523</v>
      </c>
      <c r="C5483" s="1" t="s">
        <v>5023</v>
      </c>
      <c r="D5483" s="1"/>
      <c r="E5483" s="1"/>
      <c r="F5483" s="1" t="s">
        <v>5024</v>
      </c>
      <c r="G5483" s="1">
        <v>10</v>
      </c>
      <c r="H5483" s="1" t="s">
        <v>19</v>
      </c>
      <c r="I5483" s="1" t="s">
        <v>5928</v>
      </c>
      <c r="J5483" s="1">
        <v>10.5</v>
      </c>
      <c r="K5483" s="1">
        <v>105</v>
      </c>
      <c r="L5483" s="42">
        <v>1</v>
      </c>
      <c r="M5483" s="232">
        <v>46268</v>
      </c>
      <c r="N5483" s="1" t="s">
        <v>5022</v>
      </c>
    </row>
    <row r="5484" spans="1:14" ht="20.25" x14ac:dyDescent="0.25">
      <c r="A5484" s="1">
        <v>3</v>
      </c>
      <c r="B5484" s="159">
        <v>4524</v>
      </c>
      <c r="C5484" s="1" t="s">
        <v>5025</v>
      </c>
      <c r="D5484" s="1"/>
      <c r="E5484" s="1"/>
      <c r="F5484" s="1" t="s">
        <v>5026</v>
      </c>
      <c r="G5484" s="1">
        <v>5</v>
      </c>
      <c r="H5484" s="1" t="s">
        <v>19</v>
      </c>
      <c r="I5484" s="1" t="s">
        <v>5928</v>
      </c>
      <c r="J5484" s="1">
        <v>35</v>
      </c>
      <c r="K5484" s="1">
        <v>175</v>
      </c>
      <c r="L5484" s="42">
        <v>1</v>
      </c>
      <c r="M5484" s="232">
        <v>46268</v>
      </c>
      <c r="N5484" s="1" t="s">
        <v>5022</v>
      </c>
    </row>
    <row r="5485" spans="1:14" ht="20.25" x14ac:dyDescent="0.25">
      <c r="A5485" s="1">
        <v>1</v>
      </c>
      <c r="B5485" s="159">
        <v>4555</v>
      </c>
      <c r="C5485" s="1" t="s">
        <v>5102</v>
      </c>
      <c r="D5485" s="1" t="s">
        <v>5103</v>
      </c>
      <c r="E5485" s="1" t="s">
        <v>2</v>
      </c>
      <c r="F5485" s="1" t="s">
        <v>5104</v>
      </c>
      <c r="G5485" s="1">
        <v>1</v>
      </c>
      <c r="H5485" s="1" t="s">
        <v>5918</v>
      </c>
      <c r="I5485" s="1" t="s">
        <v>3045</v>
      </c>
      <c r="J5485" s="1">
        <v>84.46</v>
      </c>
      <c r="K5485" s="1">
        <v>84.46</v>
      </c>
      <c r="L5485" s="42">
        <v>9</v>
      </c>
      <c r="M5485" s="232">
        <v>46284</v>
      </c>
      <c r="N5485" s="1" t="s">
        <v>2984</v>
      </c>
    </row>
    <row r="5486" spans="1:14" ht="20.25" x14ac:dyDescent="0.25">
      <c r="A5486" s="1">
        <v>2</v>
      </c>
      <c r="B5486" s="159">
        <v>4556</v>
      </c>
      <c r="C5486" s="1" t="s">
        <v>5102</v>
      </c>
      <c r="D5486" s="1" t="s">
        <v>5103</v>
      </c>
      <c r="E5486" s="1" t="s">
        <v>43</v>
      </c>
      <c r="F5486" s="1" t="s">
        <v>5105</v>
      </c>
      <c r="G5486" s="1">
        <v>2</v>
      </c>
      <c r="H5486" s="1" t="s">
        <v>5918</v>
      </c>
      <c r="I5486" s="1" t="s">
        <v>3045</v>
      </c>
      <c r="J5486" s="1">
        <v>69.61</v>
      </c>
      <c r="K5486" s="1">
        <v>139.22</v>
      </c>
      <c r="L5486" s="42">
        <v>9</v>
      </c>
      <c r="M5486" s="232">
        <v>46284</v>
      </c>
      <c r="N5486" s="1" t="s">
        <v>2984</v>
      </c>
    </row>
    <row r="5487" spans="1:14" ht="20.25" x14ac:dyDescent="0.25">
      <c r="A5487" s="1">
        <v>3</v>
      </c>
      <c r="B5487" s="159">
        <v>4558</v>
      </c>
      <c r="C5487" s="1" t="s">
        <v>5102</v>
      </c>
      <c r="D5487" s="1" t="s">
        <v>5103</v>
      </c>
      <c r="E5487" s="1" t="s">
        <v>1101</v>
      </c>
      <c r="F5487" s="1" t="s">
        <v>5107</v>
      </c>
      <c r="G5487" s="1">
        <v>6</v>
      </c>
      <c r="H5487" s="1" t="s">
        <v>5918</v>
      </c>
      <c r="I5487" s="1" t="s">
        <v>3045</v>
      </c>
      <c r="J5487" s="1">
        <v>6.07</v>
      </c>
      <c r="K5487" s="1">
        <v>36.42</v>
      </c>
      <c r="L5487" s="42">
        <v>9</v>
      </c>
      <c r="M5487" s="232">
        <v>46284</v>
      </c>
      <c r="N5487" s="1" t="s">
        <v>2984</v>
      </c>
    </row>
    <row r="5488" spans="1:14" ht="20.25" x14ac:dyDescent="0.25">
      <c r="A5488" s="1">
        <v>4</v>
      </c>
      <c r="B5488" s="159">
        <v>4561</v>
      </c>
      <c r="C5488" s="1" t="s">
        <v>5102</v>
      </c>
      <c r="D5488" s="1" t="s">
        <v>5103</v>
      </c>
      <c r="E5488" s="1" t="s">
        <v>461</v>
      </c>
      <c r="F5488" s="1" t="s">
        <v>5110</v>
      </c>
      <c r="G5488" s="1">
        <v>1</v>
      </c>
      <c r="H5488" s="1" t="s">
        <v>5918</v>
      </c>
      <c r="I5488" s="1" t="s">
        <v>3045</v>
      </c>
      <c r="J5488" s="1">
        <v>20.48</v>
      </c>
      <c r="K5488" s="1">
        <v>20.48</v>
      </c>
      <c r="L5488" s="42">
        <v>9</v>
      </c>
      <c r="M5488" s="232">
        <v>46284</v>
      </c>
      <c r="N5488" s="1" t="s">
        <v>2984</v>
      </c>
    </row>
    <row r="5489" spans="1:14" ht="20.25" x14ac:dyDescent="0.25">
      <c r="A5489" s="1">
        <v>5</v>
      </c>
      <c r="B5489" s="159">
        <v>4562</v>
      </c>
      <c r="C5489" s="1" t="s">
        <v>5102</v>
      </c>
      <c r="D5489" s="1" t="s">
        <v>5103</v>
      </c>
      <c r="E5489" s="1" t="s">
        <v>464</v>
      </c>
      <c r="F5489" s="1" t="s">
        <v>5111</v>
      </c>
      <c r="G5489" s="1">
        <v>2</v>
      </c>
      <c r="H5489" s="1" t="s">
        <v>5918</v>
      </c>
      <c r="I5489" s="1" t="s">
        <v>3045</v>
      </c>
      <c r="J5489" s="1">
        <v>18.54</v>
      </c>
      <c r="K5489" s="1">
        <v>37.08</v>
      </c>
      <c r="L5489" s="42">
        <v>9</v>
      </c>
      <c r="M5489" s="232">
        <v>46284</v>
      </c>
      <c r="N5489" s="1" t="s">
        <v>2984</v>
      </c>
    </row>
    <row r="5490" spans="1:14" ht="20.25" x14ac:dyDescent="0.25">
      <c r="A5490" s="1">
        <v>6</v>
      </c>
      <c r="B5490" s="159">
        <v>4563</v>
      </c>
      <c r="C5490" s="1" t="s">
        <v>5112</v>
      </c>
      <c r="D5490" s="1" t="s">
        <v>5113</v>
      </c>
      <c r="E5490" s="1" t="s">
        <v>2</v>
      </c>
      <c r="F5490" s="1" t="s">
        <v>5114</v>
      </c>
      <c r="G5490" s="1">
        <v>1</v>
      </c>
      <c r="H5490" s="1" t="s">
        <v>5918</v>
      </c>
      <c r="I5490" s="1" t="s">
        <v>3045</v>
      </c>
      <c r="J5490" s="1">
        <v>82.5</v>
      </c>
      <c r="K5490" s="1">
        <v>82.5</v>
      </c>
      <c r="L5490" s="42">
        <v>9</v>
      </c>
      <c r="M5490" s="232">
        <v>46284</v>
      </c>
      <c r="N5490" s="1" t="s">
        <v>2984</v>
      </c>
    </row>
    <row r="5491" spans="1:14" ht="20.25" x14ac:dyDescent="0.25">
      <c r="A5491" s="1">
        <v>7</v>
      </c>
      <c r="B5491" s="159">
        <v>4564</v>
      </c>
      <c r="C5491" s="1" t="s">
        <v>5112</v>
      </c>
      <c r="D5491" s="1" t="s">
        <v>5113</v>
      </c>
      <c r="E5491" s="1" t="s">
        <v>43</v>
      </c>
      <c r="F5491" s="1" t="s">
        <v>5115</v>
      </c>
      <c r="G5491" s="1">
        <v>1</v>
      </c>
      <c r="H5491" s="1" t="s">
        <v>5918</v>
      </c>
      <c r="I5491" s="1" t="s">
        <v>3045</v>
      </c>
      <c r="J5491" s="1">
        <v>81.86</v>
      </c>
      <c r="K5491" s="1">
        <v>81.86</v>
      </c>
      <c r="L5491" s="42">
        <v>9</v>
      </c>
      <c r="M5491" s="232">
        <v>46284</v>
      </c>
      <c r="N5491" s="1" t="s">
        <v>2984</v>
      </c>
    </row>
    <row r="5492" spans="1:14" ht="20.25" x14ac:dyDescent="0.25">
      <c r="A5492" s="1">
        <v>8</v>
      </c>
      <c r="B5492" s="159">
        <v>4565</v>
      </c>
      <c r="C5492" s="1" t="s">
        <v>5116</v>
      </c>
      <c r="D5492" s="1" t="s">
        <v>5117</v>
      </c>
      <c r="E5492" s="1" t="s">
        <v>2</v>
      </c>
      <c r="F5492" s="1" t="s">
        <v>5118</v>
      </c>
      <c r="G5492" s="1">
        <v>3</v>
      </c>
      <c r="H5492" s="1" t="s">
        <v>5918</v>
      </c>
      <c r="I5492" s="1" t="s">
        <v>3045</v>
      </c>
      <c r="J5492" s="1">
        <v>83.82</v>
      </c>
      <c r="K5492" s="1">
        <v>251.45999999999998</v>
      </c>
      <c r="L5492" s="42">
        <v>9</v>
      </c>
      <c r="M5492" s="232">
        <v>46284</v>
      </c>
      <c r="N5492" s="1" t="s">
        <v>2984</v>
      </c>
    </row>
    <row r="5493" spans="1:14" ht="20.25" x14ac:dyDescent="0.25">
      <c r="A5493" s="1">
        <v>9</v>
      </c>
      <c r="B5493" s="159">
        <v>4566</v>
      </c>
      <c r="C5493" s="1" t="s">
        <v>5116</v>
      </c>
      <c r="D5493" s="1" t="s">
        <v>5117</v>
      </c>
      <c r="E5493" s="1" t="s">
        <v>43</v>
      </c>
      <c r="F5493" s="1" t="s">
        <v>5119</v>
      </c>
      <c r="G5493" s="1">
        <v>2</v>
      </c>
      <c r="H5493" s="1" t="s">
        <v>5918</v>
      </c>
      <c r="I5493" s="1" t="s">
        <v>3045</v>
      </c>
      <c r="J5493" s="1">
        <v>85.1</v>
      </c>
      <c r="K5493" s="1">
        <v>170.2</v>
      </c>
      <c r="L5493" s="42">
        <v>9</v>
      </c>
      <c r="M5493" s="232">
        <v>46284</v>
      </c>
      <c r="N5493" s="1" t="s">
        <v>2984</v>
      </c>
    </row>
    <row r="5494" spans="1:14" ht="20.25" x14ac:dyDescent="0.25">
      <c r="A5494" s="1">
        <v>10</v>
      </c>
      <c r="B5494" s="159">
        <v>4567</v>
      </c>
      <c r="C5494" s="1" t="s">
        <v>5120</v>
      </c>
      <c r="D5494" s="1" t="s">
        <v>5121</v>
      </c>
      <c r="E5494" s="1" t="s">
        <v>2</v>
      </c>
      <c r="F5494" s="1" t="s">
        <v>5122</v>
      </c>
      <c r="G5494" s="1">
        <v>1</v>
      </c>
      <c r="H5494" s="1" t="s">
        <v>5918</v>
      </c>
      <c r="I5494" s="1" t="s">
        <v>3045</v>
      </c>
      <c r="J5494" s="1">
        <v>86.97</v>
      </c>
      <c r="K5494" s="1">
        <v>86.97</v>
      </c>
      <c r="L5494" s="42">
        <v>9</v>
      </c>
      <c r="M5494" s="232">
        <v>46284</v>
      </c>
      <c r="N5494" s="1" t="s">
        <v>2984</v>
      </c>
    </row>
    <row r="5495" spans="1:14" ht="20.25" x14ac:dyDescent="0.25">
      <c r="A5495" s="1">
        <v>11</v>
      </c>
      <c r="B5495" s="159">
        <v>4568</v>
      </c>
      <c r="C5495" s="1" t="s">
        <v>5120</v>
      </c>
      <c r="D5495" s="1" t="s">
        <v>5121</v>
      </c>
      <c r="E5495" s="1" t="s">
        <v>43</v>
      </c>
      <c r="F5495" s="1" t="s">
        <v>5123</v>
      </c>
      <c r="G5495" s="1">
        <v>1</v>
      </c>
      <c r="H5495" s="1" t="s">
        <v>5918</v>
      </c>
      <c r="I5495" s="1" t="s">
        <v>3045</v>
      </c>
      <c r="J5495" s="1">
        <v>87.61</v>
      </c>
      <c r="K5495" s="1">
        <v>87.61</v>
      </c>
      <c r="L5495" s="42">
        <v>9</v>
      </c>
      <c r="M5495" s="232">
        <v>46284</v>
      </c>
      <c r="N5495" s="1" t="s">
        <v>2984</v>
      </c>
    </row>
    <row r="5496" spans="1:14" ht="20.25" x14ac:dyDescent="0.25">
      <c r="A5496" s="1">
        <v>12</v>
      </c>
      <c r="B5496" s="159">
        <v>4569</v>
      </c>
      <c r="C5496" s="1" t="s">
        <v>5124</v>
      </c>
      <c r="D5496" s="1" t="s">
        <v>5125</v>
      </c>
      <c r="E5496" s="1" t="s">
        <v>2</v>
      </c>
      <c r="F5496" s="1" t="s">
        <v>5126</v>
      </c>
      <c r="G5496" s="1">
        <v>4</v>
      </c>
      <c r="H5496" s="1" t="s">
        <v>5918</v>
      </c>
      <c r="I5496" s="1" t="s">
        <v>3045</v>
      </c>
      <c r="J5496" s="1">
        <v>26.26</v>
      </c>
      <c r="K5496" s="1">
        <v>105.04</v>
      </c>
      <c r="L5496" s="42">
        <v>9</v>
      </c>
      <c r="M5496" s="232">
        <v>46284</v>
      </c>
      <c r="N5496" s="1" t="s">
        <v>2984</v>
      </c>
    </row>
    <row r="5497" spans="1:14" ht="20.25" x14ac:dyDescent="0.25">
      <c r="A5497" s="1">
        <v>13</v>
      </c>
      <c r="B5497" s="159">
        <v>4570</v>
      </c>
      <c r="C5497" s="1" t="s">
        <v>5124</v>
      </c>
      <c r="D5497" s="1" t="s">
        <v>5125</v>
      </c>
      <c r="E5497" s="1" t="s">
        <v>43</v>
      </c>
      <c r="F5497" s="1" t="s">
        <v>5127</v>
      </c>
      <c r="G5497" s="1">
        <v>4</v>
      </c>
      <c r="H5497" s="1" t="s">
        <v>5918</v>
      </c>
      <c r="I5497" s="1" t="s">
        <v>3045</v>
      </c>
      <c r="J5497" s="1">
        <v>31.82</v>
      </c>
      <c r="K5497" s="1">
        <v>127.28</v>
      </c>
      <c r="L5497" s="42">
        <v>9</v>
      </c>
      <c r="M5497" s="232">
        <v>46284</v>
      </c>
      <c r="N5497" s="1" t="s">
        <v>2984</v>
      </c>
    </row>
    <row r="5498" spans="1:14" ht="20.25" x14ac:dyDescent="0.25">
      <c r="A5498" s="1">
        <v>14</v>
      </c>
      <c r="B5498" s="159">
        <v>4571</v>
      </c>
      <c r="C5498" s="1" t="s">
        <v>5124</v>
      </c>
      <c r="D5498" s="1" t="s">
        <v>5125</v>
      </c>
      <c r="E5498" s="1" t="s">
        <v>746</v>
      </c>
      <c r="F5498" s="1" t="s">
        <v>5128</v>
      </c>
      <c r="G5498" s="1">
        <v>4</v>
      </c>
      <c r="H5498" s="1" t="s">
        <v>5918</v>
      </c>
      <c r="I5498" s="1" t="s">
        <v>3045</v>
      </c>
      <c r="J5498" s="1">
        <v>30.1</v>
      </c>
      <c r="K5498" s="1">
        <v>120.4</v>
      </c>
      <c r="L5498" s="42">
        <v>9</v>
      </c>
      <c r="M5498" s="232">
        <v>46284</v>
      </c>
      <c r="N5498" s="1" t="s">
        <v>2984</v>
      </c>
    </row>
    <row r="5499" spans="1:14" ht="20.25" x14ac:dyDescent="0.25">
      <c r="A5499" s="1">
        <v>15</v>
      </c>
      <c r="B5499" s="159">
        <v>4572</v>
      </c>
      <c r="C5499" s="1" t="s">
        <v>5124</v>
      </c>
      <c r="D5499" s="1" t="s">
        <v>5125</v>
      </c>
      <c r="E5499" s="1" t="s">
        <v>1101</v>
      </c>
      <c r="F5499" s="1" t="s">
        <v>5129</v>
      </c>
      <c r="G5499" s="1">
        <v>4</v>
      </c>
      <c r="H5499" s="1" t="s">
        <v>5918</v>
      </c>
      <c r="I5499" s="1" t="s">
        <v>3045</v>
      </c>
      <c r="J5499" s="1">
        <v>34.200000000000003</v>
      </c>
      <c r="K5499" s="1">
        <v>136.80000000000001</v>
      </c>
      <c r="L5499" s="42">
        <v>9</v>
      </c>
      <c r="M5499" s="232">
        <v>46284</v>
      </c>
      <c r="N5499" s="1" t="s">
        <v>2984</v>
      </c>
    </row>
    <row r="5500" spans="1:14" ht="20.25" x14ac:dyDescent="0.25">
      <c r="A5500" s="1">
        <v>16</v>
      </c>
      <c r="B5500" s="159">
        <v>4573</v>
      </c>
      <c r="C5500" s="1" t="s">
        <v>5124</v>
      </c>
      <c r="D5500" s="1" t="s">
        <v>5125</v>
      </c>
      <c r="E5500" s="1" t="s">
        <v>100</v>
      </c>
      <c r="F5500" s="1" t="s">
        <v>5130</v>
      </c>
      <c r="G5500" s="1">
        <v>2</v>
      </c>
      <c r="H5500" s="1" t="s">
        <v>5918</v>
      </c>
      <c r="I5500" s="1" t="s">
        <v>3045</v>
      </c>
      <c r="J5500" s="1">
        <v>29.36</v>
      </c>
      <c r="K5500" s="1">
        <v>58.72</v>
      </c>
      <c r="L5500" s="42">
        <v>9</v>
      </c>
      <c r="M5500" s="232">
        <v>46284</v>
      </c>
      <c r="N5500" s="1" t="s">
        <v>2984</v>
      </c>
    </row>
    <row r="5501" spans="1:14" ht="20.25" x14ac:dyDescent="0.25">
      <c r="A5501" s="1">
        <v>17</v>
      </c>
      <c r="B5501" s="159">
        <v>4574</v>
      </c>
      <c r="C5501" s="1" t="s">
        <v>5124</v>
      </c>
      <c r="D5501" s="1" t="s">
        <v>5125</v>
      </c>
      <c r="E5501" s="1" t="s">
        <v>173</v>
      </c>
      <c r="F5501" s="1" t="s">
        <v>5131</v>
      </c>
      <c r="G5501" s="1">
        <v>2</v>
      </c>
      <c r="H5501" s="1" t="s">
        <v>5918</v>
      </c>
      <c r="I5501" s="1" t="s">
        <v>3045</v>
      </c>
      <c r="J5501" s="1">
        <v>27.46</v>
      </c>
      <c r="K5501" s="1">
        <v>54.92</v>
      </c>
      <c r="L5501" s="42">
        <v>9</v>
      </c>
      <c r="M5501" s="232">
        <v>46284</v>
      </c>
      <c r="N5501" s="1" t="s">
        <v>2984</v>
      </c>
    </row>
    <row r="5502" spans="1:14" ht="20.25" x14ac:dyDescent="0.25">
      <c r="A5502" s="1">
        <v>18</v>
      </c>
      <c r="B5502" s="159">
        <v>4575</v>
      </c>
      <c r="C5502" s="1" t="s">
        <v>5124</v>
      </c>
      <c r="D5502" s="1" t="s">
        <v>5125</v>
      </c>
      <c r="E5502" s="1" t="s">
        <v>461</v>
      </c>
      <c r="F5502" s="1" t="s">
        <v>5133</v>
      </c>
      <c r="G5502" s="1">
        <v>2</v>
      </c>
      <c r="H5502" s="1" t="s">
        <v>5918</v>
      </c>
      <c r="I5502" s="1" t="s">
        <v>3045</v>
      </c>
      <c r="J5502" s="1">
        <v>71.62</v>
      </c>
      <c r="K5502" s="1">
        <v>143.24</v>
      </c>
      <c r="L5502" s="42">
        <v>9</v>
      </c>
      <c r="M5502" s="232">
        <v>46284</v>
      </c>
      <c r="N5502" s="1" t="s">
        <v>2984</v>
      </c>
    </row>
    <row r="5503" spans="1:14" ht="20.25" x14ac:dyDescent="0.25">
      <c r="A5503" s="1">
        <v>19</v>
      </c>
      <c r="B5503" s="159">
        <v>4576</v>
      </c>
      <c r="C5503" s="1" t="s">
        <v>5124</v>
      </c>
      <c r="D5503" s="1" t="s">
        <v>5125</v>
      </c>
      <c r="E5503" s="1" t="s">
        <v>464</v>
      </c>
      <c r="F5503" s="1" t="s">
        <v>5132</v>
      </c>
      <c r="G5503" s="1">
        <v>2</v>
      </c>
      <c r="H5503" s="1" t="s">
        <v>5918</v>
      </c>
      <c r="I5503" s="1" t="s">
        <v>3045</v>
      </c>
      <c r="J5503" s="1">
        <v>82.73</v>
      </c>
      <c r="K5503" s="1">
        <v>165.46</v>
      </c>
      <c r="L5503" s="42">
        <v>9</v>
      </c>
      <c r="M5503" s="232">
        <v>46284</v>
      </c>
      <c r="N5503" s="1" t="s">
        <v>2984</v>
      </c>
    </row>
    <row r="5504" spans="1:14" ht="20.25" x14ac:dyDescent="0.25">
      <c r="A5504" s="1">
        <v>20</v>
      </c>
      <c r="B5504" s="159">
        <v>4577</v>
      </c>
      <c r="C5504" s="1" t="s">
        <v>5134</v>
      </c>
      <c r="D5504" s="1" t="s">
        <v>5135</v>
      </c>
      <c r="E5504" s="1" t="s">
        <v>2</v>
      </c>
      <c r="F5504" s="1" t="s">
        <v>5136</v>
      </c>
      <c r="G5504" s="1">
        <v>1</v>
      </c>
      <c r="H5504" s="1" t="s">
        <v>5918</v>
      </c>
      <c r="I5504" s="1" t="s">
        <v>3045</v>
      </c>
      <c r="J5504" s="1">
        <v>92.27</v>
      </c>
      <c r="K5504" s="1">
        <v>92.27</v>
      </c>
      <c r="L5504" s="42">
        <v>9</v>
      </c>
      <c r="M5504" s="232">
        <v>46284</v>
      </c>
      <c r="N5504" s="1" t="s">
        <v>2984</v>
      </c>
    </row>
    <row r="5505" spans="1:14" ht="20.25" x14ac:dyDescent="0.25">
      <c r="A5505" s="1">
        <v>21</v>
      </c>
      <c r="B5505" s="159">
        <v>4578</v>
      </c>
      <c r="C5505" s="1" t="s">
        <v>5134</v>
      </c>
      <c r="D5505" s="1" t="s">
        <v>5135</v>
      </c>
      <c r="E5505" s="1" t="s">
        <v>43</v>
      </c>
      <c r="F5505" s="1" t="s">
        <v>5137</v>
      </c>
      <c r="G5505" s="1">
        <v>1</v>
      </c>
      <c r="H5505" s="1" t="s">
        <v>5918</v>
      </c>
      <c r="I5505" s="1" t="s">
        <v>3045</v>
      </c>
      <c r="J5505" s="1">
        <v>93.32</v>
      </c>
      <c r="K5505" s="1">
        <v>93.32</v>
      </c>
      <c r="L5505" s="42">
        <v>9</v>
      </c>
      <c r="M5505" s="232">
        <v>46284</v>
      </c>
      <c r="N5505" s="1" t="s">
        <v>2984</v>
      </c>
    </row>
    <row r="5506" spans="1:14" ht="20.25" x14ac:dyDescent="0.25">
      <c r="A5506" s="1">
        <v>22</v>
      </c>
      <c r="B5506" s="159">
        <v>4579</v>
      </c>
      <c r="C5506" s="1" t="s">
        <v>5134</v>
      </c>
      <c r="D5506" s="1" t="s">
        <v>5135</v>
      </c>
      <c r="E5506" s="1" t="s">
        <v>746</v>
      </c>
      <c r="F5506" s="1" t="s">
        <v>5138</v>
      </c>
      <c r="G5506" s="1">
        <v>1</v>
      </c>
      <c r="H5506" s="1" t="s">
        <v>5918</v>
      </c>
      <c r="I5506" s="1" t="s">
        <v>3045</v>
      </c>
      <c r="J5506" s="1">
        <v>60.64</v>
      </c>
      <c r="K5506" s="1">
        <v>60.64</v>
      </c>
      <c r="L5506" s="42">
        <v>9</v>
      </c>
      <c r="M5506" s="232">
        <v>46284</v>
      </c>
      <c r="N5506" s="1" t="s">
        <v>2984</v>
      </c>
    </row>
    <row r="5507" spans="1:14" ht="20.25" x14ac:dyDescent="0.25">
      <c r="A5507" s="1">
        <v>23</v>
      </c>
      <c r="B5507" s="159">
        <v>4580</v>
      </c>
      <c r="C5507" s="1" t="s">
        <v>5134</v>
      </c>
      <c r="D5507" s="1" t="s">
        <v>5135</v>
      </c>
      <c r="E5507" s="1" t="s">
        <v>1101</v>
      </c>
      <c r="F5507" s="1" t="s">
        <v>5139</v>
      </c>
      <c r="G5507" s="1">
        <v>2</v>
      </c>
      <c r="H5507" s="1" t="s">
        <v>5918</v>
      </c>
      <c r="I5507" s="1" t="s">
        <v>3045</v>
      </c>
      <c r="J5507" s="1">
        <v>91.98</v>
      </c>
      <c r="K5507" s="1">
        <v>183.96</v>
      </c>
      <c r="L5507" s="42">
        <v>9</v>
      </c>
      <c r="M5507" s="232">
        <v>46284</v>
      </c>
      <c r="N5507" s="1" t="s">
        <v>2984</v>
      </c>
    </row>
    <row r="5508" spans="1:14" ht="20.25" x14ac:dyDescent="0.25">
      <c r="A5508" s="1">
        <v>24</v>
      </c>
      <c r="B5508" s="159">
        <v>4581</v>
      </c>
      <c r="C5508" s="1" t="s">
        <v>5134</v>
      </c>
      <c r="D5508" s="1" t="s">
        <v>5135</v>
      </c>
      <c r="E5508" s="1" t="s">
        <v>100</v>
      </c>
      <c r="F5508" s="1" t="s">
        <v>5140</v>
      </c>
      <c r="G5508" s="1">
        <v>1</v>
      </c>
      <c r="H5508" s="1" t="s">
        <v>5918</v>
      </c>
      <c r="I5508" s="1" t="s">
        <v>3045</v>
      </c>
      <c r="J5508" s="1">
        <v>26.04</v>
      </c>
      <c r="K5508" s="1">
        <v>26.04</v>
      </c>
      <c r="L5508" s="42">
        <v>9</v>
      </c>
      <c r="M5508" s="232">
        <v>46284</v>
      </c>
      <c r="N5508" s="1" t="s">
        <v>2984</v>
      </c>
    </row>
    <row r="5509" spans="1:14" ht="20.25" x14ac:dyDescent="0.25">
      <c r="A5509" s="1">
        <v>25</v>
      </c>
      <c r="B5509" s="159">
        <v>4582</v>
      </c>
      <c r="C5509" s="1" t="s">
        <v>5134</v>
      </c>
      <c r="D5509" s="1" t="s">
        <v>5135</v>
      </c>
      <c r="E5509" s="1" t="s">
        <v>173</v>
      </c>
      <c r="F5509" s="1" t="s">
        <v>5141</v>
      </c>
      <c r="G5509" s="1">
        <v>1</v>
      </c>
      <c r="H5509" s="1" t="s">
        <v>5918</v>
      </c>
      <c r="I5509" s="1" t="s">
        <v>3045</v>
      </c>
      <c r="J5509" s="1">
        <v>26.04</v>
      </c>
      <c r="K5509" s="1">
        <v>26.04</v>
      </c>
      <c r="L5509" s="42">
        <v>9</v>
      </c>
      <c r="M5509" s="232">
        <v>46284</v>
      </c>
      <c r="N5509" s="1" t="s">
        <v>2984</v>
      </c>
    </row>
    <row r="5510" spans="1:14" ht="20.25" x14ac:dyDescent="0.25">
      <c r="A5510" s="1">
        <v>26</v>
      </c>
      <c r="B5510" s="159">
        <v>4583</v>
      </c>
      <c r="C5510" s="1" t="s">
        <v>5134</v>
      </c>
      <c r="D5510" s="1" t="s">
        <v>5135</v>
      </c>
      <c r="E5510" s="1" t="s">
        <v>461</v>
      </c>
      <c r="F5510" s="1" t="s">
        <v>5142</v>
      </c>
      <c r="G5510" s="1">
        <v>1</v>
      </c>
      <c r="H5510" s="1" t="s">
        <v>5918</v>
      </c>
      <c r="I5510" s="1" t="s">
        <v>3045</v>
      </c>
      <c r="J5510" s="1">
        <v>177.93</v>
      </c>
      <c r="K5510" s="1">
        <v>177.93</v>
      </c>
      <c r="L5510" s="42">
        <v>9</v>
      </c>
      <c r="M5510" s="232">
        <v>46284</v>
      </c>
      <c r="N5510" s="1" t="s">
        <v>2984</v>
      </c>
    </row>
    <row r="5511" spans="1:14" ht="20.25" x14ac:dyDescent="0.25">
      <c r="A5511" s="1">
        <v>27</v>
      </c>
      <c r="B5511" s="159">
        <v>4584</v>
      </c>
      <c r="C5511" s="1" t="s">
        <v>5134</v>
      </c>
      <c r="D5511" s="1" t="s">
        <v>5135</v>
      </c>
      <c r="E5511" s="1" t="s">
        <v>464</v>
      </c>
      <c r="F5511" s="1" t="s">
        <v>5143</v>
      </c>
      <c r="G5511" s="1">
        <v>1</v>
      </c>
      <c r="H5511" s="1" t="s">
        <v>5918</v>
      </c>
      <c r="I5511" s="1" t="s">
        <v>3045</v>
      </c>
      <c r="J5511" s="1">
        <v>177.93</v>
      </c>
      <c r="K5511" s="1">
        <v>177.93</v>
      </c>
      <c r="L5511" s="42">
        <v>9</v>
      </c>
      <c r="M5511" s="232">
        <v>46284</v>
      </c>
      <c r="N5511" s="1" t="s">
        <v>2984</v>
      </c>
    </row>
    <row r="5512" spans="1:14" ht="20.25" x14ac:dyDescent="0.25">
      <c r="A5512" s="1">
        <v>28</v>
      </c>
      <c r="B5512" s="159">
        <v>4596</v>
      </c>
      <c r="C5512" s="1" t="s">
        <v>5157</v>
      </c>
      <c r="D5512" s="1" t="s">
        <v>5158</v>
      </c>
      <c r="E5512" s="1" t="s">
        <v>2</v>
      </c>
      <c r="F5512" s="1" t="s">
        <v>5159</v>
      </c>
      <c r="G5512" s="1">
        <v>2</v>
      </c>
      <c r="H5512" s="1" t="s">
        <v>5918</v>
      </c>
      <c r="I5512" s="1" t="s">
        <v>3045</v>
      </c>
      <c r="J5512" s="1">
        <v>96.54</v>
      </c>
      <c r="K5512" s="1">
        <v>193.08</v>
      </c>
      <c r="L5512" s="42">
        <v>9</v>
      </c>
      <c r="M5512" s="232">
        <v>46284</v>
      </c>
      <c r="N5512" s="1" t="s">
        <v>2984</v>
      </c>
    </row>
    <row r="5513" spans="1:14" ht="20.25" x14ac:dyDescent="0.25">
      <c r="A5513" s="1">
        <v>29</v>
      </c>
      <c r="B5513" s="159">
        <v>4597</v>
      </c>
      <c r="C5513" s="1" t="s">
        <v>5157</v>
      </c>
      <c r="D5513" s="1" t="s">
        <v>5158</v>
      </c>
      <c r="E5513" s="1" t="s">
        <v>43</v>
      </c>
      <c r="F5513" s="1" t="s">
        <v>5160</v>
      </c>
      <c r="G5513" s="1">
        <v>2</v>
      </c>
      <c r="H5513" s="1" t="s">
        <v>5918</v>
      </c>
      <c r="I5513" s="1" t="s">
        <v>3045</v>
      </c>
      <c r="J5513" s="1">
        <v>112.63</v>
      </c>
      <c r="K5513" s="1">
        <v>225.26</v>
      </c>
      <c r="L5513" s="42">
        <v>9</v>
      </c>
      <c r="M5513" s="232">
        <v>46284</v>
      </c>
      <c r="N5513" s="1" t="s">
        <v>2984</v>
      </c>
    </row>
    <row r="5514" spans="1:14" ht="20.25" x14ac:dyDescent="0.25">
      <c r="A5514" s="1">
        <v>30</v>
      </c>
      <c r="B5514" s="159">
        <v>4598</v>
      </c>
      <c r="C5514" s="1" t="s">
        <v>5157</v>
      </c>
      <c r="D5514" s="1" t="s">
        <v>5158</v>
      </c>
      <c r="E5514" s="1" t="s">
        <v>746</v>
      </c>
      <c r="F5514" s="1" t="s">
        <v>5161</v>
      </c>
      <c r="G5514" s="1">
        <v>1</v>
      </c>
      <c r="H5514" s="1" t="s">
        <v>5918</v>
      </c>
      <c r="I5514" s="1" t="s">
        <v>3045</v>
      </c>
      <c r="J5514" s="1">
        <v>89.11</v>
      </c>
      <c r="K5514" s="1">
        <v>89.11</v>
      </c>
      <c r="L5514" s="42">
        <v>9</v>
      </c>
      <c r="M5514" s="232">
        <v>46284</v>
      </c>
      <c r="N5514" s="1" t="s">
        <v>2984</v>
      </c>
    </row>
    <row r="5515" spans="1:14" ht="20.25" x14ac:dyDescent="0.25">
      <c r="A5515" s="1">
        <v>31</v>
      </c>
      <c r="B5515" s="159">
        <v>4599</v>
      </c>
      <c r="C5515" s="1" t="s">
        <v>5157</v>
      </c>
      <c r="D5515" s="1" t="s">
        <v>5158</v>
      </c>
      <c r="E5515" s="1" t="s">
        <v>1101</v>
      </c>
      <c r="F5515" s="1" t="s">
        <v>5162</v>
      </c>
      <c r="G5515" s="1">
        <v>1</v>
      </c>
      <c r="H5515" s="1" t="s">
        <v>5918</v>
      </c>
      <c r="I5515" s="1" t="s">
        <v>3045</v>
      </c>
      <c r="J5515" s="1">
        <v>88.34</v>
      </c>
      <c r="K5515" s="1">
        <v>88.34</v>
      </c>
      <c r="L5515" s="42">
        <v>9</v>
      </c>
      <c r="M5515" s="232">
        <v>46284</v>
      </c>
      <c r="N5515" s="1" t="s">
        <v>2984</v>
      </c>
    </row>
    <row r="5516" spans="1:14" ht="20.25" x14ac:dyDescent="0.25">
      <c r="A5516" s="1">
        <v>32</v>
      </c>
      <c r="B5516" s="159">
        <v>4600</v>
      </c>
      <c r="C5516" s="1" t="s">
        <v>5157</v>
      </c>
      <c r="D5516" s="1" t="s">
        <v>5158</v>
      </c>
      <c r="E5516" s="1" t="s">
        <v>100</v>
      </c>
      <c r="F5516" s="1" t="s">
        <v>5163</v>
      </c>
      <c r="G5516" s="1">
        <v>1</v>
      </c>
      <c r="H5516" s="1" t="s">
        <v>5918</v>
      </c>
      <c r="I5516" s="1" t="s">
        <v>3045</v>
      </c>
      <c r="J5516" s="1">
        <v>83.44</v>
      </c>
      <c r="K5516" s="1">
        <v>83.44</v>
      </c>
      <c r="L5516" s="42">
        <v>9</v>
      </c>
      <c r="M5516" s="232">
        <v>46284</v>
      </c>
      <c r="N5516" s="1" t="s">
        <v>2984</v>
      </c>
    </row>
    <row r="5517" spans="1:14" ht="20.25" x14ac:dyDescent="0.25">
      <c r="A5517" s="1">
        <v>33</v>
      </c>
      <c r="B5517" s="159">
        <v>4601</v>
      </c>
      <c r="C5517" s="1" t="s">
        <v>5157</v>
      </c>
      <c r="D5517" s="1" t="s">
        <v>5158</v>
      </c>
      <c r="E5517" s="1" t="s">
        <v>173</v>
      </c>
      <c r="F5517" s="1" t="s">
        <v>5164</v>
      </c>
      <c r="G5517" s="1">
        <v>1</v>
      </c>
      <c r="H5517" s="1" t="s">
        <v>5918</v>
      </c>
      <c r="I5517" s="1" t="s">
        <v>3045</v>
      </c>
      <c r="J5517" s="1">
        <v>105.14</v>
      </c>
      <c r="K5517" s="1">
        <v>105.14</v>
      </c>
      <c r="L5517" s="42">
        <v>9</v>
      </c>
      <c r="M5517" s="232">
        <v>46284</v>
      </c>
      <c r="N5517" s="1" t="s">
        <v>2984</v>
      </c>
    </row>
    <row r="5518" spans="1:14" ht="20.25" x14ac:dyDescent="0.25">
      <c r="A5518" s="1">
        <v>34</v>
      </c>
      <c r="B5518" s="159">
        <v>4602</v>
      </c>
      <c r="C5518" s="1" t="s">
        <v>5157</v>
      </c>
      <c r="D5518" s="1" t="s">
        <v>5158</v>
      </c>
      <c r="E5518" s="1" t="s">
        <v>461</v>
      </c>
      <c r="F5518" s="1" t="s">
        <v>5165</v>
      </c>
      <c r="G5518" s="1">
        <v>1</v>
      </c>
      <c r="H5518" s="1" t="s">
        <v>5918</v>
      </c>
      <c r="I5518" s="1" t="s">
        <v>3045</v>
      </c>
      <c r="J5518" s="1">
        <v>105.14</v>
      </c>
      <c r="K5518" s="1">
        <v>105.14</v>
      </c>
      <c r="L5518" s="42">
        <v>9</v>
      </c>
      <c r="M5518" s="232">
        <v>46284</v>
      </c>
      <c r="N5518" s="1" t="s">
        <v>2984</v>
      </c>
    </row>
    <row r="5519" spans="1:14" ht="20.25" x14ac:dyDescent="0.25">
      <c r="A5519" s="1">
        <v>35</v>
      </c>
      <c r="B5519" s="159">
        <v>4603</v>
      </c>
      <c r="C5519" s="1" t="s">
        <v>5157</v>
      </c>
      <c r="D5519" s="1" t="s">
        <v>5158</v>
      </c>
      <c r="E5519" s="1" t="s">
        <v>464</v>
      </c>
      <c r="F5519" s="1" t="s">
        <v>5166</v>
      </c>
      <c r="G5519" s="1">
        <v>1</v>
      </c>
      <c r="H5519" s="1" t="s">
        <v>5918</v>
      </c>
      <c r="I5519" s="1" t="s">
        <v>3045</v>
      </c>
      <c r="J5519" s="1">
        <v>107.64</v>
      </c>
      <c r="K5519" s="1">
        <v>107.64</v>
      </c>
      <c r="L5519" s="42">
        <v>9</v>
      </c>
      <c r="M5519" s="232">
        <v>46284</v>
      </c>
      <c r="N5519" s="1" t="s">
        <v>2984</v>
      </c>
    </row>
    <row r="5520" spans="1:14" ht="20.25" x14ac:dyDescent="0.25">
      <c r="A5520" s="1">
        <v>36</v>
      </c>
      <c r="B5520" s="159">
        <v>4604</v>
      </c>
      <c r="C5520" s="1" t="s">
        <v>5169</v>
      </c>
      <c r="D5520" s="1" t="s">
        <v>5167</v>
      </c>
      <c r="E5520" s="1" t="s">
        <v>2</v>
      </c>
      <c r="F5520" s="1" t="s">
        <v>5168</v>
      </c>
      <c r="G5520" s="1">
        <v>1</v>
      </c>
      <c r="H5520" s="1" t="s">
        <v>5918</v>
      </c>
      <c r="I5520" s="1" t="s">
        <v>3045</v>
      </c>
      <c r="J5520" s="1">
        <v>540.84500000000003</v>
      </c>
      <c r="K5520" s="1">
        <v>540.84500000000003</v>
      </c>
      <c r="L5520" s="42">
        <v>9</v>
      </c>
      <c r="M5520" s="232">
        <v>46284</v>
      </c>
      <c r="N5520" s="1" t="s">
        <v>2984</v>
      </c>
    </row>
    <row r="5521" spans="1:14" ht="20.25" x14ac:dyDescent="0.25">
      <c r="A5521" s="1">
        <v>37</v>
      </c>
      <c r="B5521" s="159">
        <v>4605</v>
      </c>
      <c r="C5521" s="1" t="s">
        <v>5170</v>
      </c>
      <c r="D5521" s="1" t="s">
        <v>5171</v>
      </c>
      <c r="E5521" s="1" t="s">
        <v>2</v>
      </c>
      <c r="F5521" s="1" t="s">
        <v>5172</v>
      </c>
      <c r="G5521" s="1">
        <v>1</v>
      </c>
      <c r="H5521" s="1" t="s">
        <v>5918</v>
      </c>
      <c r="I5521" s="1" t="s">
        <v>3045</v>
      </c>
      <c r="J5521" s="1">
        <v>510.44499999999999</v>
      </c>
      <c r="K5521" s="1">
        <v>510.44499999999999</v>
      </c>
      <c r="L5521" s="42">
        <v>9</v>
      </c>
      <c r="M5521" s="232">
        <v>46284</v>
      </c>
      <c r="N5521" s="1" t="s">
        <v>2984</v>
      </c>
    </row>
    <row r="5522" spans="1:14" ht="20.25" x14ac:dyDescent="0.25">
      <c r="A5522" s="1">
        <v>38</v>
      </c>
      <c r="B5522" s="159">
        <v>4606</v>
      </c>
      <c r="C5522" s="1" t="s">
        <v>5173</v>
      </c>
      <c r="D5522" s="1" t="s">
        <v>5174</v>
      </c>
      <c r="E5522" s="1" t="s">
        <v>2</v>
      </c>
      <c r="F5522" s="1" t="s">
        <v>5175</v>
      </c>
      <c r="G5522" s="1">
        <v>1</v>
      </c>
      <c r="H5522" s="1" t="s">
        <v>5918</v>
      </c>
      <c r="I5522" s="1" t="s">
        <v>3045</v>
      </c>
      <c r="J5522" s="1">
        <v>504.65499999999997</v>
      </c>
      <c r="K5522" s="1">
        <v>504.65499999999997</v>
      </c>
      <c r="L5522" s="42">
        <v>9</v>
      </c>
      <c r="M5522" s="232">
        <v>46284</v>
      </c>
      <c r="N5522" s="1" t="s">
        <v>2984</v>
      </c>
    </row>
    <row r="5523" spans="1:14" ht="20.25" x14ac:dyDescent="0.25">
      <c r="A5523" s="1">
        <v>39</v>
      </c>
      <c r="B5523" s="159">
        <v>4607</v>
      </c>
      <c r="C5523" s="1" t="s">
        <v>5176</v>
      </c>
      <c r="D5523" s="1" t="s">
        <v>5177</v>
      </c>
      <c r="E5523" s="1" t="s">
        <v>2</v>
      </c>
      <c r="F5523" s="1" t="s">
        <v>5178</v>
      </c>
      <c r="G5523" s="1">
        <v>1</v>
      </c>
      <c r="H5523" s="1" t="s">
        <v>5918</v>
      </c>
      <c r="I5523" s="1" t="s">
        <v>3045</v>
      </c>
      <c r="J5523" s="1">
        <v>526.47500000000002</v>
      </c>
      <c r="K5523" s="1">
        <v>526.47500000000002</v>
      </c>
      <c r="L5523" s="42">
        <v>9</v>
      </c>
      <c r="M5523" s="232">
        <v>46284</v>
      </c>
      <c r="N5523" s="1" t="s">
        <v>2984</v>
      </c>
    </row>
    <row r="5524" spans="1:14" ht="20.25" x14ac:dyDescent="0.25">
      <c r="A5524" s="1">
        <v>40</v>
      </c>
      <c r="B5524" s="159">
        <v>4849</v>
      </c>
      <c r="C5524" s="1" t="s">
        <v>5627</v>
      </c>
      <c r="D5524" s="1" t="s">
        <v>5628</v>
      </c>
      <c r="E5524" s="1" t="s">
        <v>2</v>
      </c>
      <c r="F5524" s="1" t="s">
        <v>5629</v>
      </c>
      <c r="G5524" s="1">
        <v>1</v>
      </c>
      <c r="H5524" s="1" t="s">
        <v>5918</v>
      </c>
      <c r="I5524" s="1" t="s">
        <v>3140</v>
      </c>
      <c r="J5524" s="1">
        <v>106.3</v>
      </c>
      <c r="K5524" s="1">
        <v>106.3</v>
      </c>
      <c r="L5524" s="42">
        <v>9</v>
      </c>
      <c r="M5524" s="232">
        <v>46284</v>
      </c>
      <c r="N5524" s="1" t="s">
        <v>2984</v>
      </c>
    </row>
    <row r="5525" spans="1:14" ht="20.25" x14ac:dyDescent="0.25">
      <c r="A5525" s="1">
        <v>41</v>
      </c>
      <c r="B5525" s="159">
        <v>4743</v>
      </c>
      <c r="C5525" s="1" t="s">
        <v>5396</v>
      </c>
      <c r="D5525" s="1" t="s">
        <v>5397</v>
      </c>
      <c r="E5525" s="1" t="s">
        <v>2</v>
      </c>
      <c r="F5525" s="1" t="s">
        <v>5398</v>
      </c>
      <c r="G5525" s="1">
        <v>1</v>
      </c>
      <c r="H5525" s="1" t="s">
        <v>5918</v>
      </c>
      <c r="I5525" s="1" t="s">
        <v>3093</v>
      </c>
      <c r="J5525" s="1">
        <v>35.1</v>
      </c>
      <c r="K5525" s="1">
        <v>35.1</v>
      </c>
      <c r="L5525" s="42">
        <v>9</v>
      </c>
      <c r="M5525" s="232">
        <v>46284</v>
      </c>
      <c r="N5525" s="1" t="s">
        <v>2984</v>
      </c>
    </row>
    <row r="5526" spans="1:14" ht="20.25" x14ac:dyDescent="0.25">
      <c r="A5526" s="1">
        <v>42</v>
      </c>
      <c r="B5526" s="159">
        <v>4744</v>
      </c>
      <c r="C5526" s="1" t="s">
        <v>5396</v>
      </c>
      <c r="D5526" s="1" t="s">
        <v>5397</v>
      </c>
      <c r="E5526" s="1" t="s">
        <v>43</v>
      </c>
      <c r="F5526" s="1" t="s">
        <v>5399</v>
      </c>
      <c r="G5526" s="1">
        <v>1</v>
      </c>
      <c r="H5526" s="1" t="s">
        <v>5918</v>
      </c>
      <c r="I5526" s="1" t="s">
        <v>3093</v>
      </c>
      <c r="J5526" s="1">
        <v>36.6</v>
      </c>
      <c r="K5526" s="1">
        <v>36.6</v>
      </c>
      <c r="L5526" s="42">
        <v>9</v>
      </c>
      <c r="M5526" s="232">
        <v>46284</v>
      </c>
      <c r="N5526" s="1" t="s">
        <v>2984</v>
      </c>
    </row>
    <row r="5527" spans="1:14" ht="20.25" x14ac:dyDescent="0.25">
      <c r="A5527" s="1">
        <v>43</v>
      </c>
      <c r="B5527" s="159">
        <v>4745</v>
      </c>
      <c r="C5527" s="1" t="s">
        <v>5396</v>
      </c>
      <c r="D5527" s="1" t="s">
        <v>5397</v>
      </c>
      <c r="E5527" s="1" t="s">
        <v>746</v>
      </c>
      <c r="F5527" s="1" t="s">
        <v>5400</v>
      </c>
      <c r="G5527" s="1">
        <v>1</v>
      </c>
      <c r="H5527" s="1" t="s">
        <v>5918</v>
      </c>
      <c r="I5527" s="1" t="s">
        <v>3093</v>
      </c>
      <c r="J5527" s="1">
        <v>54.3</v>
      </c>
      <c r="K5527" s="1">
        <v>54.3</v>
      </c>
      <c r="L5527" s="42">
        <v>9</v>
      </c>
      <c r="M5527" s="232">
        <v>46284</v>
      </c>
      <c r="N5527" s="1" t="s">
        <v>2984</v>
      </c>
    </row>
    <row r="5528" spans="1:14" ht="20.25" x14ac:dyDescent="0.25">
      <c r="A5528" s="1">
        <v>44</v>
      </c>
      <c r="B5528" s="159">
        <v>4746</v>
      </c>
      <c r="C5528" s="1" t="s">
        <v>5396</v>
      </c>
      <c r="D5528" s="1" t="s">
        <v>5397</v>
      </c>
      <c r="E5528" s="1" t="s">
        <v>1101</v>
      </c>
      <c r="F5528" s="1" t="s">
        <v>5401</v>
      </c>
      <c r="G5528" s="1">
        <v>1</v>
      </c>
      <c r="H5528" s="1" t="s">
        <v>5918</v>
      </c>
      <c r="I5528" s="1" t="s">
        <v>3093</v>
      </c>
      <c r="J5528" s="1">
        <v>36.6</v>
      </c>
      <c r="K5528" s="1">
        <v>36.6</v>
      </c>
      <c r="L5528" s="42">
        <v>9</v>
      </c>
      <c r="M5528" s="232">
        <v>46284</v>
      </c>
      <c r="N5528" s="1" t="s">
        <v>2984</v>
      </c>
    </row>
    <row r="5529" spans="1:14" ht="20.25" x14ac:dyDescent="0.25">
      <c r="A5529" s="1">
        <v>45</v>
      </c>
      <c r="B5529" s="159">
        <v>4747</v>
      </c>
      <c r="C5529" s="1" t="s">
        <v>5396</v>
      </c>
      <c r="D5529" s="1" t="s">
        <v>5397</v>
      </c>
      <c r="E5529" s="1" t="s">
        <v>100</v>
      </c>
      <c r="F5529" s="1" t="s">
        <v>5402</v>
      </c>
      <c r="G5529" s="1">
        <v>1</v>
      </c>
      <c r="H5529" s="1" t="s">
        <v>5918</v>
      </c>
      <c r="I5529" s="1" t="s">
        <v>3093</v>
      </c>
      <c r="J5529" s="1">
        <v>54.3</v>
      </c>
      <c r="K5529" s="1">
        <v>54.3</v>
      </c>
      <c r="L5529" s="42">
        <v>9</v>
      </c>
      <c r="M5529" s="232">
        <v>46284</v>
      </c>
      <c r="N5529" s="1" t="s">
        <v>2984</v>
      </c>
    </row>
    <row r="5530" spans="1:14" ht="20.25" x14ac:dyDescent="0.25">
      <c r="A5530" s="1">
        <v>46</v>
      </c>
      <c r="B5530" s="159">
        <v>4826</v>
      </c>
      <c r="C5530" s="1" t="s">
        <v>5396</v>
      </c>
      <c r="D5530" s="1" t="s">
        <v>5397</v>
      </c>
      <c r="E5530" s="1" t="s">
        <v>173</v>
      </c>
      <c r="F5530" s="1" t="s">
        <v>5605</v>
      </c>
      <c r="G5530" s="1">
        <v>1</v>
      </c>
      <c r="H5530" s="1" t="s">
        <v>5918</v>
      </c>
      <c r="I5530" s="1" t="s">
        <v>3093</v>
      </c>
      <c r="J5530" s="1">
        <v>36.6</v>
      </c>
      <c r="K5530" s="1">
        <v>36.6</v>
      </c>
      <c r="L5530" s="42">
        <v>9</v>
      </c>
      <c r="M5530" s="232">
        <v>46284</v>
      </c>
      <c r="N5530" s="1" t="s">
        <v>2984</v>
      </c>
    </row>
    <row r="5531" spans="1:14" ht="20.25" x14ac:dyDescent="0.25">
      <c r="A5531" s="1">
        <v>47</v>
      </c>
      <c r="B5531" s="159">
        <v>4828</v>
      </c>
      <c r="C5531" s="1" t="s">
        <v>5396</v>
      </c>
      <c r="D5531" s="1" t="s">
        <v>5397</v>
      </c>
      <c r="E5531" s="1" t="s">
        <v>464</v>
      </c>
      <c r="F5531" s="1" t="s">
        <v>5607</v>
      </c>
      <c r="G5531" s="1">
        <v>1</v>
      </c>
      <c r="H5531" s="1" t="s">
        <v>5918</v>
      </c>
      <c r="I5531" s="1" t="s">
        <v>3093</v>
      </c>
      <c r="J5531" s="1">
        <v>54.3</v>
      </c>
      <c r="K5531" s="1">
        <v>54.3</v>
      </c>
      <c r="L5531" s="42">
        <v>9</v>
      </c>
      <c r="M5531" s="232">
        <v>46284</v>
      </c>
      <c r="N5531" s="1" t="s">
        <v>2984</v>
      </c>
    </row>
    <row r="5532" spans="1:14" ht="20.25" x14ac:dyDescent="0.25">
      <c r="A5532" s="1">
        <v>48</v>
      </c>
      <c r="B5532" s="159">
        <v>4840</v>
      </c>
      <c r="C5532" s="1" t="s">
        <v>5396</v>
      </c>
      <c r="D5532" s="1" t="s">
        <v>5397</v>
      </c>
      <c r="E5532" s="1" t="s">
        <v>1103</v>
      </c>
      <c r="F5532" s="1" t="s">
        <v>5609</v>
      </c>
      <c r="G5532" s="1">
        <v>1</v>
      </c>
      <c r="H5532" s="1" t="s">
        <v>5918</v>
      </c>
      <c r="I5532" s="1" t="s">
        <v>3093</v>
      </c>
      <c r="J5532" s="1">
        <v>43.9</v>
      </c>
      <c r="K5532" s="1">
        <v>43.9</v>
      </c>
      <c r="L5532" s="42">
        <v>9</v>
      </c>
      <c r="M5532" s="232">
        <v>46284</v>
      </c>
      <c r="N5532" s="1" t="s">
        <v>2984</v>
      </c>
    </row>
    <row r="5533" spans="1:14" ht="20.25" x14ac:dyDescent="0.25">
      <c r="A5533" s="1">
        <v>49</v>
      </c>
      <c r="B5533" s="159">
        <v>4841</v>
      </c>
      <c r="C5533" s="1" t="s">
        <v>5396</v>
      </c>
      <c r="D5533" s="1" t="s">
        <v>5397</v>
      </c>
      <c r="E5533" s="1" t="s">
        <v>1104</v>
      </c>
      <c r="F5533" s="1" t="s">
        <v>5610</v>
      </c>
      <c r="G5533" s="1">
        <v>1</v>
      </c>
      <c r="H5533" s="1" t="s">
        <v>5918</v>
      </c>
      <c r="I5533" s="1" t="s">
        <v>3093</v>
      </c>
      <c r="J5533" s="1">
        <v>43.4</v>
      </c>
      <c r="K5533" s="1">
        <v>43.4</v>
      </c>
      <c r="L5533" s="42">
        <v>9</v>
      </c>
      <c r="M5533" s="232">
        <v>46284</v>
      </c>
      <c r="N5533" s="1" t="s">
        <v>2984</v>
      </c>
    </row>
    <row r="5534" spans="1:14" ht="20.25" x14ac:dyDescent="0.25">
      <c r="A5534" s="1">
        <v>50</v>
      </c>
      <c r="B5534" s="159">
        <v>4842</v>
      </c>
      <c r="C5534" s="1" t="s">
        <v>5396</v>
      </c>
      <c r="D5534" s="1" t="s">
        <v>5397</v>
      </c>
      <c r="E5534" s="1" t="s">
        <v>1105</v>
      </c>
      <c r="F5534" s="1" t="s">
        <v>5611</v>
      </c>
      <c r="G5534" s="1">
        <v>1</v>
      </c>
      <c r="H5534" s="1" t="s">
        <v>5918</v>
      </c>
      <c r="I5534" s="1" t="s">
        <v>3093</v>
      </c>
      <c r="J5534" s="1">
        <v>43.4</v>
      </c>
      <c r="K5534" s="1">
        <v>43.4</v>
      </c>
      <c r="L5534" s="42">
        <v>9</v>
      </c>
      <c r="M5534" s="232">
        <v>46284</v>
      </c>
      <c r="N5534" s="1" t="s">
        <v>2984</v>
      </c>
    </row>
    <row r="5535" spans="1:14" ht="20.25" x14ac:dyDescent="0.25">
      <c r="A5535" s="1">
        <v>51</v>
      </c>
      <c r="B5535" s="159">
        <v>4843</v>
      </c>
      <c r="C5535" s="1" t="s">
        <v>5396</v>
      </c>
      <c r="D5535" s="1" t="s">
        <v>5397</v>
      </c>
      <c r="E5535" s="1" t="s">
        <v>1106</v>
      </c>
      <c r="F5535" s="1" t="s">
        <v>5612</v>
      </c>
      <c r="G5535" s="1">
        <v>1</v>
      </c>
      <c r="H5535" s="1" t="s">
        <v>5918</v>
      </c>
      <c r="I5535" s="1" t="s">
        <v>3093</v>
      </c>
      <c r="J5535" s="1">
        <v>44.1</v>
      </c>
      <c r="K5535" s="1">
        <v>44.1</v>
      </c>
      <c r="L5535" s="42">
        <v>9</v>
      </c>
      <c r="M5535" s="232">
        <v>46284</v>
      </c>
      <c r="N5535" s="1" t="s">
        <v>2984</v>
      </c>
    </row>
    <row r="5536" spans="1:14" ht="20.25" x14ac:dyDescent="0.25">
      <c r="A5536" s="1">
        <v>1</v>
      </c>
      <c r="B5536" s="159">
        <v>4326</v>
      </c>
      <c r="C5536" s="1" t="s">
        <v>80</v>
      </c>
      <c r="D5536" s="1"/>
      <c r="E5536" s="1"/>
      <c r="F5536" s="1" t="s">
        <v>4300</v>
      </c>
      <c r="G5536" s="1">
        <v>6</v>
      </c>
      <c r="H5536" s="1" t="s">
        <v>19</v>
      </c>
      <c r="I5536" s="1" t="s">
        <v>5653</v>
      </c>
      <c r="J5536" s="1">
        <v>12.5</v>
      </c>
      <c r="K5536" s="1">
        <v>75</v>
      </c>
      <c r="L5536" s="42">
        <v>1</v>
      </c>
      <c r="M5536" s="232">
        <v>46262</v>
      </c>
      <c r="N5536" s="1" t="s">
        <v>4299</v>
      </c>
    </row>
    <row r="5537" spans="1:14" ht="20.25" x14ac:dyDescent="0.25">
      <c r="A5537" s="1">
        <v>2</v>
      </c>
      <c r="B5537" s="159">
        <v>4325</v>
      </c>
      <c r="C5537" s="1" t="s">
        <v>79</v>
      </c>
      <c r="D5537" s="1"/>
      <c r="E5537" s="1"/>
      <c r="F5537" s="1" t="s">
        <v>4297</v>
      </c>
      <c r="G5537" s="1">
        <v>6</v>
      </c>
      <c r="H5537" s="1" t="s">
        <v>19</v>
      </c>
      <c r="I5537" s="1" t="s">
        <v>5653</v>
      </c>
      <c r="J5537" s="1">
        <v>10</v>
      </c>
      <c r="K5537" s="1">
        <v>60</v>
      </c>
      <c r="L5537" s="42">
        <v>1</v>
      </c>
      <c r="M5537" s="232">
        <v>46262</v>
      </c>
      <c r="N5537" s="1" t="s">
        <v>4299</v>
      </c>
    </row>
    <row r="5538" spans="1:14" ht="20.25" x14ac:dyDescent="0.25">
      <c r="A5538" s="1">
        <v>1</v>
      </c>
      <c r="B5538" s="159">
        <v>4327</v>
      </c>
      <c r="C5538" s="1" t="s">
        <v>6068</v>
      </c>
      <c r="D5538" s="1" t="s">
        <v>6069</v>
      </c>
      <c r="E5538" s="1" t="s">
        <v>1835</v>
      </c>
      <c r="F5538" s="1" t="s">
        <v>4304</v>
      </c>
      <c r="G5538" s="1">
        <v>4</v>
      </c>
      <c r="H5538" s="1" t="s">
        <v>19</v>
      </c>
      <c r="I5538" s="1" t="s">
        <v>6070</v>
      </c>
      <c r="J5538" s="1">
        <v>29.9</v>
      </c>
      <c r="K5538" s="1">
        <v>119.6</v>
      </c>
      <c r="L5538" s="42">
        <v>1</v>
      </c>
      <c r="M5538" s="232">
        <v>46287</v>
      </c>
      <c r="N5538" s="1" t="s">
        <v>4306</v>
      </c>
    </row>
    <row r="5539" spans="1:14" ht="20.25" x14ac:dyDescent="0.25">
      <c r="A5539" s="1">
        <v>1</v>
      </c>
      <c r="B5539" s="159">
        <v>4634</v>
      </c>
      <c r="C5539" s="1" t="s">
        <v>5276</v>
      </c>
      <c r="D5539" s="1" t="s">
        <v>5227</v>
      </c>
      <c r="E5539" s="1" t="s">
        <v>2</v>
      </c>
      <c r="F5539" s="1" t="s">
        <v>5228</v>
      </c>
      <c r="G5539" s="1">
        <v>2</v>
      </c>
      <c r="H5539" s="1" t="s">
        <v>5918</v>
      </c>
      <c r="I5539" s="1" t="s">
        <v>3045</v>
      </c>
      <c r="J5539" s="1">
        <v>31.3</v>
      </c>
      <c r="K5539" s="1">
        <v>62.6</v>
      </c>
      <c r="L5539" s="42">
        <v>11</v>
      </c>
      <c r="M5539" s="232">
        <v>46300</v>
      </c>
      <c r="N5539" s="1" t="str">
        <f>VLOOKUP(B5539,MICRO!E:L,8,0)</f>
        <v>P-198</v>
      </c>
    </row>
    <row r="5540" spans="1:14" ht="20.25" x14ac:dyDescent="0.25">
      <c r="A5540" s="1">
        <v>2</v>
      </c>
      <c r="B5540" s="159">
        <v>4635</v>
      </c>
      <c r="C5540" s="1" t="s">
        <v>5276</v>
      </c>
      <c r="D5540" s="1" t="s">
        <v>5227</v>
      </c>
      <c r="E5540" s="1" t="s">
        <v>43</v>
      </c>
      <c r="F5540" s="1" t="s">
        <v>5229</v>
      </c>
      <c r="G5540" s="1">
        <v>1</v>
      </c>
      <c r="H5540" s="1" t="s">
        <v>5918</v>
      </c>
      <c r="I5540" s="1" t="s">
        <v>3045</v>
      </c>
      <c r="J5540" s="1">
        <v>37.200000000000003</v>
      </c>
      <c r="K5540" s="1">
        <v>37.200000000000003</v>
      </c>
      <c r="L5540" s="42">
        <v>11</v>
      </c>
      <c r="M5540" s="232">
        <v>46300</v>
      </c>
      <c r="N5540" s="1" t="str">
        <f>VLOOKUP(B5540,MICRO!E:L,8,0)</f>
        <v>P-198</v>
      </c>
    </row>
    <row r="5541" spans="1:14" ht="20.25" x14ac:dyDescent="0.25">
      <c r="A5541" s="1">
        <v>3</v>
      </c>
      <c r="B5541" s="159">
        <v>4636</v>
      </c>
      <c r="C5541" s="1" t="s">
        <v>5276</v>
      </c>
      <c r="D5541" s="1" t="s">
        <v>5227</v>
      </c>
      <c r="E5541" s="1" t="s">
        <v>746</v>
      </c>
      <c r="F5541" s="1" t="s">
        <v>5230</v>
      </c>
      <c r="G5541" s="1">
        <v>2</v>
      </c>
      <c r="H5541" s="1" t="s">
        <v>5918</v>
      </c>
      <c r="I5541" s="1" t="s">
        <v>3045</v>
      </c>
      <c r="J5541" s="1">
        <v>235.4</v>
      </c>
      <c r="K5541" s="1">
        <v>470.8</v>
      </c>
      <c r="L5541" s="42">
        <v>11</v>
      </c>
      <c r="M5541" s="232">
        <v>46300</v>
      </c>
      <c r="N5541" s="1" t="str">
        <f>VLOOKUP(B5541,MICRO!E:L,8,0)</f>
        <v>P-198</v>
      </c>
    </row>
    <row r="5542" spans="1:14" ht="20.25" x14ac:dyDescent="0.25">
      <c r="A5542" s="1">
        <v>4</v>
      </c>
      <c r="B5542" s="159">
        <v>4637</v>
      </c>
      <c r="C5542" s="1" t="s">
        <v>5276</v>
      </c>
      <c r="D5542" s="1" t="s">
        <v>5227</v>
      </c>
      <c r="E5542" s="1" t="s">
        <v>1101</v>
      </c>
      <c r="F5542" s="1" t="s">
        <v>5231</v>
      </c>
      <c r="G5542" s="1">
        <v>2</v>
      </c>
      <c r="H5542" s="1" t="s">
        <v>5918</v>
      </c>
      <c r="I5542" s="1" t="s">
        <v>3045</v>
      </c>
      <c r="J5542" s="1">
        <v>8.9</v>
      </c>
      <c r="K5542" s="1">
        <v>17.8</v>
      </c>
      <c r="L5542" s="42">
        <v>11</v>
      </c>
      <c r="M5542" s="232">
        <v>46300</v>
      </c>
      <c r="N5542" s="1" t="str">
        <f>VLOOKUP(B5542,MICRO!E:L,8,0)</f>
        <v>P-198</v>
      </c>
    </row>
    <row r="5543" spans="1:14" ht="20.25" x14ac:dyDescent="0.25">
      <c r="A5543" s="1">
        <v>5</v>
      </c>
      <c r="B5543" s="159">
        <v>4638</v>
      </c>
      <c r="C5543" s="1" t="s">
        <v>5276</v>
      </c>
      <c r="D5543" s="1" t="s">
        <v>5227</v>
      </c>
      <c r="E5543" s="1" t="s">
        <v>100</v>
      </c>
      <c r="F5543" s="1" t="s">
        <v>5232</v>
      </c>
      <c r="G5543" s="1">
        <v>2</v>
      </c>
      <c r="H5543" s="1" t="s">
        <v>5918</v>
      </c>
      <c r="I5543" s="1" t="s">
        <v>3045</v>
      </c>
      <c r="J5543" s="1">
        <v>1.6</v>
      </c>
      <c r="K5543" s="1">
        <v>3.2</v>
      </c>
      <c r="L5543" s="42">
        <v>11</v>
      </c>
      <c r="M5543" s="232">
        <v>46300</v>
      </c>
      <c r="N5543" s="1" t="str">
        <f>VLOOKUP(B5543,MICRO!E:L,8,0)</f>
        <v>P-198</v>
      </c>
    </row>
    <row r="5544" spans="1:14" ht="20.25" x14ac:dyDescent="0.25">
      <c r="A5544" s="1">
        <v>6</v>
      </c>
      <c r="B5544" s="159">
        <v>4639</v>
      </c>
      <c r="C5544" s="1" t="s">
        <v>5276</v>
      </c>
      <c r="D5544" s="1" t="s">
        <v>5227</v>
      </c>
      <c r="E5544" s="1" t="s">
        <v>173</v>
      </c>
      <c r="F5544" s="1" t="s">
        <v>5233</v>
      </c>
      <c r="G5544" s="1">
        <v>4</v>
      </c>
      <c r="H5544" s="1" t="s">
        <v>5918</v>
      </c>
      <c r="I5544" s="1" t="s">
        <v>3045</v>
      </c>
      <c r="J5544" s="1">
        <v>0.3</v>
      </c>
      <c r="K5544" s="1">
        <v>1.2</v>
      </c>
      <c r="L5544" s="42">
        <v>11</v>
      </c>
      <c r="M5544" s="232">
        <v>46300</v>
      </c>
      <c r="N5544" s="1" t="str">
        <f>VLOOKUP(B5544,MICRO!E:L,8,0)</f>
        <v>P-198</v>
      </c>
    </row>
    <row r="5545" spans="1:14" ht="20.25" x14ac:dyDescent="0.25">
      <c r="A5545" s="1">
        <v>7</v>
      </c>
      <c r="B5545" s="159">
        <v>4887</v>
      </c>
      <c r="C5545" s="1" t="s">
        <v>5703</v>
      </c>
      <c r="D5545" s="1" t="s">
        <v>5704</v>
      </c>
      <c r="E5545" s="1" t="s">
        <v>2</v>
      </c>
      <c r="F5545" s="1" t="s">
        <v>5705</v>
      </c>
      <c r="G5545" s="1">
        <v>4</v>
      </c>
      <c r="H5545" s="1" t="s">
        <v>5918</v>
      </c>
      <c r="I5545" s="1" t="s">
        <v>3045</v>
      </c>
      <c r="J5545" s="1">
        <v>283.5</v>
      </c>
      <c r="K5545" s="1">
        <v>1134</v>
      </c>
      <c r="L5545" s="42">
        <v>11</v>
      </c>
      <c r="M5545" s="232">
        <v>46300</v>
      </c>
      <c r="N5545" s="1" t="str">
        <f>VLOOKUP(B5545,MICRO!E:L,8,0)</f>
        <v>P-198</v>
      </c>
    </row>
    <row r="5546" spans="1:14" ht="20.25" x14ac:dyDescent="0.25">
      <c r="A5546" s="1">
        <v>8</v>
      </c>
      <c r="B5546" s="159">
        <v>4888</v>
      </c>
      <c r="C5546" s="1" t="s">
        <v>5703</v>
      </c>
      <c r="D5546" s="1" t="s">
        <v>5704</v>
      </c>
      <c r="E5546" s="1" t="s">
        <v>43</v>
      </c>
      <c r="F5546" s="1" t="s">
        <v>5706</v>
      </c>
      <c r="G5546" s="1">
        <v>2</v>
      </c>
      <c r="H5546" s="1" t="s">
        <v>5918</v>
      </c>
      <c r="I5546" s="1" t="s">
        <v>3045</v>
      </c>
      <c r="J5546" s="1">
        <v>274.7</v>
      </c>
      <c r="K5546" s="1">
        <v>549.4</v>
      </c>
      <c r="L5546" s="42">
        <v>11</v>
      </c>
      <c r="M5546" s="232">
        <v>46300</v>
      </c>
      <c r="N5546" s="1" t="str">
        <f>VLOOKUP(B5546,MICRO!E:L,8,0)</f>
        <v>P-198</v>
      </c>
    </row>
    <row r="5547" spans="1:14" ht="20.25" x14ac:dyDescent="0.25">
      <c r="A5547" s="1">
        <v>9</v>
      </c>
      <c r="B5547" s="159">
        <v>4889</v>
      </c>
      <c r="C5547" s="1" t="s">
        <v>5703</v>
      </c>
      <c r="D5547" s="1" t="s">
        <v>5704</v>
      </c>
      <c r="E5547" s="1" t="s">
        <v>746</v>
      </c>
      <c r="F5547" s="1" t="s">
        <v>5707</v>
      </c>
      <c r="G5547" s="1">
        <v>2</v>
      </c>
      <c r="H5547" s="1" t="s">
        <v>5918</v>
      </c>
      <c r="I5547" s="1" t="s">
        <v>3045</v>
      </c>
      <c r="J5547" s="1">
        <v>89.4</v>
      </c>
      <c r="K5547" s="1">
        <v>178.8</v>
      </c>
      <c r="L5547" s="42">
        <v>11</v>
      </c>
      <c r="M5547" s="232">
        <v>46300</v>
      </c>
      <c r="N5547" s="1" t="str">
        <f>VLOOKUP(B5547,MICRO!E:L,8,0)</f>
        <v>P-198</v>
      </c>
    </row>
    <row r="5548" spans="1:14" ht="20.25" x14ac:dyDescent="0.25">
      <c r="A5548" s="1">
        <v>10</v>
      </c>
      <c r="B5548" s="159">
        <v>4890</v>
      </c>
      <c r="C5548" s="1" t="s">
        <v>5703</v>
      </c>
      <c r="D5548" s="1" t="s">
        <v>5704</v>
      </c>
      <c r="E5548" s="1" t="s">
        <v>1101</v>
      </c>
      <c r="F5548" s="1" t="s">
        <v>5708</v>
      </c>
      <c r="G5548" s="1">
        <v>1</v>
      </c>
      <c r="H5548" s="1" t="s">
        <v>5918</v>
      </c>
      <c r="I5548" s="1" t="s">
        <v>3045</v>
      </c>
      <c r="J5548" s="1">
        <v>72.900000000000006</v>
      </c>
      <c r="K5548" s="1">
        <v>72.900000000000006</v>
      </c>
      <c r="L5548" s="42">
        <v>11</v>
      </c>
      <c r="M5548" s="232">
        <v>46300</v>
      </c>
      <c r="N5548" s="1" t="str">
        <f>VLOOKUP(B5548,MICRO!E:L,8,0)</f>
        <v>P-198</v>
      </c>
    </row>
    <row r="5549" spans="1:14" ht="20.25" x14ac:dyDescent="0.25">
      <c r="A5549" s="1">
        <v>11</v>
      </c>
      <c r="B5549" s="159">
        <v>4891</v>
      </c>
      <c r="C5549" s="1" t="s">
        <v>5703</v>
      </c>
      <c r="D5549" s="1" t="s">
        <v>5704</v>
      </c>
      <c r="E5549" s="1" t="s">
        <v>100</v>
      </c>
      <c r="F5549" s="1" t="s">
        <v>5709</v>
      </c>
      <c r="G5549" s="1">
        <v>1</v>
      </c>
      <c r="H5549" s="1" t="s">
        <v>5918</v>
      </c>
      <c r="I5549" s="1" t="s">
        <v>3045</v>
      </c>
      <c r="J5549" s="1">
        <v>70.900000000000006</v>
      </c>
      <c r="K5549" s="1">
        <v>70.900000000000006</v>
      </c>
      <c r="L5549" s="42">
        <v>11</v>
      </c>
      <c r="M5549" s="232">
        <v>46300</v>
      </c>
      <c r="N5549" s="1" t="str">
        <f>VLOOKUP(B5549,MICRO!E:L,8,0)</f>
        <v>P-198</v>
      </c>
    </row>
    <row r="5550" spans="1:14" ht="20.25" x14ac:dyDescent="0.25">
      <c r="A5550" s="1">
        <v>12</v>
      </c>
      <c r="B5550" s="159">
        <v>4892</v>
      </c>
      <c r="C5550" s="1" t="s">
        <v>5703</v>
      </c>
      <c r="D5550" s="1" t="s">
        <v>5704</v>
      </c>
      <c r="E5550" s="1" t="s">
        <v>173</v>
      </c>
      <c r="F5550" s="1" t="s">
        <v>5710</v>
      </c>
      <c r="G5550" s="1">
        <v>1</v>
      </c>
      <c r="H5550" s="1" t="s">
        <v>5918</v>
      </c>
      <c r="I5550" s="1" t="s">
        <v>3045</v>
      </c>
      <c r="J5550" s="1">
        <v>72.099999999999994</v>
      </c>
      <c r="K5550" s="1">
        <v>72.099999999999994</v>
      </c>
      <c r="L5550" s="42">
        <v>11</v>
      </c>
      <c r="M5550" s="232">
        <v>46300</v>
      </c>
      <c r="N5550" s="1" t="str">
        <f>VLOOKUP(B5550,MICRO!E:L,8,0)</f>
        <v>P-198</v>
      </c>
    </row>
    <row r="5551" spans="1:14" ht="20.25" x14ac:dyDescent="0.25">
      <c r="A5551" s="1">
        <v>13</v>
      </c>
      <c r="B5551" s="159">
        <v>4893</v>
      </c>
      <c r="C5551" s="1" t="s">
        <v>5703</v>
      </c>
      <c r="D5551" s="1" t="s">
        <v>5704</v>
      </c>
      <c r="E5551" s="1" t="s">
        <v>461</v>
      </c>
      <c r="F5551" s="1" t="s">
        <v>5711</v>
      </c>
      <c r="G5551" s="1">
        <v>1</v>
      </c>
      <c r="H5551" s="1" t="s">
        <v>5918</v>
      </c>
      <c r="I5551" s="1" t="s">
        <v>3045</v>
      </c>
      <c r="J5551" s="1">
        <v>74.099999999999994</v>
      </c>
      <c r="K5551" s="1">
        <v>74.099999999999994</v>
      </c>
      <c r="L5551" s="42">
        <v>11</v>
      </c>
      <c r="M5551" s="232">
        <v>46300</v>
      </c>
      <c r="N5551" s="1" t="str">
        <f>VLOOKUP(B5551,MICRO!E:L,8,0)</f>
        <v>P-198</v>
      </c>
    </row>
    <row r="5552" spans="1:14" ht="20.25" x14ac:dyDescent="0.25">
      <c r="A5552" s="1">
        <v>14</v>
      </c>
      <c r="B5552" s="159">
        <v>4894</v>
      </c>
      <c r="C5552" s="1" t="s">
        <v>5703</v>
      </c>
      <c r="D5552" s="1" t="s">
        <v>5704</v>
      </c>
      <c r="E5552" s="1" t="s">
        <v>464</v>
      </c>
      <c r="F5552" s="1" t="s">
        <v>5712</v>
      </c>
      <c r="G5552" s="1">
        <v>4</v>
      </c>
      <c r="H5552" s="1" t="s">
        <v>5918</v>
      </c>
      <c r="I5552" s="1" t="s">
        <v>3045</v>
      </c>
      <c r="J5552" s="1">
        <v>14.9</v>
      </c>
      <c r="K5552" s="1">
        <v>59.6</v>
      </c>
      <c r="L5552" s="42">
        <v>11</v>
      </c>
      <c r="M5552" s="232">
        <v>46300</v>
      </c>
      <c r="N5552" s="1" t="str">
        <f>VLOOKUP(B5552,MICRO!E:L,8,0)</f>
        <v>P-198</v>
      </c>
    </row>
    <row r="5553" spans="1:14" ht="20.25" x14ac:dyDescent="0.25">
      <c r="A5553" s="1">
        <v>15</v>
      </c>
      <c r="B5553" s="159">
        <v>4895</v>
      </c>
      <c r="C5553" s="1" t="s">
        <v>5703</v>
      </c>
      <c r="D5553" s="1" t="s">
        <v>5704</v>
      </c>
      <c r="E5553" s="1" t="s">
        <v>1102</v>
      </c>
      <c r="F5553" s="1" t="s">
        <v>5713</v>
      </c>
      <c r="G5553" s="1">
        <v>2</v>
      </c>
      <c r="H5553" s="1" t="s">
        <v>5918</v>
      </c>
      <c r="I5553" s="1" t="s">
        <v>3045</v>
      </c>
      <c r="J5553" s="1">
        <v>12</v>
      </c>
      <c r="K5553" s="1">
        <v>24</v>
      </c>
      <c r="L5553" s="42">
        <v>11</v>
      </c>
      <c r="M5553" s="232">
        <v>46300</v>
      </c>
      <c r="N5553" s="1" t="str">
        <f>VLOOKUP(B5553,MICRO!E:L,8,0)</f>
        <v>P-198</v>
      </c>
    </row>
    <row r="5554" spans="1:14" ht="20.25" x14ac:dyDescent="0.25">
      <c r="A5554" s="1">
        <v>16</v>
      </c>
      <c r="B5554" s="159">
        <v>4896</v>
      </c>
      <c r="C5554" s="1" t="s">
        <v>5703</v>
      </c>
      <c r="D5554" s="1" t="s">
        <v>5704</v>
      </c>
      <c r="E5554" s="1" t="s">
        <v>1103</v>
      </c>
      <c r="F5554" s="1" t="s">
        <v>5714</v>
      </c>
      <c r="G5554" s="1">
        <v>2</v>
      </c>
      <c r="H5554" s="1" t="s">
        <v>5918</v>
      </c>
      <c r="I5554" s="1" t="s">
        <v>3045</v>
      </c>
      <c r="J5554" s="1">
        <v>17.2</v>
      </c>
      <c r="K5554" s="1">
        <v>34.4</v>
      </c>
      <c r="L5554" s="42">
        <v>11</v>
      </c>
      <c r="M5554" s="232">
        <v>46300</v>
      </c>
      <c r="N5554" s="1" t="str">
        <f>VLOOKUP(B5554,MICRO!E:L,8,0)</f>
        <v>P-198</v>
      </c>
    </row>
    <row r="5555" spans="1:14" ht="20.25" x14ac:dyDescent="0.25">
      <c r="A5555" s="1">
        <v>17</v>
      </c>
      <c r="B5555" s="159">
        <v>4897</v>
      </c>
      <c r="C5555" s="1" t="s">
        <v>5703</v>
      </c>
      <c r="D5555" s="1" t="s">
        <v>5704</v>
      </c>
      <c r="E5555" s="1" t="s">
        <v>1104</v>
      </c>
      <c r="F5555" s="1" t="s">
        <v>5715</v>
      </c>
      <c r="G5555" s="1">
        <v>2</v>
      </c>
      <c r="H5555" s="1" t="s">
        <v>5918</v>
      </c>
      <c r="I5555" s="1" t="s">
        <v>3045</v>
      </c>
      <c r="J5555" s="1">
        <v>448.3</v>
      </c>
      <c r="K5555" s="1">
        <v>896.6</v>
      </c>
      <c r="L5555" s="42">
        <v>11</v>
      </c>
      <c r="M5555" s="232">
        <v>46300</v>
      </c>
      <c r="N5555" s="1" t="str">
        <f>VLOOKUP(B5555,MICRO!E:L,8,0)</f>
        <v>P-198</v>
      </c>
    </row>
    <row r="5556" spans="1:14" ht="20.25" x14ac:dyDescent="0.25">
      <c r="A5556" s="1">
        <v>18</v>
      </c>
      <c r="B5556" s="159">
        <v>4898</v>
      </c>
      <c r="C5556" s="1" t="s">
        <v>5703</v>
      </c>
      <c r="D5556" s="1" t="s">
        <v>5704</v>
      </c>
      <c r="E5556" s="1" t="s">
        <v>1105</v>
      </c>
      <c r="F5556" s="1" t="s">
        <v>5716</v>
      </c>
      <c r="G5556" s="1">
        <v>2</v>
      </c>
      <c r="H5556" s="1" t="s">
        <v>5918</v>
      </c>
      <c r="I5556" s="1" t="s">
        <v>3045</v>
      </c>
      <c r="J5556" s="1">
        <v>87</v>
      </c>
      <c r="K5556" s="1">
        <v>174</v>
      </c>
      <c r="L5556" s="42">
        <v>11</v>
      </c>
      <c r="M5556" s="232">
        <v>46300</v>
      </c>
      <c r="N5556" s="1" t="str">
        <f>VLOOKUP(B5556,MICRO!E:L,8,0)</f>
        <v>P-198</v>
      </c>
    </row>
    <row r="5557" spans="1:14" ht="20.25" x14ac:dyDescent="0.25">
      <c r="A5557" s="1">
        <v>19</v>
      </c>
      <c r="B5557" s="159">
        <v>4899</v>
      </c>
      <c r="C5557" s="1" t="s">
        <v>5703</v>
      </c>
      <c r="D5557" s="1" t="s">
        <v>5704</v>
      </c>
      <c r="E5557" s="1" t="s">
        <v>1106</v>
      </c>
      <c r="F5557" s="1" t="s">
        <v>5717</v>
      </c>
      <c r="G5557" s="1">
        <v>2</v>
      </c>
      <c r="H5557" s="1" t="s">
        <v>5918</v>
      </c>
      <c r="I5557" s="1" t="s">
        <v>3045</v>
      </c>
      <c r="J5557" s="1">
        <v>75</v>
      </c>
      <c r="K5557" s="1">
        <v>150</v>
      </c>
      <c r="L5557" s="42">
        <v>11</v>
      </c>
      <c r="M5557" s="232">
        <v>46300</v>
      </c>
      <c r="N5557" s="1" t="str">
        <f>VLOOKUP(B5557,MICRO!E:L,8,0)</f>
        <v>P-198</v>
      </c>
    </row>
    <row r="5558" spans="1:14" ht="20.25" x14ac:dyDescent="0.25">
      <c r="A5558" s="1">
        <v>20</v>
      </c>
      <c r="B5558" s="159">
        <v>4900</v>
      </c>
      <c r="C5558" s="1" t="s">
        <v>5703</v>
      </c>
      <c r="D5558" s="1" t="s">
        <v>5704</v>
      </c>
      <c r="E5558" s="1" t="s">
        <v>1107</v>
      </c>
      <c r="F5558" s="1" t="s">
        <v>5718</v>
      </c>
      <c r="G5558" s="1">
        <v>32</v>
      </c>
      <c r="H5558" s="1" t="s">
        <v>5918</v>
      </c>
      <c r="I5558" s="1" t="s">
        <v>3045</v>
      </c>
      <c r="J5558" s="1">
        <v>3.5</v>
      </c>
      <c r="K5558" s="1">
        <v>112</v>
      </c>
      <c r="L5558" s="42">
        <v>11</v>
      </c>
      <c r="M5558" s="232">
        <v>46300</v>
      </c>
      <c r="N5558" s="1" t="str">
        <f>VLOOKUP(B5558,MICRO!E:L,8,0)</f>
        <v>P-198</v>
      </c>
    </row>
    <row r="5559" spans="1:14" ht="20.25" x14ac:dyDescent="0.25">
      <c r="A5559" s="1">
        <v>21</v>
      </c>
      <c r="B5559" s="159">
        <v>4901</v>
      </c>
      <c r="C5559" s="1" t="s">
        <v>5703</v>
      </c>
      <c r="D5559" s="1" t="s">
        <v>5704</v>
      </c>
      <c r="E5559" s="1" t="s">
        <v>1108</v>
      </c>
      <c r="F5559" s="1" t="s">
        <v>5719</v>
      </c>
      <c r="G5559" s="1">
        <v>64</v>
      </c>
      <c r="H5559" s="1" t="s">
        <v>5918</v>
      </c>
      <c r="I5559" s="1" t="s">
        <v>3045</v>
      </c>
      <c r="J5559" s="1">
        <v>1.5</v>
      </c>
      <c r="K5559" s="1">
        <v>96</v>
      </c>
      <c r="L5559" s="42">
        <v>11</v>
      </c>
      <c r="M5559" s="232">
        <v>46300</v>
      </c>
      <c r="N5559" s="1" t="str">
        <f>VLOOKUP(B5559,MICRO!E:L,8,0)</f>
        <v>P-198</v>
      </c>
    </row>
    <row r="5560" spans="1:14" ht="20.25" x14ac:dyDescent="0.25">
      <c r="A5560" s="1">
        <v>22</v>
      </c>
      <c r="B5560" s="159">
        <v>4902</v>
      </c>
      <c r="C5560" s="1" t="s">
        <v>5703</v>
      </c>
      <c r="D5560" s="1" t="s">
        <v>5704</v>
      </c>
      <c r="E5560" s="1" t="s">
        <v>1109</v>
      </c>
      <c r="F5560" s="1" t="s">
        <v>5720</v>
      </c>
      <c r="G5560" s="1">
        <v>32</v>
      </c>
      <c r="H5560" s="1" t="s">
        <v>5918</v>
      </c>
      <c r="I5560" s="1" t="s">
        <v>3045</v>
      </c>
      <c r="J5560" s="1">
        <v>2.8</v>
      </c>
      <c r="K5560" s="1">
        <v>89.6</v>
      </c>
      <c r="L5560" s="42">
        <v>11</v>
      </c>
      <c r="M5560" s="232">
        <v>46300</v>
      </c>
      <c r="N5560" s="1" t="str">
        <f>VLOOKUP(B5560,MICRO!E:L,8,0)</f>
        <v>P-198</v>
      </c>
    </row>
    <row r="5561" spans="1:14" ht="20.25" x14ac:dyDescent="0.25">
      <c r="A5561" s="1">
        <v>23</v>
      </c>
      <c r="B5561" s="159">
        <v>4850</v>
      </c>
      <c r="C5561" s="1" t="s">
        <v>5627</v>
      </c>
      <c r="D5561" s="1" t="s">
        <v>5628</v>
      </c>
      <c r="E5561" s="1" t="s">
        <v>43</v>
      </c>
      <c r="F5561" s="1" t="s">
        <v>5630</v>
      </c>
      <c r="G5561" s="1">
        <v>1</v>
      </c>
      <c r="H5561" s="1" t="s">
        <v>5918</v>
      </c>
      <c r="I5561" s="1" t="s">
        <v>3140</v>
      </c>
      <c r="J5561" s="1">
        <v>105.5</v>
      </c>
      <c r="K5561" s="1">
        <v>105.5</v>
      </c>
      <c r="L5561" s="42">
        <v>11</v>
      </c>
      <c r="M5561" s="232">
        <v>46300</v>
      </c>
      <c r="N5561" s="1" t="str">
        <f>VLOOKUP(B5561,MICRO!E:L,8,0)</f>
        <v>P-198</v>
      </c>
    </row>
    <row r="5562" spans="1:14" ht="20.25" x14ac:dyDescent="0.25">
      <c r="A5562" s="1">
        <v>24</v>
      </c>
      <c r="B5562" s="159">
        <v>4533</v>
      </c>
      <c r="C5562" s="1" t="s">
        <v>5051</v>
      </c>
      <c r="D5562" s="1" t="s">
        <v>5052</v>
      </c>
      <c r="E5562" s="1" t="s">
        <v>2</v>
      </c>
      <c r="F5562" s="1" t="s">
        <v>5053</v>
      </c>
      <c r="G5562" s="1">
        <v>4</v>
      </c>
      <c r="H5562" s="1" t="s">
        <v>5918</v>
      </c>
      <c r="I5562" s="1" t="s">
        <v>3045</v>
      </c>
      <c r="J5562" s="1">
        <v>6.2</v>
      </c>
      <c r="K5562" s="1">
        <v>24.8</v>
      </c>
      <c r="L5562" s="42">
        <v>11</v>
      </c>
      <c r="M5562" s="232">
        <v>46300</v>
      </c>
      <c r="N5562" s="1" t="str">
        <f>VLOOKUP(B5562,MICRO!E:L,8,0)</f>
        <v>P-198</v>
      </c>
    </row>
    <row r="5563" spans="1:14" ht="20.25" x14ac:dyDescent="0.25">
      <c r="A5563" s="1">
        <v>25</v>
      </c>
      <c r="B5563" s="159">
        <v>4534</v>
      </c>
      <c r="C5563" s="1" t="s">
        <v>5051</v>
      </c>
      <c r="D5563" s="1" t="s">
        <v>5052</v>
      </c>
      <c r="E5563" s="1" t="s">
        <v>43</v>
      </c>
      <c r="F5563" s="1" t="s">
        <v>5056</v>
      </c>
      <c r="G5563" s="1">
        <v>1</v>
      </c>
      <c r="H5563" s="1" t="s">
        <v>5918</v>
      </c>
      <c r="I5563" s="1" t="s">
        <v>3045</v>
      </c>
      <c r="J5563" s="1">
        <v>312.39999999999998</v>
      </c>
      <c r="K5563" s="1">
        <v>312.39999999999998</v>
      </c>
      <c r="L5563" s="42">
        <v>11</v>
      </c>
      <c r="M5563" s="232">
        <v>46300</v>
      </c>
      <c r="N5563" s="1" t="str">
        <f>VLOOKUP(B5563,MICRO!E:L,8,0)</f>
        <v>P-198</v>
      </c>
    </row>
    <row r="5564" spans="1:14" ht="20.25" x14ac:dyDescent="0.25">
      <c r="A5564" s="1">
        <v>26</v>
      </c>
      <c r="B5564" s="159">
        <v>4545</v>
      </c>
      <c r="C5564" s="1" t="s">
        <v>5081</v>
      </c>
      <c r="D5564" s="1" t="s">
        <v>5082</v>
      </c>
      <c r="E5564" s="1" t="s">
        <v>2</v>
      </c>
      <c r="F5564" s="1" t="s">
        <v>5083</v>
      </c>
      <c r="G5564" s="1">
        <v>1</v>
      </c>
      <c r="H5564" s="1" t="s">
        <v>5918</v>
      </c>
      <c r="I5564" s="1" t="s">
        <v>3045</v>
      </c>
      <c r="J5564" s="1">
        <v>763.4</v>
      </c>
      <c r="K5564" s="1">
        <v>763.4</v>
      </c>
      <c r="L5564" s="42">
        <v>11</v>
      </c>
      <c r="M5564" s="232">
        <v>46300</v>
      </c>
      <c r="N5564" s="1" t="str">
        <f>VLOOKUP(B5564,MICRO!E:L,8,0)</f>
        <v>P-198</v>
      </c>
    </row>
    <row r="5565" spans="1:14" ht="20.25" x14ac:dyDescent="0.25">
      <c r="A5565" s="1">
        <v>27</v>
      </c>
      <c r="B5565" s="159">
        <v>4546</v>
      </c>
      <c r="C5565" s="1" t="s">
        <v>5084</v>
      </c>
      <c r="D5565" s="1" t="s">
        <v>5085</v>
      </c>
      <c r="E5565" s="1" t="s">
        <v>2</v>
      </c>
      <c r="F5565" s="1" t="s">
        <v>5086</v>
      </c>
      <c r="G5565" s="1">
        <v>1</v>
      </c>
      <c r="H5565" s="1" t="s">
        <v>5918</v>
      </c>
      <c r="I5565" s="1" t="s">
        <v>3045</v>
      </c>
      <c r="J5565" s="1">
        <v>508.5</v>
      </c>
      <c r="K5565" s="1">
        <v>508.5</v>
      </c>
      <c r="L5565" s="42">
        <v>11</v>
      </c>
      <c r="M5565" s="232">
        <v>46300</v>
      </c>
      <c r="N5565" s="1" t="str">
        <f>VLOOKUP(B5565,MICRO!E:L,8,0)</f>
        <v>P-198</v>
      </c>
    </row>
    <row r="5566" spans="1:14" ht="20.25" x14ac:dyDescent="0.25">
      <c r="A5566" s="1">
        <v>28</v>
      </c>
      <c r="B5566" s="159">
        <v>4547</v>
      </c>
      <c r="C5566" s="1" t="s">
        <v>5087</v>
      </c>
      <c r="D5566" s="1" t="s">
        <v>5088</v>
      </c>
      <c r="E5566" s="1" t="s">
        <v>2</v>
      </c>
      <c r="F5566" s="1" t="s">
        <v>5089</v>
      </c>
      <c r="G5566" s="1">
        <v>1</v>
      </c>
      <c r="H5566" s="1" t="s">
        <v>5918</v>
      </c>
      <c r="I5566" s="1" t="s">
        <v>3045</v>
      </c>
      <c r="J5566" s="1">
        <v>441.2</v>
      </c>
      <c r="K5566" s="1">
        <v>441.2</v>
      </c>
      <c r="L5566" s="42">
        <v>11</v>
      </c>
      <c r="M5566" s="232">
        <v>46300</v>
      </c>
      <c r="N5566" s="1" t="str">
        <f>VLOOKUP(B5566,MICRO!E:L,8,0)</f>
        <v>P-198</v>
      </c>
    </row>
    <row r="5567" spans="1:14" ht="20.25" x14ac:dyDescent="0.25">
      <c r="A5567" s="1">
        <v>29</v>
      </c>
      <c r="B5567" s="159">
        <v>4548</v>
      </c>
      <c r="C5567" s="1" t="s">
        <v>5090</v>
      </c>
      <c r="D5567" s="1" t="s">
        <v>5091</v>
      </c>
      <c r="E5567" s="1" t="s">
        <v>2</v>
      </c>
      <c r="F5567" s="1" t="s">
        <v>5092</v>
      </c>
      <c r="G5567" s="1">
        <v>1</v>
      </c>
      <c r="H5567" s="1" t="s">
        <v>5918</v>
      </c>
      <c r="I5567" s="1" t="s">
        <v>3045</v>
      </c>
      <c r="J5567" s="1">
        <v>725.7</v>
      </c>
      <c r="K5567" s="1">
        <v>725.7</v>
      </c>
      <c r="L5567" s="42">
        <v>11</v>
      </c>
      <c r="M5567" s="232">
        <v>46300</v>
      </c>
      <c r="N5567" s="1" t="str">
        <f>VLOOKUP(B5567,MICRO!E:L,8,0)</f>
        <v>P-198</v>
      </c>
    </row>
    <row r="5568" spans="1:14" ht="20.25" x14ac:dyDescent="0.25">
      <c r="A5568" s="1">
        <v>30</v>
      </c>
      <c r="B5568" s="159">
        <v>4549</v>
      </c>
      <c r="C5568" s="1" t="s">
        <v>5093</v>
      </c>
      <c r="D5568" s="1" t="s">
        <v>5094</v>
      </c>
      <c r="E5568" s="1" t="s">
        <v>2</v>
      </c>
      <c r="F5568" s="1" t="s">
        <v>5095</v>
      </c>
      <c r="G5568" s="1">
        <v>1</v>
      </c>
      <c r="H5568" s="1" t="s">
        <v>5918</v>
      </c>
      <c r="I5568" s="1" t="s">
        <v>3045</v>
      </c>
      <c r="J5568" s="1">
        <v>350.2</v>
      </c>
      <c r="K5568" s="1">
        <v>350.2</v>
      </c>
      <c r="L5568" s="42">
        <v>11</v>
      </c>
      <c r="M5568" s="232">
        <v>46300</v>
      </c>
      <c r="N5568" s="1" t="str">
        <f>VLOOKUP(B5568,MICRO!E:L,8,0)</f>
        <v>P-198</v>
      </c>
    </row>
    <row r="5569" spans="1:14" ht="20.25" x14ac:dyDescent="0.25">
      <c r="A5569" s="1">
        <v>31</v>
      </c>
      <c r="B5569" s="159">
        <v>4550</v>
      </c>
      <c r="C5569" s="1" t="s">
        <v>5093</v>
      </c>
      <c r="D5569" s="1" t="s">
        <v>5094</v>
      </c>
      <c r="E5569" s="1" t="s">
        <v>1101</v>
      </c>
      <c r="F5569" s="1" t="s">
        <v>5096</v>
      </c>
      <c r="G5569" s="1">
        <v>3</v>
      </c>
      <c r="H5569" s="1" t="s">
        <v>5918</v>
      </c>
      <c r="I5569" s="1" t="s">
        <v>3045</v>
      </c>
      <c r="J5569" s="1">
        <v>3.1</v>
      </c>
      <c r="K5569" s="1">
        <v>9.3000000000000007</v>
      </c>
      <c r="L5569" s="42">
        <v>11</v>
      </c>
      <c r="M5569" s="232">
        <v>46300</v>
      </c>
      <c r="N5569" s="1" t="str">
        <f>VLOOKUP(B5569,MICRO!E:L,8,0)</f>
        <v>P-198</v>
      </c>
    </row>
    <row r="5570" spans="1:14" ht="20.25" x14ac:dyDescent="0.25">
      <c r="A5570" s="1">
        <v>32</v>
      </c>
      <c r="B5570" s="159">
        <v>4551</v>
      </c>
      <c r="C5570" s="1" t="s">
        <v>5097</v>
      </c>
      <c r="D5570" s="1" t="s">
        <v>5098</v>
      </c>
      <c r="E5570" s="1" t="s">
        <v>2</v>
      </c>
      <c r="F5570" s="1" t="s">
        <v>5099</v>
      </c>
      <c r="G5570" s="1">
        <v>1</v>
      </c>
      <c r="H5570" s="1" t="s">
        <v>5918</v>
      </c>
      <c r="I5570" s="1" t="s">
        <v>3045</v>
      </c>
      <c r="J5570" s="1">
        <v>33</v>
      </c>
      <c r="K5570" s="1">
        <v>33</v>
      </c>
      <c r="L5570" s="42">
        <v>11</v>
      </c>
      <c r="M5570" s="232">
        <v>46300</v>
      </c>
      <c r="N5570" s="1" t="str">
        <f>VLOOKUP(B5570,MICRO!E:L,8,0)</f>
        <v>P-198</v>
      </c>
    </row>
    <row r="5571" spans="1:14" ht="20.25" x14ac:dyDescent="0.25">
      <c r="A5571" s="1">
        <v>33</v>
      </c>
      <c r="B5571" s="159">
        <v>4666</v>
      </c>
      <c r="C5571" s="1" t="s">
        <v>5224</v>
      </c>
      <c r="D5571" s="1" t="s">
        <v>5237</v>
      </c>
      <c r="E5571" s="1" t="s">
        <v>100</v>
      </c>
      <c r="F5571" s="1" t="s">
        <v>5242</v>
      </c>
      <c r="G5571" s="1">
        <v>4</v>
      </c>
      <c r="H5571" s="1" t="s">
        <v>5918</v>
      </c>
      <c r="I5571" s="1" t="s">
        <v>3045</v>
      </c>
      <c r="J5571" s="1">
        <v>29.4</v>
      </c>
      <c r="K5571" s="1">
        <v>117.6</v>
      </c>
      <c r="L5571" s="42">
        <v>11</v>
      </c>
      <c r="M5571" s="232">
        <v>46300</v>
      </c>
      <c r="N5571" s="1" t="str">
        <f>VLOOKUP(B5571,MICRO!E:L,8,0)</f>
        <v>P-198</v>
      </c>
    </row>
    <row r="5572" spans="1:14" ht="20.25" x14ac:dyDescent="0.25">
      <c r="A5572" s="1">
        <v>34</v>
      </c>
      <c r="B5572" s="159">
        <v>4667</v>
      </c>
      <c r="C5572" s="1" t="s">
        <v>5224</v>
      </c>
      <c r="D5572" s="1" t="s">
        <v>5237</v>
      </c>
      <c r="E5572" s="1" t="s">
        <v>173</v>
      </c>
      <c r="F5572" s="1" t="s">
        <v>5243</v>
      </c>
      <c r="G5572" s="1">
        <v>5</v>
      </c>
      <c r="H5572" s="1" t="s">
        <v>5918</v>
      </c>
      <c r="I5572" s="1" t="s">
        <v>3045</v>
      </c>
      <c r="J5572" s="1">
        <v>28.9</v>
      </c>
      <c r="K5572" s="1">
        <v>144.5</v>
      </c>
      <c r="L5572" s="42">
        <v>11</v>
      </c>
      <c r="M5572" s="232">
        <v>46300</v>
      </c>
      <c r="N5572" s="1" t="str">
        <f>VLOOKUP(B5572,MICRO!E:L,8,0)</f>
        <v>P-198</v>
      </c>
    </row>
    <row r="5573" spans="1:14" ht="20.25" x14ac:dyDescent="0.25">
      <c r="A5573" s="1">
        <v>35</v>
      </c>
      <c r="B5573" s="159">
        <v>4628</v>
      </c>
      <c r="C5573" s="1" t="s">
        <v>5216</v>
      </c>
      <c r="D5573" s="1" t="s">
        <v>5217</v>
      </c>
      <c r="E5573" s="1" t="s">
        <v>43</v>
      </c>
      <c r="F5573" s="1" t="s">
        <v>5219</v>
      </c>
      <c r="G5573" s="1">
        <v>4</v>
      </c>
      <c r="H5573" s="1" t="s">
        <v>5918</v>
      </c>
      <c r="I5573" s="1" t="s">
        <v>3045</v>
      </c>
      <c r="J5573" s="1">
        <v>6.5</v>
      </c>
      <c r="K5573" s="1">
        <v>26</v>
      </c>
      <c r="L5573" s="42">
        <v>11</v>
      </c>
      <c r="M5573" s="232">
        <v>46300</v>
      </c>
      <c r="N5573" s="1" t="str">
        <f>VLOOKUP(B5573,MICRO!E:L,8,0)</f>
        <v>P-198</v>
      </c>
    </row>
    <row r="5574" spans="1:14" ht="20.25" x14ac:dyDescent="0.25">
      <c r="A5574" s="1">
        <v>1</v>
      </c>
      <c r="B5574" s="159">
        <v>4426</v>
      </c>
      <c r="C5574" s="1" t="s">
        <v>4844</v>
      </c>
      <c r="D5574" s="1" t="s">
        <v>4845</v>
      </c>
      <c r="E5574" s="1"/>
      <c r="F5574" s="1" t="s">
        <v>4846</v>
      </c>
      <c r="G5574" s="1">
        <v>1</v>
      </c>
      <c r="H5574" s="1" t="s">
        <v>19</v>
      </c>
      <c r="I5574" s="1" t="s">
        <v>6074</v>
      </c>
      <c r="J5574" s="1">
        <v>235.8</v>
      </c>
      <c r="K5574" s="1">
        <f>G5574*J5574</f>
        <v>235.8</v>
      </c>
      <c r="L5574" s="42">
        <v>1</v>
      </c>
      <c r="M5574" s="232">
        <v>46274</v>
      </c>
      <c r="N5574" s="1" t="str">
        <f>VLOOKUP(B5574,MICRO!E:L,8,0)</f>
        <v>P-210</v>
      </c>
    </row>
    <row r="5575" spans="1:14" ht="20.25" x14ac:dyDescent="0.25">
      <c r="A5575" s="1">
        <v>1</v>
      </c>
      <c r="B5575" s="159">
        <v>4767</v>
      </c>
      <c r="C5575" s="1" t="s">
        <v>5519</v>
      </c>
      <c r="D5575" s="1"/>
      <c r="E5575" s="1" t="s">
        <v>2</v>
      </c>
      <c r="F5575" s="1" t="s">
        <v>5520</v>
      </c>
      <c r="G5575" s="1">
        <v>1</v>
      </c>
      <c r="H5575" s="1" t="s">
        <v>5918</v>
      </c>
      <c r="I5575" s="1" t="s">
        <v>5521</v>
      </c>
      <c r="J5575" s="1">
        <v>101.4</v>
      </c>
      <c r="K5575" s="1">
        <v>101.4</v>
      </c>
      <c r="L5575" s="42">
        <v>1</v>
      </c>
      <c r="M5575" s="232">
        <v>46296</v>
      </c>
      <c r="N5575" s="1" t="str">
        <f>VLOOKUP(B5575,MICRO!E:L,8,0)</f>
        <v>P-215</v>
      </c>
    </row>
    <row r="5576" spans="1:14" ht="20.25" x14ac:dyDescent="0.25">
      <c r="A5576" s="1">
        <v>2</v>
      </c>
      <c r="B5576" s="159">
        <v>4768</v>
      </c>
      <c r="C5576" s="1" t="s">
        <v>5519</v>
      </c>
      <c r="D5576" s="1"/>
      <c r="E5576" s="1" t="s">
        <v>43</v>
      </c>
      <c r="F5576" s="1" t="s">
        <v>5523</v>
      </c>
      <c r="G5576" s="1">
        <v>1</v>
      </c>
      <c r="H5576" s="1" t="s">
        <v>5918</v>
      </c>
      <c r="I5576" s="1" t="s">
        <v>5521</v>
      </c>
      <c r="J5576" s="1">
        <v>110</v>
      </c>
      <c r="K5576" s="1">
        <v>110</v>
      </c>
      <c r="L5576" s="42">
        <v>1</v>
      </c>
      <c r="M5576" s="232">
        <v>46296</v>
      </c>
      <c r="N5576" s="1" t="str">
        <f>VLOOKUP(B5576,MICRO!E:L,8,0)</f>
        <v>P-215</v>
      </c>
    </row>
    <row r="5577" spans="1:14" ht="20.25" x14ac:dyDescent="0.25">
      <c r="A5577" s="1">
        <v>3</v>
      </c>
      <c r="B5577" s="159">
        <v>4769</v>
      </c>
      <c r="C5577" s="1" t="s">
        <v>5519</v>
      </c>
      <c r="D5577" s="1"/>
      <c r="E5577" s="1" t="s">
        <v>1101</v>
      </c>
      <c r="F5577" s="1" t="s">
        <v>5524</v>
      </c>
      <c r="G5577" s="1">
        <v>1</v>
      </c>
      <c r="H5577" s="1" t="s">
        <v>5918</v>
      </c>
      <c r="I5577" s="1" t="s">
        <v>5521</v>
      </c>
      <c r="J5577" s="1">
        <v>2.4</v>
      </c>
      <c r="K5577" s="1">
        <v>2.4</v>
      </c>
      <c r="L5577" s="42">
        <v>1</v>
      </c>
      <c r="M5577" s="232">
        <v>46296</v>
      </c>
      <c r="N5577" s="1" t="str">
        <f>VLOOKUP(B5577,MICRO!E:L,8,0)</f>
        <v>P-215</v>
      </c>
    </row>
    <row r="5578" spans="1:14" ht="20.25" x14ac:dyDescent="0.25">
      <c r="A5578" s="1">
        <v>4</v>
      </c>
      <c r="B5578" s="159">
        <v>4770</v>
      </c>
      <c r="C5578" s="1" t="s">
        <v>5519</v>
      </c>
      <c r="D5578" s="1"/>
      <c r="E5578" s="1" t="s">
        <v>100</v>
      </c>
      <c r="F5578" s="1" t="s">
        <v>5525</v>
      </c>
      <c r="G5578" s="1">
        <v>1</v>
      </c>
      <c r="H5578" s="1" t="s">
        <v>5918</v>
      </c>
      <c r="I5578" s="1" t="s">
        <v>5521</v>
      </c>
      <c r="J5578" s="1">
        <v>2.2000000000000002</v>
      </c>
      <c r="K5578" s="1">
        <v>2.2000000000000002</v>
      </c>
      <c r="L5578" s="42">
        <v>1</v>
      </c>
      <c r="M5578" s="232">
        <v>46296</v>
      </c>
      <c r="N5578" s="1" t="str">
        <f>VLOOKUP(B5578,MICRO!E:L,8,0)</f>
        <v>P-215</v>
      </c>
    </row>
    <row r="5579" spans="1:14" ht="20.25" x14ac:dyDescent="0.25">
      <c r="A5579" s="1">
        <v>5</v>
      </c>
      <c r="B5579" s="159">
        <v>4771</v>
      </c>
      <c r="C5579" s="1" t="s">
        <v>5519</v>
      </c>
      <c r="D5579" s="1"/>
      <c r="E5579" s="1" t="s">
        <v>173</v>
      </c>
      <c r="F5579" s="1" t="s">
        <v>5526</v>
      </c>
      <c r="G5579" s="1">
        <v>1</v>
      </c>
      <c r="H5579" s="1" t="s">
        <v>5918</v>
      </c>
      <c r="I5579" s="1" t="s">
        <v>5521</v>
      </c>
      <c r="J5579" s="1">
        <v>3.4</v>
      </c>
      <c r="K5579" s="1">
        <v>3.4</v>
      </c>
      <c r="L5579" s="42">
        <v>1</v>
      </c>
      <c r="M5579" s="232">
        <v>46296</v>
      </c>
      <c r="N5579" s="1" t="str">
        <f>VLOOKUP(B5579,MICRO!E:L,8,0)</f>
        <v>P-215</v>
      </c>
    </row>
    <row r="5580" spans="1:14" ht="20.25" x14ac:dyDescent="0.25">
      <c r="A5580" s="1">
        <v>6</v>
      </c>
      <c r="B5580" s="159">
        <v>4772</v>
      </c>
      <c r="C5580" s="1" t="s">
        <v>5527</v>
      </c>
      <c r="D5580" s="1"/>
      <c r="E5580" s="1" t="s">
        <v>2</v>
      </c>
      <c r="F5580" s="1" t="s">
        <v>5528</v>
      </c>
      <c r="G5580" s="1">
        <v>1</v>
      </c>
      <c r="H5580" s="1" t="s">
        <v>5918</v>
      </c>
      <c r="I5580" s="1" t="s">
        <v>5521</v>
      </c>
      <c r="J5580" s="1">
        <v>112</v>
      </c>
      <c r="K5580" s="1">
        <v>112</v>
      </c>
      <c r="L5580" s="42">
        <v>1</v>
      </c>
      <c r="M5580" s="232">
        <v>46296</v>
      </c>
      <c r="N5580" s="1" t="str">
        <f>VLOOKUP(B5580,MICRO!E:L,8,0)</f>
        <v>P-215</v>
      </c>
    </row>
    <row r="5581" spans="1:14" ht="20.25" x14ac:dyDescent="0.25">
      <c r="A5581" s="1">
        <v>7</v>
      </c>
      <c r="B5581" s="159">
        <v>4773</v>
      </c>
      <c r="C5581" s="1" t="s">
        <v>5529</v>
      </c>
      <c r="D5581" s="1"/>
      <c r="E5581" s="1" t="s">
        <v>2</v>
      </c>
      <c r="F5581" s="1" t="s">
        <v>5530</v>
      </c>
      <c r="G5581" s="1">
        <v>1</v>
      </c>
      <c r="H5581" s="1" t="s">
        <v>5918</v>
      </c>
      <c r="I5581" s="1" t="s">
        <v>5521</v>
      </c>
      <c r="J5581" s="1">
        <v>191.6</v>
      </c>
      <c r="K5581" s="1">
        <v>191.6</v>
      </c>
      <c r="L5581" s="42">
        <v>1</v>
      </c>
      <c r="M5581" s="232">
        <v>46296</v>
      </c>
      <c r="N5581" s="1" t="str">
        <f>VLOOKUP(B5581,MICRO!E:L,8,0)</f>
        <v>P-215</v>
      </c>
    </row>
    <row r="5582" spans="1:14" ht="20.25" x14ac:dyDescent="0.25">
      <c r="A5582" s="1">
        <v>8</v>
      </c>
      <c r="B5582" s="159">
        <v>4774</v>
      </c>
      <c r="C5582" s="1" t="s">
        <v>5529</v>
      </c>
      <c r="D5582" s="1"/>
      <c r="E5582" s="1" t="s">
        <v>43</v>
      </c>
      <c r="F5582" s="1" t="s">
        <v>5531</v>
      </c>
      <c r="G5582" s="1">
        <v>2</v>
      </c>
      <c r="H5582" s="1" t="s">
        <v>5918</v>
      </c>
      <c r="I5582" s="1" t="s">
        <v>5521</v>
      </c>
      <c r="J5582" s="1">
        <v>29.6</v>
      </c>
      <c r="K5582" s="1">
        <v>59.2</v>
      </c>
      <c r="L5582" s="42">
        <v>1</v>
      </c>
      <c r="M5582" s="232">
        <v>46296</v>
      </c>
      <c r="N5582" s="1" t="str">
        <f>VLOOKUP(B5582,MICRO!E:L,8,0)</f>
        <v>P-215</v>
      </c>
    </row>
    <row r="5583" spans="1:14" ht="20.25" x14ac:dyDescent="0.25">
      <c r="A5583" s="1">
        <v>9</v>
      </c>
      <c r="B5583" s="159">
        <v>4775</v>
      </c>
      <c r="C5583" s="1" t="s">
        <v>5529</v>
      </c>
      <c r="D5583" s="1"/>
      <c r="E5583" s="1" t="s">
        <v>746</v>
      </c>
      <c r="F5583" s="1" t="s">
        <v>5532</v>
      </c>
      <c r="G5583" s="1">
        <v>2</v>
      </c>
      <c r="H5583" s="1" t="s">
        <v>5918</v>
      </c>
      <c r="I5583" s="1" t="s">
        <v>5521</v>
      </c>
      <c r="J5583" s="1">
        <v>30.6</v>
      </c>
      <c r="K5583" s="1">
        <v>61.2</v>
      </c>
      <c r="L5583" s="42">
        <v>1</v>
      </c>
      <c r="M5583" s="232">
        <v>46296</v>
      </c>
      <c r="N5583" s="1" t="str">
        <f>VLOOKUP(B5583,MICRO!E:L,8,0)</f>
        <v>P-215</v>
      </c>
    </row>
    <row r="5584" spans="1:14" ht="20.25" x14ac:dyDescent="0.25">
      <c r="A5584" s="1">
        <v>10</v>
      </c>
      <c r="B5584" s="159">
        <v>4776</v>
      </c>
      <c r="C5584" s="1" t="s">
        <v>5534</v>
      </c>
      <c r="D5584" s="1"/>
      <c r="E5584" s="1" t="s">
        <v>2</v>
      </c>
      <c r="F5584" s="1" t="s">
        <v>5535</v>
      </c>
      <c r="G5584" s="1">
        <v>1</v>
      </c>
      <c r="H5584" s="1" t="s">
        <v>5918</v>
      </c>
      <c r="I5584" s="1" t="s">
        <v>5521</v>
      </c>
      <c r="J5584" s="1">
        <v>54.2</v>
      </c>
      <c r="K5584" s="1">
        <v>54.2</v>
      </c>
      <c r="L5584" s="42">
        <v>1</v>
      </c>
      <c r="M5584" s="232">
        <v>46296</v>
      </c>
      <c r="N5584" s="1" t="str">
        <f>VLOOKUP(B5584,MICRO!E:L,8,0)</f>
        <v>P-215</v>
      </c>
    </row>
    <row r="5585" spans="1:14" ht="20.25" x14ac:dyDescent="0.25">
      <c r="A5585" s="1">
        <v>11</v>
      </c>
      <c r="B5585" s="159">
        <v>4777</v>
      </c>
      <c r="C5585" s="1" t="s">
        <v>5534</v>
      </c>
      <c r="D5585" s="1"/>
      <c r="E5585" s="1" t="s">
        <v>43</v>
      </c>
      <c r="F5585" s="1" t="s">
        <v>5536</v>
      </c>
      <c r="G5585" s="1">
        <v>1</v>
      </c>
      <c r="H5585" s="1" t="s">
        <v>5918</v>
      </c>
      <c r="I5585" s="1" t="s">
        <v>5521</v>
      </c>
      <c r="J5585" s="1">
        <v>101.9</v>
      </c>
      <c r="K5585" s="1">
        <v>101.9</v>
      </c>
      <c r="L5585" s="42">
        <v>1</v>
      </c>
      <c r="M5585" s="232">
        <v>46296</v>
      </c>
      <c r="N5585" s="1" t="str">
        <f>VLOOKUP(B5585,MICRO!E:L,8,0)</f>
        <v>P-215</v>
      </c>
    </row>
    <row r="5586" spans="1:14" ht="20.25" x14ac:dyDescent="0.25">
      <c r="A5586" s="1">
        <v>12</v>
      </c>
      <c r="B5586" s="159">
        <v>4778</v>
      </c>
      <c r="C5586" s="1" t="s">
        <v>5537</v>
      </c>
      <c r="D5586" s="1"/>
      <c r="E5586" s="1" t="s">
        <v>2</v>
      </c>
      <c r="F5586" s="1" t="s">
        <v>5538</v>
      </c>
      <c r="G5586" s="1">
        <v>1</v>
      </c>
      <c r="H5586" s="1" t="s">
        <v>5918</v>
      </c>
      <c r="I5586" s="1" t="s">
        <v>5521</v>
      </c>
      <c r="J5586" s="1">
        <v>367.7</v>
      </c>
      <c r="K5586" s="1">
        <v>367.7</v>
      </c>
      <c r="L5586" s="42">
        <v>1</v>
      </c>
      <c r="M5586" s="232">
        <v>46296</v>
      </c>
      <c r="N5586" s="1" t="str">
        <f>VLOOKUP(B5586,MICRO!E:L,8,0)</f>
        <v>P-215</v>
      </c>
    </row>
    <row r="5587" spans="1:14" ht="20.25" x14ac:dyDescent="0.25">
      <c r="A5587" s="1">
        <v>13</v>
      </c>
      <c r="B5587" s="159">
        <v>4779</v>
      </c>
      <c r="C5587" s="1" t="s">
        <v>5533</v>
      </c>
      <c r="D5587" s="1"/>
      <c r="E5587" s="1" t="s">
        <v>2</v>
      </c>
      <c r="F5587" s="1" t="s">
        <v>6075</v>
      </c>
      <c r="G5587" s="1">
        <v>1</v>
      </c>
      <c r="H5587" s="1" t="s">
        <v>5918</v>
      </c>
      <c r="I5587" s="1" t="s">
        <v>5521</v>
      </c>
      <c r="J5587" s="1">
        <v>217.8</v>
      </c>
      <c r="K5587" s="1">
        <v>217.8</v>
      </c>
      <c r="L5587" s="42">
        <v>1</v>
      </c>
      <c r="M5587" s="232">
        <v>46296</v>
      </c>
      <c r="N5587" s="1" t="str">
        <f>VLOOKUP(B5587,MICRO!E:L,8,0)</f>
        <v>P-215</v>
      </c>
    </row>
    <row r="5588" spans="1:14" ht="20.25" x14ac:dyDescent="0.25">
      <c r="A5588" s="1">
        <v>14</v>
      </c>
      <c r="B5588" s="159">
        <v>4780</v>
      </c>
      <c r="C5588" s="1" t="s">
        <v>5540</v>
      </c>
      <c r="D5588" s="1"/>
      <c r="E5588" s="1" t="s">
        <v>2</v>
      </c>
      <c r="F5588" s="1" t="s">
        <v>6076</v>
      </c>
      <c r="G5588" s="1">
        <v>5</v>
      </c>
      <c r="H5588" s="1" t="s">
        <v>5918</v>
      </c>
      <c r="I5588" s="1" t="s">
        <v>5521</v>
      </c>
      <c r="J5588" s="1">
        <v>316.7</v>
      </c>
      <c r="K5588" s="1">
        <v>1583.5</v>
      </c>
      <c r="L5588" s="42">
        <v>1</v>
      </c>
      <c r="M5588" s="232">
        <v>46296</v>
      </c>
      <c r="N5588" s="1" t="str">
        <f>VLOOKUP(B5588,MICRO!E:L,8,0)</f>
        <v>P-215</v>
      </c>
    </row>
    <row r="5589" spans="1:14" ht="20.25" x14ac:dyDescent="0.25">
      <c r="A5589" s="1">
        <v>16</v>
      </c>
      <c r="B5589" s="159">
        <v>4782</v>
      </c>
      <c r="C5589" s="1" t="s">
        <v>5542</v>
      </c>
      <c r="D5589" s="1"/>
      <c r="E5589" s="1" t="s">
        <v>2</v>
      </c>
      <c r="F5589" s="1" t="s">
        <v>6077</v>
      </c>
      <c r="G5589" s="1">
        <v>1</v>
      </c>
      <c r="H5589" s="1" t="s">
        <v>5918</v>
      </c>
      <c r="I5589" s="1" t="s">
        <v>5521</v>
      </c>
      <c r="J5589" s="1">
        <v>157.6</v>
      </c>
      <c r="K5589" s="1">
        <v>157.6</v>
      </c>
      <c r="L5589" s="42">
        <v>1</v>
      </c>
      <c r="M5589" s="232">
        <v>46296</v>
      </c>
      <c r="N5589" s="1" t="str">
        <f>VLOOKUP(B5589,MICRO!E:L,8,0)</f>
        <v>P-215</v>
      </c>
    </row>
    <row r="5590" spans="1:14" ht="20.25" x14ac:dyDescent="0.25">
      <c r="A5590" s="1">
        <v>17</v>
      </c>
      <c r="B5590" s="159">
        <v>4786</v>
      </c>
      <c r="C5590" s="1" t="s">
        <v>5553</v>
      </c>
      <c r="D5590" s="1"/>
      <c r="E5590" s="1" t="s">
        <v>2</v>
      </c>
      <c r="F5590" s="1" t="s">
        <v>5554</v>
      </c>
      <c r="G5590" s="1">
        <v>8</v>
      </c>
      <c r="H5590" s="1" t="s">
        <v>5918</v>
      </c>
      <c r="I5590" s="1" t="s">
        <v>5521</v>
      </c>
      <c r="J5590" s="1">
        <v>0.6</v>
      </c>
      <c r="K5590" s="1">
        <v>4.8</v>
      </c>
      <c r="L5590" s="42">
        <v>1</v>
      </c>
      <c r="M5590" s="232">
        <v>46296</v>
      </c>
      <c r="N5590" s="1" t="str">
        <f>VLOOKUP(B5590,MICRO!E:L,8,0)</f>
        <v>P-215</v>
      </c>
    </row>
    <row r="5591" spans="1:14" ht="20.25" x14ac:dyDescent="0.25">
      <c r="A5591" s="1">
        <v>18</v>
      </c>
      <c r="B5591" s="159">
        <v>4787</v>
      </c>
      <c r="C5591" s="1" t="s">
        <v>5553</v>
      </c>
      <c r="D5591" s="1"/>
      <c r="E5591" s="1" t="s">
        <v>43</v>
      </c>
      <c r="F5591" s="1" t="s">
        <v>5555</v>
      </c>
      <c r="G5591" s="1">
        <v>1</v>
      </c>
      <c r="H5591" s="1" t="s">
        <v>5918</v>
      </c>
      <c r="I5591" s="1" t="s">
        <v>5521</v>
      </c>
      <c r="J5591" s="1">
        <v>14.4</v>
      </c>
      <c r="K5591" s="1">
        <v>14.4</v>
      </c>
      <c r="L5591" s="42">
        <v>1</v>
      </c>
      <c r="M5591" s="232">
        <v>46296</v>
      </c>
      <c r="N5591" s="1" t="str">
        <f>VLOOKUP(B5591,MICRO!E:L,8,0)</f>
        <v>P-215</v>
      </c>
    </row>
    <row r="5592" spans="1:14" ht="20.25" x14ac:dyDescent="0.25">
      <c r="A5592" s="1">
        <v>19</v>
      </c>
      <c r="B5592" s="159">
        <v>4788</v>
      </c>
      <c r="C5592" s="1" t="s">
        <v>5553</v>
      </c>
      <c r="D5592" s="1"/>
      <c r="E5592" s="1" t="s">
        <v>746</v>
      </c>
      <c r="F5592" s="1" t="s">
        <v>5556</v>
      </c>
      <c r="G5592" s="1">
        <v>1</v>
      </c>
      <c r="H5592" s="1" t="s">
        <v>5918</v>
      </c>
      <c r="I5592" s="1" t="s">
        <v>5521</v>
      </c>
      <c r="J5592" s="1">
        <v>14.4</v>
      </c>
      <c r="K5592" s="1">
        <v>14.4</v>
      </c>
      <c r="L5592" s="42">
        <v>1</v>
      </c>
      <c r="M5592" s="232">
        <v>46296</v>
      </c>
      <c r="N5592" s="1" t="str">
        <f>VLOOKUP(B5592,MICRO!E:L,8,0)</f>
        <v>P-215</v>
      </c>
    </row>
    <row r="5593" spans="1:14" ht="20.25" x14ac:dyDescent="0.25">
      <c r="A5593" s="1">
        <v>20</v>
      </c>
      <c r="B5593" s="159">
        <v>4789</v>
      </c>
      <c r="C5593" s="1" t="s">
        <v>5557</v>
      </c>
      <c r="D5593" s="1"/>
      <c r="E5593" s="1" t="s">
        <v>2</v>
      </c>
      <c r="F5593" s="1" t="s">
        <v>5558</v>
      </c>
      <c r="G5593" s="1">
        <v>1</v>
      </c>
      <c r="H5593" s="1" t="s">
        <v>5918</v>
      </c>
      <c r="I5593" s="1" t="s">
        <v>5521</v>
      </c>
      <c r="J5593" s="1">
        <v>0.1</v>
      </c>
      <c r="K5593" s="1">
        <v>0.1</v>
      </c>
      <c r="L5593" s="42">
        <v>1</v>
      </c>
      <c r="M5593" s="232">
        <v>46296</v>
      </c>
      <c r="N5593" s="1" t="str">
        <f>VLOOKUP(B5593,MICRO!E:L,8,0)</f>
        <v>P-215</v>
      </c>
    </row>
    <row r="5594" spans="1:14" ht="20.25" x14ac:dyDescent="0.25">
      <c r="A5594" s="1">
        <v>21</v>
      </c>
      <c r="B5594" s="159">
        <v>4790</v>
      </c>
      <c r="C5594" s="1" t="s">
        <v>5557</v>
      </c>
      <c r="D5594" s="1"/>
      <c r="E5594" s="1" t="s">
        <v>43</v>
      </c>
      <c r="F5594" s="1" t="s">
        <v>5559</v>
      </c>
      <c r="G5594" s="1">
        <v>1</v>
      </c>
      <c r="H5594" s="1" t="s">
        <v>5918</v>
      </c>
      <c r="I5594" s="1" t="s">
        <v>5521</v>
      </c>
      <c r="J5594" s="1">
        <v>0.2</v>
      </c>
      <c r="K5594" s="1">
        <v>0.2</v>
      </c>
      <c r="L5594" s="42">
        <v>1</v>
      </c>
      <c r="M5594" s="232">
        <v>46296</v>
      </c>
      <c r="N5594" s="1" t="str">
        <f>VLOOKUP(B5594,MICRO!E:L,8,0)</f>
        <v>P-215</v>
      </c>
    </row>
    <row r="5595" spans="1:14" ht="20.25" x14ac:dyDescent="0.25">
      <c r="A5595" s="1">
        <v>22</v>
      </c>
      <c r="B5595" s="159">
        <v>4791</v>
      </c>
      <c r="C5595" s="1" t="s">
        <v>5557</v>
      </c>
      <c r="D5595" s="1"/>
      <c r="E5595" s="1" t="s">
        <v>746</v>
      </c>
      <c r="F5595" s="1" t="s">
        <v>5560</v>
      </c>
      <c r="G5595" s="1">
        <v>1</v>
      </c>
      <c r="H5595" s="1" t="s">
        <v>5918</v>
      </c>
      <c r="I5595" s="1" t="s">
        <v>5521</v>
      </c>
      <c r="J5595" s="1">
        <v>4.4000000000000004</v>
      </c>
      <c r="K5595" s="1">
        <v>4.4000000000000004</v>
      </c>
      <c r="L5595" s="42">
        <v>1</v>
      </c>
      <c r="M5595" s="232">
        <v>46296</v>
      </c>
      <c r="N5595" s="1" t="str">
        <f>VLOOKUP(B5595,MICRO!E:L,8,0)</f>
        <v>P-215</v>
      </c>
    </row>
    <row r="5596" spans="1:14" ht="20.25" x14ac:dyDescent="0.25">
      <c r="A5596" s="1">
        <v>23</v>
      </c>
      <c r="B5596" s="159">
        <v>4792</v>
      </c>
      <c r="C5596" s="1" t="s">
        <v>5557</v>
      </c>
      <c r="D5596" s="1"/>
      <c r="E5596" s="1" t="s">
        <v>1101</v>
      </c>
      <c r="F5596" s="1" t="s">
        <v>5561</v>
      </c>
      <c r="G5596" s="1">
        <v>1</v>
      </c>
      <c r="H5596" s="1" t="s">
        <v>5918</v>
      </c>
      <c r="I5596" s="1" t="s">
        <v>5521</v>
      </c>
      <c r="J5596" s="1">
        <v>4</v>
      </c>
      <c r="K5596" s="1">
        <v>4</v>
      </c>
      <c r="L5596" s="42">
        <v>1</v>
      </c>
      <c r="M5596" s="232">
        <v>46296</v>
      </c>
      <c r="N5596" s="1" t="str">
        <f>VLOOKUP(B5596,MICRO!E:L,8,0)</f>
        <v>P-215</v>
      </c>
    </row>
    <row r="5597" spans="1:14" ht="20.25" x14ac:dyDescent="0.25">
      <c r="A5597" s="1">
        <v>24</v>
      </c>
      <c r="B5597" s="159">
        <v>4792</v>
      </c>
      <c r="C5597" s="1" t="s">
        <v>5557</v>
      </c>
      <c r="D5597" s="1"/>
      <c r="E5597" s="1" t="s">
        <v>100</v>
      </c>
      <c r="F5597" s="1" t="s">
        <v>5562</v>
      </c>
      <c r="G5597" s="1">
        <v>1</v>
      </c>
      <c r="H5597" s="1" t="s">
        <v>5918</v>
      </c>
      <c r="I5597" s="1" t="s">
        <v>5521</v>
      </c>
      <c r="J5597" s="1">
        <v>2.9</v>
      </c>
      <c r="K5597" s="1">
        <v>2.9</v>
      </c>
      <c r="L5597" s="42">
        <v>1</v>
      </c>
      <c r="M5597" s="232">
        <v>46296</v>
      </c>
      <c r="N5597" s="1" t="str">
        <f>VLOOKUP(B5597,MICRO!E:L,8,0)</f>
        <v>P-215</v>
      </c>
    </row>
    <row r="5598" spans="1:14" ht="20.25" x14ac:dyDescent="0.25">
      <c r="A5598" s="1">
        <v>25</v>
      </c>
      <c r="B5598" s="159">
        <v>4793</v>
      </c>
      <c r="C5598" s="1" t="s">
        <v>5557</v>
      </c>
      <c r="D5598" s="1"/>
      <c r="E5598" s="1" t="s">
        <v>173</v>
      </c>
      <c r="F5598" s="1" t="s">
        <v>5563</v>
      </c>
      <c r="G5598" s="1">
        <v>1</v>
      </c>
      <c r="H5598" s="1" t="s">
        <v>5918</v>
      </c>
      <c r="I5598" s="1" t="s">
        <v>5521</v>
      </c>
      <c r="J5598" s="1">
        <v>2</v>
      </c>
      <c r="K5598" s="1">
        <v>2</v>
      </c>
      <c r="L5598" s="42">
        <v>1</v>
      </c>
      <c r="M5598" s="232">
        <v>46296</v>
      </c>
      <c r="N5598" s="1" t="str">
        <f>VLOOKUP(B5598,MICRO!E:L,8,0)</f>
        <v>P-215</v>
      </c>
    </row>
    <row r="5599" spans="1:14" ht="20.25" x14ac:dyDescent="0.25">
      <c r="A5599" s="1">
        <v>26</v>
      </c>
      <c r="B5599" s="159">
        <v>4794</v>
      </c>
      <c r="C5599" s="1" t="s">
        <v>5557</v>
      </c>
      <c r="D5599" s="1"/>
      <c r="E5599" s="1" t="s">
        <v>461</v>
      </c>
      <c r="F5599" s="1" t="s">
        <v>5564</v>
      </c>
      <c r="G5599" s="1">
        <v>1</v>
      </c>
      <c r="H5599" s="1" t="s">
        <v>5918</v>
      </c>
      <c r="I5599" s="1" t="s">
        <v>5521</v>
      </c>
      <c r="J5599" s="1">
        <v>3.2</v>
      </c>
      <c r="K5599" s="1">
        <v>3.2</v>
      </c>
      <c r="L5599" s="42">
        <v>1</v>
      </c>
      <c r="M5599" s="232">
        <v>46296</v>
      </c>
      <c r="N5599" s="1" t="str">
        <f>VLOOKUP(B5599,MICRO!E:L,8,0)</f>
        <v>P-215</v>
      </c>
    </row>
    <row r="5600" spans="1:14" ht="20.25" x14ac:dyDescent="0.25">
      <c r="A5600" s="1">
        <v>27</v>
      </c>
      <c r="B5600" s="159">
        <v>4794</v>
      </c>
      <c r="C5600" s="1" t="s">
        <v>5557</v>
      </c>
      <c r="D5600" s="1"/>
      <c r="E5600" s="1" t="s">
        <v>464</v>
      </c>
      <c r="F5600" s="1" t="s">
        <v>5565</v>
      </c>
      <c r="G5600" s="1">
        <v>1</v>
      </c>
      <c r="H5600" s="1" t="s">
        <v>5918</v>
      </c>
      <c r="I5600" s="1" t="s">
        <v>5521</v>
      </c>
      <c r="J5600" s="1">
        <v>3.3</v>
      </c>
      <c r="K5600" s="1">
        <v>3.3</v>
      </c>
      <c r="L5600" s="42">
        <v>1</v>
      </c>
      <c r="M5600" s="232">
        <v>46296</v>
      </c>
      <c r="N5600" s="1" t="str">
        <f>VLOOKUP(B5600,MICRO!E:L,8,0)</f>
        <v>P-215</v>
      </c>
    </row>
    <row r="5601" spans="1:14" ht="20.25" x14ac:dyDescent="0.25">
      <c r="A5601" s="1">
        <v>28</v>
      </c>
      <c r="B5601" s="159">
        <v>4795</v>
      </c>
      <c r="C5601" s="1" t="s">
        <v>5557</v>
      </c>
      <c r="D5601" s="1"/>
      <c r="E5601" s="1" t="s">
        <v>1102</v>
      </c>
      <c r="F5601" s="1" t="s">
        <v>5566</v>
      </c>
      <c r="G5601" s="1">
        <v>1</v>
      </c>
      <c r="H5601" s="1" t="s">
        <v>5918</v>
      </c>
      <c r="I5601" s="1" t="s">
        <v>5521</v>
      </c>
      <c r="J5601" s="1">
        <v>3.2</v>
      </c>
      <c r="K5601" s="1">
        <v>3.2</v>
      </c>
      <c r="L5601" s="42">
        <v>1</v>
      </c>
      <c r="M5601" s="232">
        <v>46296</v>
      </c>
      <c r="N5601" s="1" t="str">
        <f>VLOOKUP(B5601,MICRO!E:L,8,0)</f>
        <v>P-215</v>
      </c>
    </row>
    <row r="5602" spans="1:14" ht="20.25" x14ac:dyDescent="0.25">
      <c r="A5602" s="1">
        <v>29</v>
      </c>
      <c r="B5602" s="159">
        <v>4863</v>
      </c>
      <c r="C5602" s="1" t="s">
        <v>5655</v>
      </c>
      <c r="D5602" s="1" t="s">
        <v>5656</v>
      </c>
      <c r="E5602" s="1" t="s">
        <v>2</v>
      </c>
      <c r="F5602" s="1" t="s">
        <v>5657</v>
      </c>
      <c r="G5602" s="1">
        <v>1</v>
      </c>
      <c r="H5602" s="1" t="s">
        <v>5918</v>
      </c>
      <c r="I5602" s="1" t="s">
        <v>5521</v>
      </c>
      <c r="J5602" s="1">
        <v>15.9</v>
      </c>
      <c r="K5602" s="1">
        <v>15.9</v>
      </c>
      <c r="L5602" s="42">
        <v>1</v>
      </c>
      <c r="M5602" s="232">
        <v>46296</v>
      </c>
      <c r="N5602" s="1" t="str">
        <f>VLOOKUP(B5602,MICRO!E:L,8,0)</f>
        <v>P-215</v>
      </c>
    </row>
    <row r="5603" spans="1:14" ht="20.25" x14ac:dyDescent="0.25">
      <c r="A5603" s="1">
        <v>30</v>
      </c>
      <c r="B5603" s="159">
        <v>4864</v>
      </c>
      <c r="C5603" s="1" t="s">
        <v>5655</v>
      </c>
      <c r="D5603" s="1" t="s">
        <v>5656</v>
      </c>
      <c r="E5603" s="1" t="s">
        <v>43</v>
      </c>
      <c r="F5603" s="1" t="s">
        <v>5658</v>
      </c>
      <c r="G5603" s="1">
        <v>1</v>
      </c>
      <c r="H5603" s="1" t="s">
        <v>5918</v>
      </c>
      <c r="I5603" s="1" t="s">
        <v>5521</v>
      </c>
      <c r="J5603" s="1">
        <v>15.7</v>
      </c>
      <c r="K5603" s="1">
        <v>15.7</v>
      </c>
      <c r="L5603" s="42">
        <v>1</v>
      </c>
      <c r="M5603" s="232">
        <v>46296</v>
      </c>
      <c r="N5603" s="1" t="str">
        <f>VLOOKUP(B5603,MICRO!E:L,8,0)</f>
        <v>P-215</v>
      </c>
    </row>
    <row r="5604" spans="1:14" ht="20.25" x14ac:dyDescent="0.25">
      <c r="A5604" s="1">
        <v>31</v>
      </c>
      <c r="B5604" s="159">
        <v>4865</v>
      </c>
      <c r="C5604" s="1" t="s">
        <v>5655</v>
      </c>
      <c r="D5604" s="1" t="s">
        <v>5656</v>
      </c>
      <c r="E5604" s="1" t="s">
        <v>746</v>
      </c>
      <c r="F5604" s="1" t="s">
        <v>5659</v>
      </c>
      <c r="G5604" s="1">
        <v>2</v>
      </c>
      <c r="H5604" s="1" t="s">
        <v>5918</v>
      </c>
      <c r="I5604" s="1" t="s">
        <v>5521</v>
      </c>
      <c r="J5604" s="1">
        <v>6.7</v>
      </c>
      <c r="K5604" s="1">
        <v>13.4</v>
      </c>
      <c r="L5604" s="42">
        <v>1</v>
      </c>
      <c r="M5604" s="232">
        <v>46296</v>
      </c>
      <c r="N5604" s="1" t="str">
        <f>VLOOKUP(B5604,MICRO!E:L,8,0)</f>
        <v>P-215</v>
      </c>
    </row>
    <row r="5605" spans="1:14" ht="20.25" x14ac:dyDescent="0.25">
      <c r="A5605" s="1">
        <v>32</v>
      </c>
      <c r="B5605" s="159">
        <v>4866</v>
      </c>
      <c r="C5605" s="1" t="s">
        <v>5655</v>
      </c>
      <c r="D5605" s="1" t="s">
        <v>5656</v>
      </c>
      <c r="E5605" s="1" t="s">
        <v>1101</v>
      </c>
      <c r="F5605" s="1" t="s">
        <v>5660</v>
      </c>
      <c r="G5605" s="1">
        <v>1</v>
      </c>
      <c r="H5605" s="1" t="s">
        <v>5918</v>
      </c>
      <c r="I5605" s="1" t="s">
        <v>5521</v>
      </c>
      <c r="J5605" s="1">
        <v>12.5</v>
      </c>
      <c r="K5605" s="1">
        <v>12.5</v>
      </c>
      <c r="L5605" s="42">
        <v>1</v>
      </c>
      <c r="M5605" s="232">
        <v>46296</v>
      </c>
      <c r="N5605" s="1" t="str">
        <f>VLOOKUP(B5605,MICRO!E:L,8,0)</f>
        <v>P-215</v>
      </c>
    </row>
    <row r="5606" spans="1:14" ht="20.25" x14ac:dyDescent="0.25">
      <c r="A5606" s="1">
        <v>33</v>
      </c>
      <c r="B5606" s="159">
        <v>4867</v>
      </c>
      <c r="C5606" s="1" t="s">
        <v>5655</v>
      </c>
      <c r="D5606" s="1" t="s">
        <v>5656</v>
      </c>
      <c r="E5606" s="1" t="s">
        <v>100</v>
      </c>
      <c r="F5606" s="1" t="s">
        <v>5661</v>
      </c>
      <c r="G5606" s="1">
        <v>1</v>
      </c>
      <c r="H5606" s="1" t="s">
        <v>5918</v>
      </c>
      <c r="I5606" s="1" t="s">
        <v>5521</v>
      </c>
      <c r="J5606" s="1">
        <v>14.5</v>
      </c>
      <c r="K5606" s="1">
        <v>14.5</v>
      </c>
      <c r="L5606" s="42">
        <v>1</v>
      </c>
      <c r="M5606" s="232">
        <v>46296</v>
      </c>
      <c r="N5606" s="1" t="str">
        <f>VLOOKUP(B5606,MICRO!E:L,8,0)</f>
        <v>P-215</v>
      </c>
    </row>
    <row r="5607" spans="1:14" ht="20.25" x14ac:dyDescent="0.25">
      <c r="A5607" s="1">
        <v>34</v>
      </c>
      <c r="B5607" s="159">
        <v>4868</v>
      </c>
      <c r="C5607" s="1" t="s">
        <v>5655</v>
      </c>
      <c r="D5607" s="1" t="s">
        <v>5656</v>
      </c>
      <c r="E5607" s="1" t="s">
        <v>173</v>
      </c>
      <c r="F5607" s="1" t="s">
        <v>5662</v>
      </c>
      <c r="G5607" s="1">
        <v>1</v>
      </c>
      <c r="H5607" s="1" t="s">
        <v>5918</v>
      </c>
      <c r="I5607" s="1" t="s">
        <v>5521</v>
      </c>
      <c r="J5607" s="1">
        <v>14.7</v>
      </c>
      <c r="K5607" s="1">
        <v>14.7</v>
      </c>
      <c r="L5607" s="42">
        <v>1</v>
      </c>
      <c r="M5607" s="232">
        <v>46296</v>
      </c>
      <c r="N5607" s="1" t="str">
        <f>VLOOKUP(B5607,MICRO!E:L,8,0)</f>
        <v>P-215</v>
      </c>
    </row>
    <row r="5608" spans="1:14" ht="20.25" x14ac:dyDescent="0.25">
      <c r="A5608" s="1">
        <v>35</v>
      </c>
      <c r="B5608" s="159">
        <v>4869</v>
      </c>
      <c r="C5608" s="1" t="s">
        <v>5655</v>
      </c>
      <c r="D5608" s="1" t="s">
        <v>5656</v>
      </c>
      <c r="E5608" s="1" t="s">
        <v>461</v>
      </c>
      <c r="F5608" s="1" t="s">
        <v>5663</v>
      </c>
      <c r="G5608" s="1">
        <v>1</v>
      </c>
      <c r="H5608" s="1" t="s">
        <v>5918</v>
      </c>
      <c r="I5608" s="1" t="s">
        <v>5521</v>
      </c>
      <c r="J5608" s="1">
        <v>12.3</v>
      </c>
      <c r="K5608" s="1">
        <v>12.3</v>
      </c>
      <c r="L5608" s="42">
        <v>1</v>
      </c>
      <c r="M5608" s="232">
        <v>46296</v>
      </c>
      <c r="N5608" s="1" t="str">
        <f>VLOOKUP(B5608,MICRO!E:L,8,0)</f>
        <v>P-215</v>
      </c>
    </row>
    <row r="5609" spans="1:14" ht="20.25" x14ac:dyDescent="0.25">
      <c r="A5609" s="1">
        <v>36</v>
      </c>
      <c r="B5609" s="159">
        <v>4870</v>
      </c>
      <c r="C5609" s="1" t="s">
        <v>5655</v>
      </c>
      <c r="D5609" s="1" t="s">
        <v>5656</v>
      </c>
      <c r="E5609" s="1" t="s">
        <v>464</v>
      </c>
      <c r="F5609" s="1" t="s">
        <v>5664</v>
      </c>
      <c r="G5609" s="1">
        <v>1</v>
      </c>
      <c r="H5609" s="1" t="s">
        <v>5918</v>
      </c>
      <c r="I5609" s="1" t="s">
        <v>5521</v>
      </c>
      <c r="J5609" s="1">
        <v>16.899999999999999</v>
      </c>
      <c r="K5609" s="1">
        <v>16.899999999999999</v>
      </c>
      <c r="L5609" s="42">
        <v>1</v>
      </c>
      <c r="M5609" s="232">
        <v>46296</v>
      </c>
      <c r="N5609" s="1" t="str">
        <f>VLOOKUP(B5609,MICRO!E:L,8,0)</f>
        <v>P-215</v>
      </c>
    </row>
    <row r="5610" spans="1:14" ht="20.25" x14ac:dyDescent="0.25">
      <c r="A5610" s="1">
        <v>37</v>
      </c>
      <c r="B5610" s="159">
        <v>4871</v>
      </c>
      <c r="C5610" s="1" t="s">
        <v>5655</v>
      </c>
      <c r="D5610" s="1" t="s">
        <v>5656</v>
      </c>
      <c r="E5610" s="1" t="s">
        <v>1102</v>
      </c>
      <c r="F5610" s="1" t="s">
        <v>5665</v>
      </c>
      <c r="G5610" s="1">
        <v>1</v>
      </c>
      <c r="H5610" s="1" t="s">
        <v>5918</v>
      </c>
      <c r="I5610" s="1" t="s">
        <v>5521</v>
      </c>
      <c r="J5610" s="1">
        <v>16.7</v>
      </c>
      <c r="K5610" s="1">
        <v>16.7</v>
      </c>
      <c r="L5610" s="42">
        <v>1</v>
      </c>
      <c r="M5610" s="232">
        <v>46296</v>
      </c>
      <c r="N5610" s="1" t="str">
        <f>VLOOKUP(B5610,MICRO!E:L,8,0)</f>
        <v>P-215</v>
      </c>
    </row>
    <row r="5611" spans="1:14" ht="20.25" x14ac:dyDescent="0.25">
      <c r="A5611" s="1">
        <v>38</v>
      </c>
      <c r="B5611" s="159">
        <v>4872</v>
      </c>
      <c r="C5611" s="1" t="s">
        <v>5655</v>
      </c>
      <c r="D5611" s="1" t="s">
        <v>5656</v>
      </c>
      <c r="E5611" s="1" t="s">
        <v>1103</v>
      </c>
      <c r="F5611" s="1" t="s">
        <v>5666</v>
      </c>
      <c r="G5611" s="1">
        <v>1</v>
      </c>
      <c r="H5611" s="1" t="s">
        <v>5918</v>
      </c>
      <c r="I5611" s="1" t="s">
        <v>5521</v>
      </c>
      <c r="J5611" s="1">
        <v>14.1</v>
      </c>
      <c r="K5611" s="1">
        <v>14.1</v>
      </c>
      <c r="L5611" s="42">
        <v>1</v>
      </c>
      <c r="M5611" s="232">
        <v>46296</v>
      </c>
      <c r="N5611" s="1" t="str">
        <f>VLOOKUP(B5611,MICRO!E:L,8,0)</f>
        <v>P-215</v>
      </c>
    </row>
    <row r="5612" spans="1:14" ht="20.25" x14ac:dyDescent="0.25">
      <c r="A5612" s="1">
        <v>39</v>
      </c>
      <c r="B5612" s="159">
        <v>4873</v>
      </c>
      <c r="C5612" s="1" t="s">
        <v>5655</v>
      </c>
      <c r="D5612" s="1" t="s">
        <v>5656</v>
      </c>
      <c r="E5612" s="1" t="s">
        <v>1104</v>
      </c>
      <c r="F5612" s="1" t="s">
        <v>5667</v>
      </c>
      <c r="G5612" s="1">
        <v>1</v>
      </c>
      <c r="H5612" s="1" t="s">
        <v>5918</v>
      </c>
      <c r="I5612" s="1" t="s">
        <v>5521</v>
      </c>
      <c r="J5612" s="1">
        <v>13.1</v>
      </c>
      <c r="K5612" s="1">
        <v>13.1</v>
      </c>
      <c r="L5612" s="42">
        <v>1</v>
      </c>
      <c r="M5612" s="232">
        <v>46296</v>
      </c>
      <c r="N5612" s="1" t="str">
        <f>VLOOKUP(B5612,MICRO!E:L,8,0)</f>
        <v>P-215</v>
      </c>
    </row>
    <row r="5613" spans="1:14" ht="20.25" x14ac:dyDescent="0.25">
      <c r="A5613" s="1">
        <v>40</v>
      </c>
      <c r="B5613" s="159">
        <v>4874</v>
      </c>
      <c r="C5613" s="1" t="s">
        <v>5655</v>
      </c>
      <c r="D5613" s="1" t="s">
        <v>5656</v>
      </c>
      <c r="E5613" s="1" t="s">
        <v>1105</v>
      </c>
      <c r="F5613" s="1" t="s">
        <v>5668</v>
      </c>
      <c r="G5613" s="1">
        <v>1</v>
      </c>
      <c r="H5613" s="1" t="s">
        <v>5918</v>
      </c>
      <c r="I5613" s="1" t="s">
        <v>5521</v>
      </c>
      <c r="J5613" s="1">
        <v>13.1</v>
      </c>
      <c r="K5613" s="1">
        <v>13.1</v>
      </c>
      <c r="L5613" s="42">
        <v>1</v>
      </c>
      <c r="M5613" s="232">
        <v>46296</v>
      </c>
      <c r="N5613" s="1" t="str">
        <f>VLOOKUP(B5613,MICRO!E:L,8,0)</f>
        <v>P-215</v>
      </c>
    </row>
    <row r="5614" spans="1:14" ht="20.25" x14ac:dyDescent="0.25">
      <c r="A5614" s="1">
        <v>41</v>
      </c>
      <c r="B5614" s="159">
        <v>4875</v>
      </c>
      <c r="C5614" s="1" t="s">
        <v>5655</v>
      </c>
      <c r="D5614" s="1" t="s">
        <v>5656</v>
      </c>
      <c r="E5614" s="1" t="s">
        <v>1106</v>
      </c>
      <c r="F5614" s="1" t="s">
        <v>5669</v>
      </c>
      <c r="G5614" s="1">
        <v>1</v>
      </c>
      <c r="H5614" s="1" t="s">
        <v>5918</v>
      </c>
      <c r="I5614" s="1" t="s">
        <v>5521</v>
      </c>
      <c r="J5614" s="1">
        <v>19.7</v>
      </c>
      <c r="K5614" s="1">
        <v>19.7</v>
      </c>
      <c r="L5614" s="42">
        <v>1</v>
      </c>
      <c r="M5614" s="232">
        <v>46296</v>
      </c>
      <c r="N5614" s="1" t="str">
        <f>VLOOKUP(B5614,MICRO!E:L,8,0)</f>
        <v>P-215</v>
      </c>
    </row>
    <row r="5615" spans="1:14" ht="20.25" x14ac:dyDescent="0.25">
      <c r="A5615" s="1">
        <v>42</v>
      </c>
      <c r="B5615" s="159">
        <v>4876</v>
      </c>
      <c r="C5615" s="1" t="s">
        <v>5655</v>
      </c>
      <c r="D5615" s="1" t="s">
        <v>5656</v>
      </c>
      <c r="E5615" s="1" t="s">
        <v>1107</v>
      </c>
      <c r="F5615" s="1" t="s">
        <v>5670</v>
      </c>
      <c r="G5615" s="1">
        <v>2</v>
      </c>
      <c r="H5615" s="1" t="s">
        <v>5918</v>
      </c>
      <c r="I5615" s="1" t="s">
        <v>5521</v>
      </c>
      <c r="J5615" s="1">
        <v>1.7</v>
      </c>
      <c r="K5615" s="1">
        <v>3.4</v>
      </c>
      <c r="L5615" s="42">
        <v>1</v>
      </c>
      <c r="M5615" s="232">
        <v>46296</v>
      </c>
      <c r="N5615" s="1" t="str">
        <f>VLOOKUP(B5615,MICRO!E:L,8,0)</f>
        <v>P-215</v>
      </c>
    </row>
    <row r="5616" spans="1:14" ht="20.25" x14ac:dyDescent="0.25">
      <c r="A5616" s="1">
        <v>43</v>
      </c>
      <c r="B5616" s="159">
        <v>4877</v>
      </c>
      <c r="C5616" s="1" t="s">
        <v>5655</v>
      </c>
      <c r="D5616" s="1" t="s">
        <v>5656</v>
      </c>
      <c r="E5616" s="1" t="s">
        <v>1108</v>
      </c>
      <c r="F5616" s="1" t="s">
        <v>5671</v>
      </c>
      <c r="G5616" s="1">
        <v>2</v>
      </c>
      <c r="H5616" s="1" t="s">
        <v>5918</v>
      </c>
      <c r="I5616" s="1" t="s">
        <v>5521</v>
      </c>
      <c r="J5616" s="1">
        <v>6.6</v>
      </c>
      <c r="K5616" s="1">
        <v>13.2</v>
      </c>
      <c r="L5616" s="42">
        <v>1</v>
      </c>
      <c r="M5616" s="232">
        <v>46296</v>
      </c>
      <c r="N5616" s="1" t="str">
        <f>VLOOKUP(B5616,MICRO!E:L,8,0)</f>
        <v>P-215</v>
      </c>
    </row>
    <row r="5617" spans="1:14" ht="20.25" x14ac:dyDescent="0.25">
      <c r="A5617" s="1">
        <v>44</v>
      </c>
      <c r="B5617" s="159">
        <v>4878</v>
      </c>
      <c r="C5617" s="1" t="s">
        <v>5655</v>
      </c>
      <c r="D5617" s="1" t="s">
        <v>5656</v>
      </c>
      <c r="E5617" s="1" t="s">
        <v>1109</v>
      </c>
      <c r="F5617" s="1" t="s">
        <v>5672</v>
      </c>
      <c r="G5617" s="1">
        <v>2</v>
      </c>
      <c r="H5617" s="1" t="s">
        <v>5918</v>
      </c>
      <c r="I5617" s="1" t="s">
        <v>5521</v>
      </c>
      <c r="J5617" s="1">
        <v>15</v>
      </c>
      <c r="K5617" s="1">
        <v>30</v>
      </c>
      <c r="L5617" s="42">
        <v>1</v>
      </c>
      <c r="M5617" s="232">
        <v>46296</v>
      </c>
      <c r="N5617" s="1" t="str">
        <f>VLOOKUP(B5617,MICRO!E:L,8,0)</f>
        <v>P-215</v>
      </c>
    </row>
    <row r="5618" spans="1:14" ht="20.25" x14ac:dyDescent="0.25">
      <c r="A5618" s="1">
        <v>45</v>
      </c>
      <c r="B5618" s="159">
        <v>4879</v>
      </c>
      <c r="C5618" s="1" t="s">
        <v>5655</v>
      </c>
      <c r="D5618" s="1" t="s">
        <v>5656</v>
      </c>
      <c r="E5618" s="1" t="s">
        <v>1110</v>
      </c>
      <c r="F5618" s="1" t="s">
        <v>6078</v>
      </c>
      <c r="G5618" s="1">
        <v>2</v>
      </c>
      <c r="H5618" s="1" t="s">
        <v>5918</v>
      </c>
      <c r="I5618" s="1" t="s">
        <v>5521</v>
      </c>
      <c r="J5618" s="1">
        <v>7.8</v>
      </c>
      <c r="K5618" s="1">
        <v>15.6</v>
      </c>
      <c r="L5618" s="42">
        <v>1</v>
      </c>
      <c r="M5618" s="232">
        <v>46296</v>
      </c>
      <c r="N5618" s="1" t="str">
        <f>VLOOKUP(B5618,MICRO!E:L,8,0)</f>
        <v>P-215</v>
      </c>
    </row>
    <row r="5619" spans="1:14" ht="20.25" x14ac:dyDescent="0.25">
      <c r="A5619" s="1">
        <v>46</v>
      </c>
      <c r="B5619" s="159">
        <v>4879</v>
      </c>
      <c r="C5619" s="1" t="s">
        <v>5655</v>
      </c>
      <c r="D5619" s="1" t="s">
        <v>5656</v>
      </c>
      <c r="E5619" s="1" t="s">
        <v>1110</v>
      </c>
      <c r="F5619" s="1" t="s">
        <v>6079</v>
      </c>
      <c r="G5619" s="1">
        <v>2</v>
      </c>
      <c r="H5619" s="1" t="s">
        <v>5918</v>
      </c>
      <c r="I5619" s="1" t="s">
        <v>5521</v>
      </c>
      <c r="J5619" s="1">
        <v>6.3</v>
      </c>
      <c r="K5619" s="1">
        <v>12.6</v>
      </c>
      <c r="L5619" s="42">
        <v>1</v>
      </c>
      <c r="M5619" s="232">
        <v>46296</v>
      </c>
      <c r="N5619" s="1" t="str">
        <f>VLOOKUP(B5619,MICRO!E:L,8,0)</f>
        <v>P-215</v>
      </c>
    </row>
    <row r="5620" spans="1:14" ht="20.25" x14ac:dyDescent="0.25">
      <c r="A5620" s="1">
        <v>47</v>
      </c>
      <c r="B5620" s="159">
        <v>4879</v>
      </c>
      <c r="C5620" s="1" t="s">
        <v>5655</v>
      </c>
      <c r="D5620" s="1" t="s">
        <v>5656</v>
      </c>
      <c r="E5620" s="1" t="s">
        <v>1110</v>
      </c>
      <c r="F5620" s="1" t="s">
        <v>6080</v>
      </c>
      <c r="G5620" s="1">
        <v>2</v>
      </c>
      <c r="H5620" s="1" t="s">
        <v>5918</v>
      </c>
      <c r="I5620" s="1" t="s">
        <v>5521</v>
      </c>
      <c r="J5620" s="1">
        <v>6.6</v>
      </c>
      <c r="K5620" s="1">
        <v>13.2</v>
      </c>
      <c r="L5620" s="42">
        <v>1</v>
      </c>
      <c r="M5620" s="232">
        <v>46296</v>
      </c>
      <c r="N5620" s="1" t="str">
        <f>VLOOKUP(B5620,MICRO!E:L,8,0)</f>
        <v>P-215</v>
      </c>
    </row>
    <row r="5621" spans="1:14" ht="20.25" x14ac:dyDescent="0.25">
      <c r="A5621" s="1">
        <v>48</v>
      </c>
      <c r="B5621" s="159">
        <v>4879</v>
      </c>
      <c r="C5621" s="1" t="s">
        <v>5655</v>
      </c>
      <c r="D5621" s="1" t="s">
        <v>5656</v>
      </c>
      <c r="E5621" s="1" t="s">
        <v>1110</v>
      </c>
      <c r="F5621" s="1" t="s">
        <v>6081</v>
      </c>
      <c r="G5621" s="1">
        <v>2</v>
      </c>
      <c r="H5621" s="1" t="s">
        <v>5918</v>
      </c>
      <c r="I5621" s="1" t="s">
        <v>5521</v>
      </c>
      <c r="J5621" s="1">
        <v>5.2</v>
      </c>
      <c r="K5621" s="1">
        <v>10.4</v>
      </c>
      <c r="L5621" s="42">
        <v>1</v>
      </c>
      <c r="M5621" s="232">
        <v>46296</v>
      </c>
      <c r="N5621" s="1" t="str">
        <f>VLOOKUP(B5621,MICRO!E:L,8,0)</f>
        <v>P-215</v>
      </c>
    </row>
    <row r="5622" spans="1:14" ht="20.25" x14ac:dyDescent="0.25">
      <c r="A5622" s="1">
        <v>49</v>
      </c>
      <c r="B5622" s="159">
        <v>4879</v>
      </c>
      <c r="C5622" s="1" t="s">
        <v>5655</v>
      </c>
      <c r="D5622" s="1" t="s">
        <v>5656</v>
      </c>
      <c r="E5622" s="1" t="s">
        <v>1110</v>
      </c>
      <c r="F5622" s="1" t="s">
        <v>6082</v>
      </c>
      <c r="G5622" s="1">
        <v>2</v>
      </c>
      <c r="H5622" s="1" t="s">
        <v>5918</v>
      </c>
      <c r="I5622" s="1" t="s">
        <v>5521</v>
      </c>
      <c r="J5622" s="1">
        <v>5.2</v>
      </c>
      <c r="K5622" s="1">
        <v>10.4</v>
      </c>
      <c r="L5622" s="42">
        <v>1</v>
      </c>
      <c r="M5622" s="232">
        <v>46296</v>
      </c>
      <c r="N5622" s="1" t="str">
        <f>VLOOKUP(B5622,MICRO!E:L,8,0)</f>
        <v>P-215</v>
      </c>
    </row>
    <row r="5623" spans="1:14" ht="20.25" x14ac:dyDescent="0.25">
      <c r="A5623" s="1">
        <v>50</v>
      </c>
      <c r="B5623" s="159">
        <v>4879</v>
      </c>
      <c r="C5623" s="1" t="s">
        <v>5655</v>
      </c>
      <c r="D5623" s="1" t="s">
        <v>5656</v>
      </c>
      <c r="E5623" s="1" t="s">
        <v>1110</v>
      </c>
      <c r="F5623" s="1" t="s">
        <v>6083</v>
      </c>
      <c r="G5623" s="1">
        <v>2</v>
      </c>
      <c r="H5623" s="1" t="s">
        <v>5918</v>
      </c>
      <c r="I5623" s="1" t="s">
        <v>5521</v>
      </c>
      <c r="J5623" s="1">
        <v>4</v>
      </c>
      <c r="K5623" s="1">
        <v>8</v>
      </c>
      <c r="L5623" s="42">
        <v>1</v>
      </c>
      <c r="M5623" s="232">
        <v>46296</v>
      </c>
      <c r="N5623" s="1" t="str">
        <f>VLOOKUP(B5623,MICRO!E:L,8,0)</f>
        <v>P-215</v>
      </c>
    </row>
    <row r="5624" spans="1:14" ht="20.25" x14ac:dyDescent="0.25">
      <c r="A5624" s="1">
        <v>51</v>
      </c>
      <c r="B5624" s="159">
        <v>4879</v>
      </c>
      <c r="C5624" s="1" t="s">
        <v>5655</v>
      </c>
      <c r="D5624" s="1" t="s">
        <v>5656</v>
      </c>
      <c r="E5624" s="1" t="s">
        <v>1110</v>
      </c>
      <c r="F5624" s="1" t="s">
        <v>6084</v>
      </c>
      <c r="G5624" s="1">
        <v>2</v>
      </c>
      <c r="H5624" s="1" t="s">
        <v>5918</v>
      </c>
      <c r="I5624" s="1" t="s">
        <v>5521</v>
      </c>
      <c r="J5624" s="1">
        <v>7.1</v>
      </c>
      <c r="K5624" s="1">
        <v>14.2</v>
      </c>
      <c r="L5624" s="42">
        <v>1</v>
      </c>
      <c r="M5624" s="232">
        <v>46296</v>
      </c>
      <c r="N5624" s="1" t="str">
        <f>VLOOKUP(B5624,MICRO!E:L,8,0)</f>
        <v>P-215</v>
      </c>
    </row>
    <row r="5625" spans="1:14" ht="20.25" x14ac:dyDescent="0.25">
      <c r="A5625" s="1">
        <v>52</v>
      </c>
      <c r="B5625" s="159">
        <v>4879</v>
      </c>
      <c r="C5625" s="1" t="s">
        <v>5655</v>
      </c>
      <c r="D5625" s="1" t="s">
        <v>5656</v>
      </c>
      <c r="E5625" s="1" t="s">
        <v>1110</v>
      </c>
      <c r="F5625" s="1" t="s">
        <v>6085</v>
      </c>
      <c r="G5625" s="1">
        <v>2</v>
      </c>
      <c r="H5625" s="1" t="s">
        <v>5918</v>
      </c>
      <c r="I5625" s="1" t="s">
        <v>5521</v>
      </c>
      <c r="J5625" s="1">
        <v>5.6</v>
      </c>
      <c r="K5625" s="1">
        <v>11.2</v>
      </c>
      <c r="L5625" s="42">
        <v>1</v>
      </c>
      <c r="M5625" s="232">
        <v>46296</v>
      </c>
      <c r="N5625" s="1" t="str">
        <f>VLOOKUP(B5625,MICRO!E:L,8,0)</f>
        <v>P-215</v>
      </c>
    </row>
    <row r="5626" spans="1:14" ht="20.25" x14ac:dyDescent="0.25">
      <c r="A5626" s="1">
        <v>53</v>
      </c>
      <c r="B5626" s="159">
        <v>4879</v>
      </c>
      <c r="C5626" s="1" t="s">
        <v>5655</v>
      </c>
      <c r="D5626" s="1" t="s">
        <v>5656</v>
      </c>
      <c r="E5626" s="1" t="s">
        <v>1110</v>
      </c>
      <c r="F5626" s="1" t="s">
        <v>6086</v>
      </c>
      <c r="G5626" s="1">
        <v>2</v>
      </c>
      <c r="H5626" s="1" t="s">
        <v>5918</v>
      </c>
      <c r="I5626" s="1" t="s">
        <v>5521</v>
      </c>
      <c r="J5626" s="1">
        <v>5.3</v>
      </c>
      <c r="K5626" s="1">
        <v>10.6</v>
      </c>
      <c r="L5626" s="42">
        <v>1</v>
      </c>
      <c r="M5626" s="232">
        <v>46296</v>
      </c>
      <c r="N5626" s="1" t="str">
        <f>VLOOKUP(B5626,MICRO!E:L,8,0)</f>
        <v>P-215</v>
      </c>
    </row>
    <row r="5627" spans="1:14" ht="20.25" x14ac:dyDescent="0.25">
      <c r="A5627" s="1">
        <v>54</v>
      </c>
      <c r="B5627" s="159">
        <v>4879</v>
      </c>
      <c r="C5627" s="1" t="s">
        <v>5655</v>
      </c>
      <c r="D5627" s="1" t="s">
        <v>5656</v>
      </c>
      <c r="E5627" s="1" t="s">
        <v>1110</v>
      </c>
      <c r="F5627" s="1" t="s">
        <v>6087</v>
      </c>
      <c r="G5627" s="1">
        <v>2</v>
      </c>
      <c r="H5627" s="1" t="s">
        <v>5918</v>
      </c>
      <c r="I5627" s="1" t="s">
        <v>5521</v>
      </c>
      <c r="J5627" s="1">
        <v>4.2</v>
      </c>
      <c r="K5627" s="1">
        <v>8.4</v>
      </c>
      <c r="L5627" s="42">
        <v>1</v>
      </c>
      <c r="M5627" s="232">
        <v>46296</v>
      </c>
      <c r="N5627" s="1" t="str">
        <f>VLOOKUP(B5627,MICRO!E:L,8,0)</f>
        <v>P-215</v>
      </c>
    </row>
    <row r="5628" spans="1:14" ht="20.25" x14ac:dyDescent="0.25">
      <c r="A5628" s="1">
        <v>55</v>
      </c>
      <c r="B5628" s="159">
        <v>4880</v>
      </c>
      <c r="C5628" s="1" t="s">
        <v>5674</v>
      </c>
      <c r="D5628" s="1" t="s">
        <v>5656</v>
      </c>
      <c r="E5628" s="1" t="s">
        <v>2</v>
      </c>
      <c r="F5628" s="1" t="s">
        <v>5675</v>
      </c>
      <c r="G5628" s="1">
        <v>4</v>
      </c>
      <c r="H5628" s="1" t="s">
        <v>5918</v>
      </c>
      <c r="I5628" s="1" t="s">
        <v>5521</v>
      </c>
      <c r="J5628" s="1">
        <v>21.2</v>
      </c>
      <c r="K5628" s="1">
        <v>84.8</v>
      </c>
      <c r="L5628" s="42">
        <v>1</v>
      </c>
      <c r="M5628" s="232">
        <v>46296</v>
      </c>
      <c r="N5628" s="1" t="str">
        <f>VLOOKUP(B5628,MICRO!E:L,8,0)</f>
        <v>P-215</v>
      </c>
    </row>
    <row r="5629" spans="1:14" ht="20.25" x14ac:dyDescent="0.25">
      <c r="A5629" s="1">
        <v>56</v>
      </c>
      <c r="B5629" s="159">
        <v>4881</v>
      </c>
      <c r="C5629" s="1" t="s">
        <v>5674</v>
      </c>
      <c r="D5629" s="1" t="s">
        <v>5656</v>
      </c>
      <c r="E5629" s="1" t="s">
        <v>43</v>
      </c>
      <c r="F5629" s="1" t="s">
        <v>5676</v>
      </c>
      <c r="G5629" s="1">
        <v>4</v>
      </c>
      <c r="H5629" s="1" t="s">
        <v>5918</v>
      </c>
      <c r="I5629" s="1" t="s">
        <v>5521</v>
      </c>
      <c r="J5629" s="1">
        <v>7.6</v>
      </c>
      <c r="K5629" s="1">
        <v>30.4</v>
      </c>
      <c r="L5629" s="42">
        <v>1</v>
      </c>
      <c r="M5629" s="232">
        <v>46296</v>
      </c>
      <c r="N5629" s="1" t="str">
        <f>VLOOKUP(B5629,MICRO!E:L,8,0)</f>
        <v>P-215</v>
      </c>
    </row>
    <row r="5630" spans="1:14" ht="20.25" x14ac:dyDescent="0.25">
      <c r="A5630" s="1">
        <v>57</v>
      </c>
      <c r="B5630" s="159"/>
      <c r="C5630" s="1" t="s">
        <v>6088</v>
      </c>
      <c r="D5630" s="1"/>
      <c r="E5630" s="1"/>
      <c r="F5630" s="1" t="s">
        <v>6089</v>
      </c>
      <c r="G5630" s="1">
        <v>84</v>
      </c>
      <c r="H5630" s="1" t="s">
        <v>5918</v>
      </c>
      <c r="I5630" s="1" t="s">
        <v>5521</v>
      </c>
      <c r="J5630" s="1">
        <v>0.01</v>
      </c>
      <c r="K5630" s="1">
        <v>0.84</v>
      </c>
      <c r="L5630" s="42">
        <v>1</v>
      </c>
      <c r="M5630" s="232">
        <v>46296</v>
      </c>
      <c r="N5630" s="1" t="e">
        <f>VLOOKUP(B5630,MICRO!E:L,8,0)</f>
        <v>#N/A</v>
      </c>
    </row>
    <row r="5631" spans="1:14" ht="20.25" x14ac:dyDescent="0.25">
      <c r="A5631" s="1">
        <v>58</v>
      </c>
      <c r="B5631" s="159"/>
      <c r="C5631" s="1" t="s">
        <v>6090</v>
      </c>
      <c r="D5631" s="1"/>
      <c r="E5631" s="1"/>
      <c r="F5631" s="1" t="s">
        <v>6091</v>
      </c>
      <c r="G5631" s="1">
        <v>16</v>
      </c>
      <c r="H5631" s="1" t="s">
        <v>5918</v>
      </c>
      <c r="I5631" s="1" t="s">
        <v>5521</v>
      </c>
      <c r="J5631" s="1">
        <v>0.01</v>
      </c>
      <c r="K5631" s="1">
        <v>0.16</v>
      </c>
      <c r="L5631" s="42">
        <v>1</v>
      </c>
      <c r="M5631" s="232">
        <v>46296</v>
      </c>
      <c r="N5631" s="1" t="e">
        <f>VLOOKUP(B5631,MICRO!E:L,8,0)</f>
        <v>#N/A</v>
      </c>
    </row>
    <row r="5632" spans="1:14" ht="20.25" x14ac:dyDescent="0.25">
      <c r="A5632" s="1">
        <v>59</v>
      </c>
      <c r="B5632" s="159"/>
      <c r="C5632" s="1" t="s">
        <v>6090</v>
      </c>
      <c r="D5632" s="1"/>
      <c r="E5632" s="1"/>
      <c r="F5632" s="1" t="s">
        <v>6092</v>
      </c>
      <c r="G5632" s="1">
        <v>16</v>
      </c>
      <c r="H5632" s="1" t="s">
        <v>5918</v>
      </c>
      <c r="I5632" s="1" t="s">
        <v>5521</v>
      </c>
      <c r="J5632" s="1">
        <v>0.01</v>
      </c>
      <c r="K5632" s="1">
        <v>0.16</v>
      </c>
      <c r="L5632" s="42">
        <v>1</v>
      </c>
      <c r="M5632" s="232">
        <v>46296</v>
      </c>
      <c r="N5632" s="1" t="e">
        <f>VLOOKUP(B5632,MICRO!E:L,8,0)</f>
        <v>#N/A</v>
      </c>
    </row>
    <row r="5633" spans="1:14" ht="20.25" x14ac:dyDescent="0.25">
      <c r="A5633" s="1">
        <v>60</v>
      </c>
      <c r="B5633" s="159"/>
      <c r="C5633" s="1" t="s">
        <v>6090</v>
      </c>
      <c r="D5633" s="1"/>
      <c r="E5633" s="1"/>
      <c r="F5633" s="1" t="s">
        <v>6093</v>
      </c>
      <c r="G5633" s="1">
        <v>16</v>
      </c>
      <c r="H5633" s="1" t="s">
        <v>5918</v>
      </c>
      <c r="I5633" s="1" t="s">
        <v>5521</v>
      </c>
      <c r="J5633" s="1">
        <v>0.01</v>
      </c>
      <c r="K5633" s="1">
        <v>0.16</v>
      </c>
      <c r="L5633" s="42">
        <v>1</v>
      </c>
      <c r="M5633" s="232">
        <v>46296</v>
      </c>
      <c r="N5633" s="1" t="e">
        <f>VLOOKUP(B5633,MICRO!E:L,8,0)</f>
        <v>#N/A</v>
      </c>
    </row>
    <row r="5634" spans="1:14" ht="20.25" x14ac:dyDescent="0.25">
      <c r="A5634" s="1">
        <v>61</v>
      </c>
      <c r="B5634" s="159"/>
      <c r="C5634" s="1" t="s">
        <v>6090</v>
      </c>
      <c r="D5634" s="1"/>
      <c r="E5634" s="1"/>
      <c r="F5634" s="1" t="s">
        <v>6094</v>
      </c>
      <c r="G5634" s="1">
        <v>16</v>
      </c>
      <c r="H5634" s="1" t="s">
        <v>5918</v>
      </c>
      <c r="I5634" s="1" t="s">
        <v>5521</v>
      </c>
      <c r="J5634" s="1">
        <v>0.01</v>
      </c>
      <c r="K5634" s="1">
        <v>0.16</v>
      </c>
      <c r="L5634" s="42">
        <v>1</v>
      </c>
      <c r="M5634" s="232">
        <v>46296</v>
      </c>
      <c r="N5634" s="1" t="e">
        <f>VLOOKUP(B5634,MICRO!E:L,8,0)</f>
        <v>#N/A</v>
      </c>
    </row>
    <row r="5635" spans="1:14" ht="20.25" x14ac:dyDescent="0.25">
      <c r="A5635" s="1">
        <v>62</v>
      </c>
      <c r="B5635" s="159"/>
      <c r="C5635" s="1" t="s">
        <v>6090</v>
      </c>
      <c r="D5635" s="1"/>
      <c r="E5635" s="1"/>
      <c r="F5635" s="1" t="s">
        <v>6095</v>
      </c>
      <c r="G5635" s="1">
        <v>16</v>
      </c>
      <c r="H5635" s="1" t="s">
        <v>5918</v>
      </c>
      <c r="I5635" s="1" t="s">
        <v>5521</v>
      </c>
      <c r="J5635" s="1">
        <v>0.01</v>
      </c>
      <c r="K5635" s="1">
        <v>0.16</v>
      </c>
      <c r="L5635" s="42">
        <v>1</v>
      </c>
      <c r="M5635" s="232">
        <v>46296</v>
      </c>
      <c r="N5635" s="1" t="e">
        <f>VLOOKUP(B5635,MICRO!E:L,8,0)</f>
        <v>#N/A</v>
      </c>
    </row>
    <row r="5636" spans="1:14" ht="20.25" x14ac:dyDescent="0.25">
      <c r="A5636" s="1">
        <v>63</v>
      </c>
      <c r="B5636" s="159"/>
      <c r="C5636" s="1" t="s">
        <v>6090</v>
      </c>
      <c r="D5636" s="1"/>
      <c r="E5636" s="1"/>
      <c r="F5636" s="1" t="s">
        <v>6096</v>
      </c>
      <c r="G5636" s="1">
        <v>16</v>
      </c>
      <c r="H5636" s="1" t="s">
        <v>5918</v>
      </c>
      <c r="I5636" s="1" t="s">
        <v>5521</v>
      </c>
      <c r="J5636" s="1">
        <v>0.01</v>
      </c>
      <c r="K5636" s="1">
        <v>0.16</v>
      </c>
      <c r="L5636" s="42">
        <v>1</v>
      </c>
      <c r="M5636" s="232">
        <v>46296</v>
      </c>
      <c r="N5636" s="1" t="e">
        <f>VLOOKUP(B5636,MICRO!E:L,8,0)</f>
        <v>#N/A</v>
      </c>
    </row>
    <row r="5637" spans="1:14" ht="20.25" x14ac:dyDescent="0.25">
      <c r="A5637" s="1">
        <v>64</v>
      </c>
      <c r="B5637" s="159"/>
      <c r="C5637" s="1" t="s">
        <v>5534</v>
      </c>
      <c r="D5637" s="1"/>
      <c r="E5637" s="1"/>
      <c r="F5637" s="1" t="s">
        <v>6097</v>
      </c>
      <c r="G5637" s="1">
        <v>7</v>
      </c>
      <c r="H5637" s="1" t="s">
        <v>5918</v>
      </c>
      <c r="I5637" s="1" t="s">
        <v>5521</v>
      </c>
      <c r="J5637" s="1">
        <v>0.01</v>
      </c>
      <c r="K5637" s="1">
        <v>7.0000000000000007E-2</v>
      </c>
      <c r="L5637" s="42">
        <v>1</v>
      </c>
      <c r="M5637" s="232">
        <v>46296</v>
      </c>
      <c r="N5637" s="1" t="e">
        <f>VLOOKUP(B5637,MICRO!E:L,8,0)</f>
        <v>#N/A</v>
      </c>
    </row>
    <row r="5638" spans="1:14" ht="20.25" x14ac:dyDescent="0.25">
      <c r="A5638" s="1">
        <v>65</v>
      </c>
      <c r="B5638" s="159"/>
      <c r="C5638" s="1" t="s">
        <v>5534</v>
      </c>
      <c r="D5638" s="1"/>
      <c r="E5638" s="1"/>
      <c r="F5638" s="1" t="s">
        <v>6092</v>
      </c>
      <c r="G5638" s="1">
        <v>7</v>
      </c>
      <c r="H5638" s="1" t="s">
        <v>5918</v>
      </c>
      <c r="I5638" s="1" t="s">
        <v>5521</v>
      </c>
      <c r="J5638" s="1">
        <v>0.01</v>
      </c>
      <c r="K5638" s="1">
        <v>7.0000000000000007E-2</v>
      </c>
      <c r="L5638" s="42">
        <v>1</v>
      </c>
      <c r="M5638" s="232">
        <v>46296</v>
      </c>
      <c r="N5638" s="1" t="e">
        <f>VLOOKUP(B5638,MICRO!E:L,8,0)</f>
        <v>#N/A</v>
      </c>
    </row>
    <row r="5639" spans="1:14" ht="20.25" x14ac:dyDescent="0.25">
      <c r="A5639" s="1">
        <v>66</v>
      </c>
      <c r="B5639" s="159"/>
      <c r="C5639" s="1" t="s">
        <v>5534</v>
      </c>
      <c r="D5639" s="1"/>
      <c r="E5639" s="1"/>
      <c r="F5639" s="1" t="s">
        <v>6098</v>
      </c>
      <c r="G5639" s="1">
        <v>7</v>
      </c>
      <c r="H5639" s="1" t="s">
        <v>5918</v>
      </c>
      <c r="I5639" s="1" t="s">
        <v>5521</v>
      </c>
      <c r="J5639" s="1">
        <v>0.01</v>
      </c>
      <c r="K5639" s="1">
        <v>7.0000000000000007E-2</v>
      </c>
      <c r="L5639" s="42">
        <v>1</v>
      </c>
      <c r="M5639" s="232">
        <v>46296</v>
      </c>
      <c r="N5639" s="1" t="e">
        <f>VLOOKUP(B5639,MICRO!E:L,8,0)</f>
        <v>#N/A</v>
      </c>
    </row>
    <row r="5640" spans="1:14" ht="20.25" x14ac:dyDescent="0.25">
      <c r="A5640" s="1">
        <v>67</v>
      </c>
      <c r="B5640" s="159"/>
      <c r="C5640" s="1" t="s">
        <v>5529</v>
      </c>
      <c r="D5640" s="1"/>
      <c r="E5640" s="1"/>
      <c r="F5640" s="1" t="s">
        <v>6092</v>
      </c>
      <c r="G5640" s="1">
        <v>8</v>
      </c>
      <c r="H5640" s="1" t="s">
        <v>5918</v>
      </c>
      <c r="I5640" s="1" t="s">
        <v>5521</v>
      </c>
      <c r="J5640" s="1">
        <v>0.01</v>
      </c>
      <c r="K5640" s="1">
        <v>0.08</v>
      </c>
      <c r="L5640" s="42">
        <v>1</v>
      </c>
      <c r="M5640" s="232">
        <v>46296</v>
      </c>
      <c r="N5640" s="1" t="e">
        <f>VLOOKUP(B5640,MICRO!E:L,8,0)</f>
        <v>#N/A</v>
      </c>
    </row>
    <row r="5641" spans="1:14" ht="20.25" x14ac:dyDescent="0.25">
      <c r="A5641" s="1">
        <v>68</v>
      </c>
      <c r="B5641" s="159"/>
      <c r="C5641" s="1" t="s">
        <v>5529</v>
      </c>
      <c r="D5641" s="1"/>
      <c r="E5641" s="1"/>
      <c r="F5641" s="1" t="s">
        <v>6098</v>
      </c>
      <c r="G5641" s="1">
        <v>8</v>
      </c>
      <c r="H5641" s="1" t="s">
        <v>5918</v>
      </c>
      <c r="I5641" s="1" t="s">
        <v>5521</v>
      </c>
      <c r="J5641" s="1">
        <v>0.01</v>
      </c>
      <c r="K5641" s="1">
        <v>0.08</v>
      </c>
      <c r="L5641" s="42">
        <v>1</v>
      </c>
      <c r="M5641" s="232">
        <v>46296</v>
      </c>
      <c r="N5641" s="1" t="e">
        <f>VLOOKUP(B5641,MICRO!E:L,8,0)</f>
        <v>#N/A</v>
      </c>
    </row>
    <row r="5642" spans="1:14" ht="20.25" x14ac:dyDescent="0.25">
      <c r="A5642" s="1">
        <v>69</v>
      </c>
      <c r="B5642" s="159"/>
      <c r="C5642" s="1" t="s">
        <v>5519</v>
      </c>
      <c r="D5642" s="1"/>
      <c r="E5642" s="1"/>
      <c r="F5642" s="1" t="s">
        <v>6097</v>
      </c>
      <c r="G5642" s="1">
        <v>8</v>
      </c>
      <c r="H5642" s="1" t="s">
        <v>5918</v>
      </c>
      <c r="I5642" s="1" t="s">
        <v>5521</v>
      </c>
      <c r="J5642" s="1">
        <v>0.01</v>
      </c>
      <c r="K5642" s="1">
        <v>0.08</v>
      </c>
      <c r="L5642" s="42">
        <v>1</v>
      </c>
      <c r="M5642" s="232">
        <v>46296</v>
      </c>
      <c r="N5642" s="1" t="e">
        <f>VLOOKUP(B5642,MICRO!E:L,8,0)</f>
        <v>#N/A</v>
      </c>
    </row>
    <row r="5643" spans="1:14" ht="20.25" x14ac:dyDescent="0.25">
      <c r="A5643" s="1">
        <v>70</v>
      </c>
      <c r="B5643" s="159"/>
      <c r="C5643" s="1" t="s">
        <v>6099</v>
      </c>
      <c r="D5643" s="1"/>
      <c r="E5643" s="1"/>
      <c r="F5643" s="1" t="s">
        <v>6092</v>
      </c>
      <c r="G5643" s="1">
        <v>10</v>
      </c>
      <c r="H5643" s="1" t="s">
        <v>5918</v>
      </c>
      <c r="I5643" s="1" t="s">
        <v>5521</v>
      </c>
      <c r="J5643" s="1">
        <v>0.01</v>
      </c>
      <c r="K5643" s="1">
        <v>0.1</v>
      </c>
      <c r="L5643" s="42">
        <v>1</v>
      </c>
      <c r="M5643" s="232">
        <v>46296</v>
      </c>
      <c r="N5643" s="1" t="e">
        <f>VLOOKUP(B5643,MICRO!E:L,8,0)</f>
        <v>#N/A</v>
      </c>
    </row>
    <row r="5644" spans="1:14" ht="20.25" x14ac:dyDescent="0.25">
      <c r="A5644" s="1">
        <v>71</v>
      </c>
      <c r="B5644" s="159"/>
      <c r="C5644" s="1" t="s">
        <v>5519</v>
      </c>
      <c r="D5644" s="1"/>
      <c r="E5644" s="1"/>
      <c r="F5644" s="1" t="s">
        <v>6098</v>
      </c>
      <c r="G5644" s="1">
        <v>6</v>
      </c>
      <c r="H5644" s="1" t="s">
        <v>5918</v>
      </c>
      <c r="I5644" s="1" t="s">
        <v>5521</v>
      </c>
      <c r="J5644" s="1">
        <v>0.01</v>
      </c>
      <c r="K5644" s="1">
        <v>0.06</v>
      </c>
      <c r="L5644" s="42">
        <v>1</v>
      </c>
      <c r="M5644" s="232">
        <v>46296</v>
      </c>
      <c r="N5644" s="1" t="e">
        <f>VLOOKUP(B5644,MICRO!E:L,8,0)</f>
        <v>#N/A</v>
      </c>
    </row>
    <row r="5645" spans="1:14" ht="20.25" x14ac:dyDescent="0.25">
      <c r="A5645" s="1">
        <v>72</v>
      </c>
      <c r="B5645" s="159"/>
      <c r="C5645" s="1" t="s">
        <v>5519</v>
      </c>
      <c r="D5645" s="1"/>
      <c r="E5645" s="1"/>
      <c r="F5645" s="1" t="s">
        <v>6093</v>
      </c>
      <c r="G5645" s="1">
        <v>4</v>
      </c>
      <c r="H5645" s="1" t="s">
        <v>5918</v>
      </c>
      <c r="I5645" s="1" t="s">
        <v>5521</v>
      </c>
      <c r="J5645" s="1">
        <v>0.01</v>
      </c>
      <c r="K5645" s="1">
        <v>0.04</v>
      </c>
      <c r="L5645" s="42">
        <v>1</v>
      </c>
      <c r="M5645" s="232">
        <v>46296</v>
      </c>
      <c r="N5645" s="1" t="e">
        <f>VLOOKUP(B5645,MICRO!E:L,8,0)</f>
        <v>#N/A</v>
      </c>
    </row>
    <row r="5646" spans="1:14" ht="20.25" x14ac:dyDescent="0.25">
      <c r="A5646" s="1">
        <v>73</v>
      </c>
      <c r="B5646" s="159"/>
      <c r="C5646" s="1" t="s">
        <v>5542</v>
      </c>
      <c r="D5646" s="1"/>
      <c r="E5646" s="1"/>
      <c r="F5646" s="1" t="s">
        <v>6100</v>
      </c>
      <c r="G5646" s="1">
        <v>9</v>
      </c>
      <c r="H5646" s="1" t="s">
        <v>5918</v>
      </c>
      <c r="I5646" s="1" t="s">
        <v>5521</v>
      </c>
      <c r="J5646" s="1">
        <v>0.01</v>
      </c>
      <c r="K5646" s="1">
        <v>0.09</v>
      </c>
      <c r="L5646" s="42">
        <v>1</v>
      </c>
      <c r="M5646" s="232">
        <v>46296</v>
      </c>
      <c r="N5646" s="1" t="e">
        <f>VLOOKUP(B5646,MICRO!E:L,8,0)</f>
        <v>#N/A</v>
      </c>
    </row>
    <row r="5647" spans="1:14" ht="20.25" x14ac:dyDescent="0.25">
      <c r="A5647" s="1">
        <v>74</v>
      </c>
      <c r="B5647" s="159"/>
      <c r="C5647" s="1" t="s">
        <v>5542</v>
      </c>
      <c r="D5647" s="1"/>
      <c r="E5647" s="1"/>
      <c r="F5647" s="1" t="s">
        <v>6101</v>
      </c>
      <c r="G5647" s="1">
        <v>3</v>
      </c>
      <c r="H5647" s="1" t="s">
        <v>5918</v>
      </c>
      <c r="I5647" s="1" t="s">
        <v>5521</v>
      </c>
      <c r="J5647" s="1">
        <v>0.01</v>
      </c>
      <c r="K5647" s="1">
        <v>0.03</v>
      </c>
      <c r="L5647" s="42">
        <v>1</v>
      </c>
      <c r="M5647" s="232">
        <v>46296</v>
      </c>
      <c r="N5647" s="1" t="e">
        <f>VLOOKUP(B5647,MICRO!E:L,8,0)</f>
        <v>#N/A</v>
      </c>
    </row>
    <row r="5648" spans="1:14" ht="20.25" x14ac:dyDescent="0.25">
      <c r="A5648" s="1">
        <v>75</v>
      </c>
      <c r="B5648" s="159"/>
      <c r="C5648" s="1" t="s">
        <v>5542</v>
      </c>
      <c r="D5648" s="1"/>
      <c r="E5648" s="1"/>
      <c r="F5648" s="1" t="s">
        <v>6102</v>
      </c>
      <c r="G5648" s="1">
        <v>3</v>
      </c>
      <c r="H5648" s="1" t="s">
        <v>5918</v>
      </c>
      <c r="I5648" s="1" t="s">
        <v>5521</v>
      </c>
      <c r="J5648" s="1">
        <v>0.01</v>
      </c>
      <c r="K5648" s="1">
        <v>0.03</v>
      </c>
      <c r="L5648" s="42">
        <v>1</v>
      </c>
      <c r="M5648" s="232">
        <v>46296</v>
      </c>
      <c r="N5648" s="1" t="e">
        <f>VLOOKUP(B5648,MICRO!E:L,8,0)</f>
        <v>#N/A</v>
      </c>
    </row>
    <row r="5649" spans="1:14" ht="20.25" x14ac:dyDescent="0.25">
      <c r="A5649" s="1">
        <v>76</v>
      </c>
      <c r="B5649" s="159"/>
      <c r="C5649" s="1" t="s">
        <v>5542</v>
      </c>
      <c r="D5649" s="1"/>
      <c r="E5649" s="1"/>
      <c r="F5649" s="1" t="s">
        <v>6103</v>
      </c>
      <c r="G5649" s="1">
        <v>6</v>
      </c>
      <c r="H5649" s="1" t="s">
        <v>5918</v>
      </c>
      <c r="I5649" s="1" t="s">
        <v>5521</v>
      </c>
      <c r="J5649" s="1">
        <v>0.01</v>
      </c>
      <c r="K5649" s="1">
        <v>0.06</v>
      </c>
      <c r="L5649" s="42">
        <v>1</v>
      </c>
      <c r="M5649" s="232">
        <v>46296</v>
      </c>
      <c r="N5649" s="1" t="e">
        <f>VLOOKUP(B5649,MICRO!E:L,8,0)</f>
        <v>#N/A</v>
      </c>
    </row>
    <row r="5650" spans="1:14" ht="20.25" x14ac:dyDescent="0.25">
      <c r="A5650" s="1">
        <v>77</v>
      </c>
      <c r="B5650" s="159"/>
      <c r="C5650" s="1" t="s">
        <v>5540</v>
      </c>
      <c r="D5650" s="1"/>
      <c r="E5650" s="1"/>
      <c r="F5650" s="1" t="s">
        <v>6100</v>
      </c>
      <c r="G5650" s="1">
        <v>12</v>
      </c>
      <c r="H5650" s="1" t="s">
        <v>5918</v>
      </c>
      <c r="I5650" s="1" t="s">
        <v>5521</v>
      </c>
      <c r="J5650" s="1">
        <v>0.01</v>
      </c>
      <c r="K5650" s="1">
        <v>0.12</v>
      </c>
      <c r="L5650" s="42">
        <v>1</v>
      </c>
      <c r="M5650" s="232">
        <v>46296</v>
      </c>
      <c r="N5650" s="1" t="e">
        <f>VLOOKUP(B5650,MICRO!E:L,8,0)</f>
        <v>#N/A</v>
      </c>
    </row>
    <row r="5651" spans="1:14" ht="20.25" x14ac:dyDescent="0.25">
      <c r="A5651" s="1">
        <v>78</v>
      </c>
      <c r="B5651" s="159"/>
      <c r="C5651" s="1" t="s">
        <v>5540</v>
      </c>
      <c r="D5651" s="1"/>
      <c r="E5651" s="1"/>
      <c r="F5651" s="1" t="s">
        <v>6101</v>
      </c>
      <c r="G5651" s="1">
        <v>4</v>
      </c>
      <c r="H5651" s="1" t="s">
        <v>5918</v>
      </c>
      <c r="I5651" s="1" t="s">
        <v>5521</v>
      </c>
      <c r="J5651" s="1">
        <v>0.01</v>
      </c>
      <c r="K5651" s="1">
        <v>0.04</v>
      </c>
      <c r="L5651" s="42">
        <v>1</v>
      </c>
      <c r="M5651" s="232">
        <v>46296</v>
      </c>
      <c r="N5651" s="1" t="e">
        <f>VLOOKUP(B5651,MICRO!E:L,8,0)</f>
        <v>#N/A</v>
      </c>
    </row>
    <row r="5652" spans="1:14" ht="20.25" x14ac:dyDescent="0.25">
      <c r="A5652" s="1">
        <v>79</v>
      </c>
      <c r="B5652" s="159"/>
      <c r="C5652" s="1" t="s">
        <v>6104</v>
      </c>
      <c r="D5652" s="1"/>
      <c r="E5652" s="1"/>
      <c r="F5652" s="1" t="s">
        <v>6102</v>
      </c>
      <c r="G5652" s="1">
        <v>4</v>
      </c>
      <c r="H5652" s="1" t="s">
        <v>5918</v>
      </c>
      <c r="I5652" s="1" t="s">
        <v>5521</v>
      </c>
      <c r="J5652" s="1">
        <v>0.01</v>
      </c>
      <c r="K5652" s="1">
        <v>0.04</v>
      </c>
      <c r="L5652" s="42">
        <v>1</v>
      </c>
      <c r="M5652" s="232">
        <v>46296</v>
      </c>
      <c r="N5652" s="1" t="e">
        <f>VLOOKUP(B5652,MICRO!E:L,8,0)</f>
        <v>#N/A</v>
      </c>
    </row>
    <row r="5653" spans="1:14" ht="20.25" x14ac:dyDescent="0.25">
      <c r="A5653" s="1">
        <v>80</v>
      </c>
      <c r="B5653" s="159"/>
      <c r="C5653" s="1" t="s">
        <v>5540</v>
      </c>
      <c r="D5653" s="1"/>
      <c r="E5653" s="1"/>
      <c r="F5653" s="1" t="s">
        <v>6103</v>
      </c>
      <c r="G5653" s="1">
        <v>8</v>
      </c>
      <c r="H5653" s="1" t="s">
        <v>5918</v>
      </c>
      <c r="I5653" s="1" t="s">
        <v>5521</v>
      </c>
      <c r="J5653" s="1">
        <v>0.01</v>
      </c>
      <c r="K5653" s="1">
        <v>0.08</v>
      </c>
      <c r="L5653" s="42">
        <v>1</v>
      </c>
      <c r="M5653" s="232">
        <v>46296</v>
      </c>
      <c r="N5653" s="1" t="e">
        <f>VLOOKUP(B5653,MICRO!E:L,8,0)</f>
        <v>#N/A</v>
      </c>
    </row>
    <row r="5654" spans="1:14" ht="20.25" x14ac:dyDescent="0.25">
      <c r="A5654" s="1">
        <v>81</v>
      </c>
      <c r="B5654" s="159"/>
      <c r="C5654" s="1" t="s">
        <v>5533</v>
      </c>
      <c r="D5654" s="1"/>
      <c r="E5654" s="1"/>
      <c r="F5654" s="1" t="s">
        <v>6100</v>
      </c>
      <c r="G5654" s="1">
        <v>9</v>
      </c>
      <c r="H5654" s="1" t="s">
        <v>5918</v>
      </c>
      <c r="I5654" s="1" t="s">
        <v>5521</v>
      </c>
      <c r="J5654" s="1">
        <v>0.01</v>
      </c>
      <c r="K5654" s="1">
        <v>0.09</v>
      </c>
      <c r="L5654" s="42">
        <v>1</v>
      </c>
      <c r="M5654" s="232">
        <v>46296</v>
      </c>
      <c r="N5654" s="1" t="e">
        <f>VLOOKUP(B5654,MICRO!E:L,8,0)</f>
        <v>#N/A</v>
      </c>
    </row>
    <row r="5655" spans="1:14" ht="20.25" x14ac:dyDescent="0.25">
      <c r="A5655" s="1">
        <v>82</v>
      </c>
      <c r="B5655" s="159"/>
      <c r="C5655" s="1" t="s">
        <v>5533</v>
      </c>
      <c r="D5655" s="1"/>
      <c r="E5655" s="1"/>
      <c r="F5655" s="1" t="s">
        <v>6101</v>
      </c>
      <c r="G5655" s="1">
        <v>3</v>
      </c>
      <c r="H5655" s="1" t="s">
        <v>5918</v>
      </c>
      <c r="I5655" s="1" t="s">
        <v>5521</v>
      </c>
      <c r="J5655" s="1">
        <v>0.01</v>
      </c>
      <c r="K5655" s="1">
        <v>0.03</v>
      </c>
      <c r="L5655" s="42">
        <v>1</v>
      </c>
      <c r="M5655" s="232">
        <v>46296</v>
      </c>
      <c r="N5655" s="1" t="e">
        <f>VLOOKUP(B5655,MICRO!E:L,8,0)</f>
        <v>#N/A</v>
      </c>
    </row>
    <row r="5656" spans="1:14" ht="20.25" x14ac:dyDescent="0.25">
      <c r="A5656" s="1">
        <v>83</v>
      </c>
      <c r="B5656" s="159"/>
      <c r="C5656" s="1" t="s">
        <v>5533</v>
      </c>
      <c r="D5656" s="1"/>
      <c r="E5656" s="1"/>
      <c r="F5656" s="1" t="s">
        <v>6102</v>
      </c>
      <c r="G5656" s="1">
        <v>3</v>
      </c>
      <c r="H5656" s="1" t="s">
        <v>5918</v>
      </c>
      <c r="I5656" s="1" t="s">
        <v>5521</v>
      </c>
      <c r="J5656" s="1">
        <v>0.01</v>
      </c>
      <c r="K5656" s="1">
        <v>0.03</v>
      </c>
      <c r="L5656" s="42">
        <v>1</v>
      </c>
      <c r="M5656" s="232">
        <v>46296</v>
      </c>
      <c r="N5656" s="1" t="e">
        <f>VLOOKUP(B5656,MICRO!E:L,8,0)</f>
        <v>#N/A</v>
      </c>
    </row>
    <row r="5657" spans="1:14" ht="20.25" x14ac:dyDescent="0.25">
      <c r="A5657" s="1">
        <v>84</v>
      </c>
      <c r="B5657" s="159"/>
      <c r="C5657" s="1" t="s">
        <v>5533</v>
      </c>
      <c r="D5657" s="1"/>
      <c r="E5657" s="1"/>
      <c r="F5657" s="1" t="s">
        <v>6103</v>
      </c>
      <c r="G5657" s="1">
        <v>6</v>
      </c>
      <c r="H5657" s="1" t="s">
        <v>5918</v>
      </c>
      <c r="I5657" s="1" t="s">
        <v>5521</v>
      </c>
      <c r="J5657" s="1">
        <v>0.01</v>
      </c>
      <c r="K5657" s="1">
        <v>0.06</v>
      </c>
      <c r="L5657" s="42">
        <v>1</v>
      </c>
      <c r="M5657" s="232">
        <v>46296</v>
      </c>
      <c r="N5657" s="1" t="e">
        <f>VLOOKUP(B5657,MICRO!E:L,8,0)</f>
        <v>#N/A</v>
      </c>
    </row>
    <row r="5658" spans="1:14" ht="20.25" x14ac:dyDescent="0.25">
      <c r="A5658" s="1">
        <v>85</v>
      </c>
      <c r="B5658" s="159"/>
      <c r="C5658" s="1" t="s">
        <v>5674</v>
      </c>
      <c r="D5658" s="1"/>
      <c r="E5658" s="1"/>
      <c r="F5658" s="1" t="s">
        <v>6105</v>
      </c>
      <c r="G5658" s="1">
        <v>16</v>
      </c>
      <c r="H5658" s="1" t="s">
        <v>5918</v>
      </c>
      <c r="I5658" s="1" t="s">
        <v>5521</v>
      </c>
      <c r="J5658" s="1">
        <v>0.01</v>
      </c>
      <c r="K5658" s="1">
        <v>0.16</v>
      </c>
      <c r="L5658" s="42">
        <v>1</v>
      </c>
      <c r="M5658" s="232">
        <v>46296</v>
      </c>
      <c r="N5658" s="1" t="e">
        <f>VLOOKUP(B5658,MICRO!E:L,8,0)</f>
        <v>#N/A</v>
      </c>
    </row>
    <row r="5659" spans="1:14" ht="20.25" x14ac:dyDescent="0.25">
      <c r="A5659" s="1">
        <v>86</v>
      </c>
      <c r="B5659" s="159"/>
      <c r="C5659" s="1" t="s">
        <v>5674</v>
      </c>
      <c r="D5659" s="1"/>
      <c r="E5659" s="1"/>
      <c r="F5659" s="1" t="s">
        <v>6106</v>
      </c>
      <c r="G5659" s="1">
        <v>16</v>
      </c>
      <c r="H5659" s="1" t="s">
        <v>5918</v>
      </c>
      <c r="I5659" s="1" t="s">
        <v>5521</v>
      </c>
      <c r="J5659" s="1">
        <v>0.01</v>
      </c>
      <c r="K5659" s="1">
        <v>0.16</v>
      </c>
      <c r="L5659" s="42">
        <v>1</v>
      </c>
      <c r="M5659" s="232">
        <v>46296</v>
      </c>
      <c r="N5659" s="1" t="e">
        <f>VLOOKUP(B5659,MICRO!E:L,8,0)</f>
        <v>#N/A</v>
      </c>
    </row>
    <row r="5660" spans="1:14" ht="20.25" x14ac:dyDescent="0.25">
      <c r="A5660" s="1">
        <v>87</v>
      </c>
      <c r="B5660" s="159"/>
      <c r="C5660" s="1" t="s">
        <v>5655</v>
      </c>
      <c r="D5660" s="1"/>
      <c r="E5660" s="1"/>
      <c r="F5660" s="1" t="s">
        <v>6107</v>
      </c>
      <c r="G5660" s="1">
        <v>8</v>
      </c>
      <c r="H5660" s="1" t="s">
        <v>5918</v>
      </c>
      <c r="I5660" s="1" t="s">
        <v>5521</v>
      </c>
      <c r="J5660" s="1">
        <v>0.01</v>
      </c>
      <c r="K5660" s="1">
        <v>0.08</v>
      </c>
      <c r="L5660" s="42">
        <v>1</v>
      </c>
      <c r="M5660" s="232">
        <v>46296</v>
      </c>
      <c r="N5660" s="1" t="e">
        <f>VLOOKUP(B5660,MICRO!E:L,8,0)</f>
        <v>#N/A</v>
      </c>
    </row>
    <row r="5661" spans="1:14" ht="20.25" x14ac:dyDescent="0.25">
      <c r="A5661" s="1">
        <v>88</v>
      </c>
      <c r="B5661" s="159"/>
      <c r="C5661" s="1" t="s">
        <v>5655</v>
      </c>
      <c r="D5661" s="1"/>
      <c r="E5661" s="1"/>
      <c r="F5661" s="1" t="s">
        <v>6108</v>
      </c>
      <c r="G5661" s="1">
        <v>8</v>
      </c>
      <c r="H5661" s="1" t="s">
        <v>5918</v>
      </c>
      <c r="I5661" s="1" t="s">
        <v>5521</v>
      </c>
      <c r="J5661" s="1">
        <v>0.01</v>
      </c>
      <c r="K5661" s="1">
        <v>0.08</v>
      </c>
      <c r="L5661" s="42">
        <v>1</v>
      </c>
      <c r="M5661" s="232">
        <v>46296</v>
      </c>
      <c r="N5661" s="1" t="e">
        <f>VLOOKUP(B5661,MICRO!E:L,8,0)</f>
        <v>#N/A</v>
      </c>
    </row>
    <row r="5662" spans="1:14" ht="20.25" x14ac:dyDescent="0.25">
      <c r="A5662" s="1">
        <v>89</v>
      </c>
      <c r="B5662" s="159"/>
      <c r="C5662" s="1" t="s">
        <v>6109</v>
      </c>
      <c r="D5662" s="1"/>
      <c r="E5662" s="1"/>
      <c r="F5662" s="1" t="s">
        <v>6110</v>
      </c>
      <c r="G5662" s="1">
        <v>104</v>
      </c>
      <c r="H5662" s="1" t="s">
        <v>5918</v>
      </c>
      <c r="I5662" s="1" t="s">
        <v>5521</v>
      </c>
      <c r="J5662" s="1">
        <v>0.01</v>
      </c>
      <c r="K5662" s="1">
        <v>1.04</v>
      </c>
      <c r="L5662" s="42">
        <v>1</v>
      </c>
      <c r="M5662" s="232">
        <v>46296</v>
      </c>
      <c r="N5662" s="1" t="e">
        <f>VLOOKUP(B5662,MICRO!E:L,8,0)</f>
        <v>#N/A</v>
      </c>
    </row>
    <row r="5663" spans="1:14" ht="20.25" x14ac:dyDescent="0.25">
      <c r="A5663" s="1">
        <v>90</v>
      </c>
      <c r="B5663" s="159"/>
      <c r="C5663" s="1" t="s">
        <v>6109</v>
      </c>
      <c r="D5663" s="1"/>
      <c r="E5663" s="1"/>
      <c r="F5663" s="1" t="s">
        <v>6111</v>
      </c>
      <c r="G5663" s="1">
        <v>104</v>
      </c>
      <c r="H5663" s="1" t="s">
        <v>5918</v>
      </c>
      <c r="I5663" s="1" t="s">
        <v>5521</v>
      </c>
      <c r="J5663" s="1">
        <v>0.01</v>
      </c>
      <c r="K5663" s="1">
        <v>1.04</v>
      </c>
      <c r="L5663" s="42">
        <v>1</v>
      </c>
      <c r="M5663" s="232">
        <v>46296</v>
      </c>
      <c r="N5663" s="1" t="e">
        <f>VLOOKUP(B5663,MICRO!E:L,8,0)</f>
        <v>#N/A</v>
      </c>
    </row>
    <row r="5664" spans="1:14" ht="20.25" x14ac:dyDescent="0.25">
      <c r="A5664" s="1">
        <v>91</v>
      </c>
      <c r="B5664" s="159"/>
      <c r="C5664" s="1" t="s">
        <v>6112</v>
      </c>
      <c r="D5664" s="1"/>
      <c r="E5664" s="1"/>
      <c r="F5664" s="1" t="s">
        <v>6113</v>
      </c>
      <c r="G5664" s="1">
        <v>104</v>
      </c>
      <c r="H5664" s="1" t="s">
        <v>5918</v>
      </c>
      <c r="I5664" s="1" t="s">
        <v>5521</v>
      </c>
      <c r="J5664" s="1">
        <v>0.01</v>
      </c>
      <c r="K5664" s="1">
        <v>1.04</v>
      </c>
      <c r="L5664" s="42">
        <v>1</v>
      </c>
      <c r="M5664" s="232">
        <v>46296</v>
      </c>
      <c r="N5664" s="1" t="e">
        <f>VLOOKUP(B5664,MICRO!E:L,8,0)</f>
        <v>#N/A</v>
      </c>
    </row>
  </sheetData>
  <autoFilter ref="A1:O5481" xr:uid="{E826462E-1715-45FB-827E-B16DF1FB20B2}"/>
  <phoneticPr fontId="6" type="noConversion"/>
  <conditionalFormatting sqref="B764:B4406">
    <cfRule type="expression" dxfId="7" priority="5">
      <formula>$AH764="OK"</formula>
    </cfRule>
  </conditionalFormatting>
  <conditionalFormatting sqref="B4407:B4408 B4749:B5664">
    <cfRule type="expression" dxfId="6" priority="4">
      <formula>$AI4407="OK"</formula>
    </cfRule>
  </conditionalFormatting>
  <conditionalFormatting sqref="B4409:B4748">
    <cfRule type="expression" dxfId="5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5710.9537499999997</v>
      </c>
      <c r="I357" s="113">
        <f>SUMIF(MICRO!AP:AP,O:O,MICRO!T:T)</f>
        <v>-1383.5</v>
      </c>
      <c r="J357" s="114">
        <f t="shared" si="130"/>
        <v>0.88839427384730274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235.4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1674.5</v>
      </c>
      <c r="H359" s="113">
        <f>SUMIF(MICRO!AP:AP,O:O,MICRO!R:R)</f>
        <v>1674.5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1.0037025977903853</v>
      </c>
      <c r="M359" s="113">
        <f t="shared" si="132"/>
        <v>-6.2000000000000455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1674.5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3236.5</v>
      </c>
      <c r="H375" s="113">
        <f>SUMIF(MICRO!AP:AP,O:O,MICRO!R:R)</f>
        <v>1820.53125</v>
      </c>
      <c r="I375" s="113">
        <f>SUMIF(MICRO!AP:AP,O:O,MICRO!T:T)</f>
        <v>-3236.5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3236.5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270</v>
      </c>
      <c r="L383" s="114">
        <f t="shared" si="136"/>
        <v>2</v>
      </c>
      <c r="M383" s="113">
        <f t="shared" si="137"/>
        <v>-135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119.6</v>
      </c>
      <c r="I384" s="113">
        <f>SUMIF(MICRO!AP:AP,O:O,MICRO!T:T)</f>
        <v>0</v>
      </c>
      <c r="J384" s="114">
        <f t="shared" si="135"/>
        <v>1</v>
      </c>
      <c r="K384" s="113">
        <f>SUMIF(MICRO!AP:AP,O:O,MICRO!X:X)</f>
        <v>119.6</v>
      </c>
      <c r="L384" s="114">
        <f t="shared" si="136"/>
        <v>1</v>
      </c>
      <c r="M384" s="113">
        <f t="shared" si="137"/>
        <v>0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119.6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4" priority="4">
      <formula>$AI366="OK"</formula>
    </cfRule>
  </conditionalFormatting>
  <conditionalFormatting sqref="D385:D387">
    <cfRule type="expression" dxfId="3" priority="1">
      <formula>$AI385="OK"</formula>
    </cfRule>
  </conditionalFormatting>
  <conditionalFormatting sqref="F192">
    <cfRule type="expression" dxfId="2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2026-09-01T14:26:19Z</cp:lastPrinted>
  <dcterms:created xsi:type="dcterms:W3CDTF">2022-04-15T01:30:45Z</dcterms:created>
  <dcterms:modified xsi:type="dcterms:W3CDTF">2026-10-06T13:48:18Z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