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909" documentId="8_{FDD42E6F-94E1-48F3-8613-54A91AB43A68}" xr6:coauthVersionLast="47" xr6:coauthVersionMax="47" xr10:uidLastSave="{D06E4182-06BB-46BE-B238-5D8AD6BE3369}"/>
  <bookViews>
    <workbookView xWindow="-120" yWindow="-120" windowWidth="24240" windowHeight="1302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EMBARQUE'!$A$1:$O$5283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69" i="6" l="1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69" i="6"/>
  <c r="N5270" i="6"/>
  <c r="N5271" i="6"/>
  <c r="N5272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083" i="1"/>
  <c r="V1083" i="1"/>
  <c r="U1083" i="1"/>
  <c r="Y1083" i="1" s="1"/>
  <c r="Q1083" i="1"/>
  <c r="H1083" i="1"/>
  <c r="S1083" i="1" s="1"/>
  <c r="T1083" i="1" s="1"/>
  <c r="W1082" i="1"/>
  <c r="V1082" i="1"/>
  <c r="U1082" i="1"/>
  <c r="Y1082" i="1" s="1"/>
  <c r="Q1082" i="1"/>
  <c r="H1082" i="1"/>
  <c r="S1082" i="1" s="1"/>
  <c r="T1082" i="1" s="1"/>
  <c r="W1232" i="1"/>
  <c r="V1232" i="1"/>
  <c r="U1232" i="1"/>
  <c r="Y1232" i="1" s="1"/>
  <c r="Q1232" i="1"/>
  <c r="H1232" i="1"/>
  <c r="S1232" i="1" s="1"/>
  <c r="T1232" i="1" s="1"/>
  <c r="W1231" i="1"/>
  <c r="V1231" i="1"/>
  <c r="U1231" i="1"/>
  <c r="Y1231" i="1" s="1"/>
  <c r="Q1231" i="1"/>
  <c r="H1231" i="1"/>
  <c r="S1231" i="1" s="1"/>
  <c r="T1231" i="1" s="1"/>
  <c r="W1230" i="1"/>
  <c r="V1230" i="1"/>
  <c r="U1230" i="1"/>
  <c r="Y1230" i="1" s="1"/>
  <c r="Q1230" i="1"/>
  <c r="H1230" i="1"/>
  <c r="R1230" i="1" s="1"/>
  <c r="W1229" i="1"/>
  <c r="V1229" i="1"/>
  <c r="U1229" i="1"/>
  <c r="Y1229" i="1" s="1"/>
  <c r="Q1229" i="1"/>
  <c r="H1229" i="1"/>
  <c r="S1229" i="1" s="1"/>
  <c r="T1229" i="1" s="1"/>
  <c r="W1228" i="1"/>
  <c r="V1228" i="1"/>
  <c r="U1228" i="1"/>
  <c r="Y1228" i="1" s="1"/>
  <c r="Q1228" i="1"/>
  <c r="H1228" i="1"/>
  <c r="R1228" i="1" s="1"/>
  <c r="W1227" i="1"/>
  <c r="V1227" i="1"/>
  <c r="U1227" i="1"/>
  <c r="Y1227" i="1" s="1"/>
  <c r="Q1227" i="1"/>
  <c r="H1227" i="1"/>
  <c r="S1227" i="1" s="1"/>
  <c r="T1227" i="1" s="1"/>
  <c r="W1226" i="1"/>
  <c r="V1226" i="1"/>
  <c r="U1226" i="1"/>
  <c r="Y1226" i="1" s="1"/>
  <c r="Q1226" i="1"/>
  <c r="H1226" i="1"/>
  <c r="R1226" i="1" s="1"/>
  <c r="W1225" i="1"/>
  <c r="V1225" i="1"/>
  <c r="U1225" i="1"/>
  <c r="Y1225" i="1" s="1"/>
  <c r="Q1225" i="1"/>
  <c r="H1225" i="1"/>
  <c r="S1225" i="1" s="1"/>
  <c r="T1225" i="1" s="1"/>
  <c r="W1224" i="1"/>
  <c r="V1224" i="1"/>
  <c r="U1224" i="1"/>
  <c r="Y1224" i="1" s="1"/>
  <c r="Q1224" i="1"/>
  <c r="H1224" i="1"/>
  <c r="S1224" i="1" s="1"/>
  <c r="T1224" i="1" s="1"/>
  <c r="W1223" i="1"/>
  <c r="V1223" i="1"/>
  <c r="U1223" i="1"/>
  <c r="Y1223" i="1" s="1"/>
  <c r="Q1223" i="1"/>
  <c r="H1223" i="1"/>
  <c r="S1223" i="1" s="1"/>
  <c r="T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X1083" i="1" l="1"/>
  <c r="Z1083" i="1" s="1"/>
  <c r="R1083" i="1"/>
  <c r="R1082" i="1"/>
  <c r="X1082" i="1"/>
  <c r="Z1082" i="1" s="1"/>
  <c r="R1231" i="1"/>
  <c r="R1232" i="1"/>
  <c r="X1232" i="1"/>
  <c r="Z1232" i="1" s="1"/>
  <c r="X1231" i="1"/>
  <c r="Z1231" i="1" s="1"/>
  <c r="S1230" i="1"/>
  <c r="T1230" i="1" s="1"/>
  <c r="X1230" i="1"/>
  <c r="Z1230" i="1" s="1"/>
  <c r="S1228" i="1"/>
  <c r="T1228" i="1" s="1"/>
  <c r="R1225" i="1"/>
  <c r="R1229" i="1"/>
  <c r="X1229" i="1"/>
  <c r="Z1229" i="1" s="1"/>
  <c r="R1227" i="1"/>
  <c r="X1228" i="1"/>
  <c r="Z1228" i="1" s="1"/>
  <c r="X1227" i="1"/>
  <c r="Z1227" i="1" s="1"/>
  <c r="S1226" i="1"/>
  <c r="T1226" i="1" s="1"/>
  <c r="X1226" i="1"/>
  <c r="Z1226" i="1" s="1"/>
  <c r="X1225" i="1"/>
  <c r="Z1225" i="1" s="1"/>
  <c r="R1224" i="1"/>
  <c r="X1224" i="1"/>
  <c r="Z1224" i="1" s="1"/>
  <c r="R1223" i="1"/>
  <c r="X1223" i="1"/>
  <c r="Z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50" i="6"/>
  <c r="N5249" i="6"/>
  <c r="W1163" i="1"/>
  <c r="V1163" i="1"/>
  <c r="U1163" i="1"/>
  <c r="Y1163" i="1" s="1"/>
  <c r="W1162" i="1"/>
  <c r="V1162" i="1"/>
  <c r="U1162" i="1"/>
  <c r="W1161" i="1"/>
  <c r="V1161" i="1"/>
  <c r="U1161" i="1"/>
  <c r="X1161" i="1" s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W1156" i="1"/>
  <c r="V1156" i="1"/>
  <c r="U1156" i="1"/>
  <c r="Y1156" i="1" s="1"/>
  <c r="W1155" i="1"/>
  <c r="V1155" i="1"/>
  <c r="U1155" i="1"/>
  <c r="W1154" i="1"/>
  <c r="V1154" i="1"/>
  <c r="U1154" i="1"/>
  <c r="W1153" i="1"/>
  <c r="V1153" i="1"/>
  <c r="U1153" i="1"/>
  <c r="W1152" i="1"/>
  <c r="V1152" i="1"/>
  <c r="U1152" i="1"/>
  <c r="W1151" i="1"/>
  <c r="V1151" i="1"/>
  <c r="U1151" i="1"/>
  <c r="W1150" i="1"/>
  <c r="V1150" i="1"/>
  <c r="U1150" i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W1110" i="1"/>
  <c r="V1110" i="1"/>
  <c r="U1110" i="1"/>
  <c r="Y1110" i="1" s="1"/>
  <c r="W1109" i="1"/>
  <c r="V1109" i="1"/>
  <c r="U1109" i="1"/>
  <c r="Y1109" i="1" s="1"/>
  <c r="W1108" i="1"/>
  <c r="V1108" i="1"/>
  <c r="U1108" i="1"/>
  <c r="X1108" i="1" s="1"/>
  <c r="W1107" i="1"/>
  <c r="V1107" i="1"/>
  <c r="U1107" i="1"/>
  <c r="X1107" i="1" s="1"/>
  <c r="W1106" i="1"/>
  <c r="V1106" i="1"/>
  <c r="U1106" i="1"/>
  <c r="Y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V873" i="1"/>
  <c r="U873" i="1"/>
  <c r="W872" i="1"/>
  <c r="V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1" i="1"/>
  <c r="Y1111" i="1"/>
  <c r="H1111" i="1"/>
  <c r="S1111" i="1" s="1"/>
  <c r="T1111" i="1" s="1"/>
  <c r="Q1110" i="1"/>
  <c r="H1110" i="1"/>
  <c r="R1110" i="1" s="1"/>
  <c r="Q1109" i="1"/>
  <c r="H1109" i="1"/>
  <c r="R1109" i="1" s="1"/>
  <c r="Q1108" i="1"/>
  <c r="H1108" i="1"/>
  <c r="S1108" i="1" s="1"/>
  <c r="T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R1104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3" i="1"/>
  <c r="H1113" i="1"/>
  <c r="Q1162" i="1"/>
  <c r="X1162" i="1"/>
  <c r="H1162" i="1"/>
  <c r="S1162" i="1" s="1"/>
  <c r="T1162" i="1" s="1"/>
  <c r="Q1161" i="1"/>
  <c r="H1161" i="1"/>
  <c r="S1161" i="1" s="1"/>
  <c r="T1161" i="1" s="1"/>
  <c r="Q1160" i="1"/>
  <c r="X1160" i="1"/>
  <c r="H1160" i="1"/>
  <c r="R1160" i="1" s="1"/>
  <c r="Q1159" i="1"/>
  <c r="X1159" i="1"/>
  <c r="H1159" i="1"/>
  <c r="S1159" i="1" s="1"/>
  <c r="T1159" i="1" s="1"/>
  <c r="Q1158" i="1"/>
  <c r="X1158" i="1"/>
  <c r="H1158" i="1"/>
  <c r="S1158" i="1" s="1"/>
  <c r="T1158" i="1" s="1"/>
  <c r="Q1157" i="1"/>
  <c r="X1157" i="1"/>
  <c r="H1157" i="1"/>
  <c r="R1157" i="1" s="1"/>
  <c r="Q1156" i="1"/>
  <c r="H1156" i="1"/>
  <c r="R1156" i="1" s="1"/>
  <c r="Q1155" i="1"/>
  <c r="X1155" i="1"/>
  <c r="H1155" i="1"/>
  <c r="S1155" i="1" s="1"/>
  <c r="T1155" i="1" s="1"/>
  <c r="Q1154" i="1"/>
  <c r="Y1154" i="1"/>
  <c r="H1154" i="1"/>
  <c r="S1154" i="1" s="1"/>
  <c r="T1154" i="1" s="1"/>
  <c r="Q1153" i="1"/>
  <c r="X1153" i="1"/>
  <c r="H1153" i="1"/>
  <c r="R1153" i="1" s="1"/>
  <c r="Q1152" i="1"/>
  <c r="X1152" i="1"/>
  <c r="H1152" i="1"/>
  <c r="S1152" i="1" s="1"/>
  <c r="T1152" i="1" s="1"/>
  <c r="Q1151" i="1"/>
  <c r="X1151" i="1"/>
  <c r="H1151" i="1"/>
  <c r="R1151" i="1" s="1"/>
  <c r="Q1150" i="1"/>
  <c r="Y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7" i="1"/>
  <c r="R1111" i="1"/>
  <c r="X1111" i="1"/>
  <c r="Z1111" i="1" s="1"/>
  <c r="X1110" i="1"/>
  <c r="Z1110" i="1" s="1"/>
  <c r="Z1108" i="1"/>
  <c r="S1110" i="1"/>
  <c r="T1110" i="1" s="1"/>
  <c r="S1109" i="1"/>
  <c r="T1109" i="1" s="1"/>
  <c r="X1109" i="1"/>
  <c r="Z1109" i="1" s="1"/>
  <c r="R1108" i="1"/>
  <c r="Y1108" i="1"/>
  <c r="S1107" i="1"/>
  <c r="T1107" i="1" s="1"/>
  <c r="Y1107" i="1"/>
  <c r="R1106" i="1"/>
  <c r="X1106" i="1"/>
  <c r="Z1106" i="1" s="1"/>
  <c r="Y1105" i="1"/>
  <c r="S1105" i="1"/>
  <c r="T1105" i="1" s="1"/>
  <c r="Z1105" i="1"/>
  <c r="X1104" i="1"/>
  <c r="Z1104" i="1" s="1"/>
  <c r="S1104" i="1"/>
  <c r="T1104" i="1" s="1"/>
  <c r="Z1162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3" i="1"/>
  <c r="Z1113" i="1" s="1"/>
  <c r="Y1113" i="1"/>
  <c r="R1113" i="1"/>
  <c r="S1113" i="1"/>
  <c r="T1113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R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R1133" i="1" s="1"/>
  <c r="Q1132" i="1"/>
  <c r="Y1132" i="1"/>
  <c r="H1132" i="1"/>
  <c r="S1132" i="1" s="1"/>
  <c r="T1132" i="1" s="1"/>
  <c r="Q1131" i="1"/>
  <c r="Y1131" i="1"/>
  <c r="H1131" i="1"/>
  <c r="S1131" i="1" s="1"/>
  <c r="T1131" i="1" s="1"/>
  <c r="Q1130" i="1"/>
  <c r="Y1130" i="1"/>
  <c r="H1130" i="1"/>
  <c r="R1130" i="1" s="1"/>
  <c r="Q1129" i="1"/>
  <c r="Y1129" i="1"/>
  <c r="H1129" i="1"/>
  <c r="R1129" i="1" s="1"/>
  <c r="Q1128" i="1"/>
  <c r="Y1128" i="1"/>
  <c r="H1128" i="1"/>
  <c r="S1128" i="1" s="1"/>
  <c r="T1128" i="1" s="1"/>
  <c r="Q1127" i="1"/>
  <c r="Y1127" i="1"/>
  <c r="H1127" i="1"/>
  <c r="S1127" i="1" s="1"/>
  <c r="T1127" i="1" s="1"/>
  <c r="Q1126" i="1"/>
  <c r="Y1126" i="1"/>
  <c r="H1126" i="1"/>
  <c r="R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R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2" i="1"/>
  <c r="Y1112" i="1"/>
  <c r="H1112" i="1"/>
  <c r="R1112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3" i="1"/>
  <c r="Q1103" i="1"/>
  <c r="H1103" i="1"/>
  <c r="Y1102" i="1"/>
  <c r="Q1102" i="1"/>
  <c r="H1102" i="1"/>
  <c r="Y1101" i="1"/>
  <c r="Q1101" i="1"/>
  <c r="H1101" i="1"/>
  <c r="R1101" i="1" s="1"/>
  <c r="Y1100" i="1"/>
  <c r="Q1100" i="1"/>
  <c r="H1100" i="1"/>
  <c r="Y1099" i="1"/>
  <c r="Q1099" i="1"/>
  <c r="H1099" i="1"/>
  <c r="R1099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41" i="1"/>
  <c r="X1141" i="1"/>
  <c r="Z1141" i="1" s="1"/>
  <c r="R1137" i="1"/>
  <c r="R1140" i="1"/>
  <c r="X1140" i="1"/>
  <c r="Z1140" i="1" s="1"/>
  <c r="R1139" i="1"/>
  <c r="X1139" i="1"/>
  <c r="Z1139" i="1" s="1"/>
  <c r="X1137" i="1"/>
  <c r="Z1137" i="1" s="1"/>
  <c r="X1138" i="1"/>
  <c r="Z1138" i="1" s="1"/>
  <c r="S1138" i="1"/>
  <c r="T1138" i="1" s="1"/>
  <c r="X1136" i="1"/>
  <c r="Z1136" i="1" s="1"/>
  <c r="S1136" i="1"/>
  <c r="T1136" i="1" s="1"/>
  <c r="R1135" i="1"/>
  <c r="X1135" i="1"/>
  <c r="Z1135" i="1" s="1"/>
  <c r="X1134" i="1"/>
  <c r="Z1134" i="1" s="1"/>
  <c r="S1134" i="1"/>
  <c r="T1134" i="1" s="1"/>
  <c r="X1133" i="1"/>
  <c r="Z1133" i="1" s="1"/>
  <c r="S1133" i="1"/>
  <c r="T1133" i="1" s="1"/>
  <c r="R1132" i="1"/>
  <c r="X1132" i="1"/>
  <c r="Z1132" i="1" s="1"/>
  <c r="R1131" i="1"/>
  <c r="X1131" i="1"/>
  <c r="Z1131" i="1" s="1"/>
  <c r="X1130" i="1"/>
  <c r="Z1130" i="1" s="1"/>
  <c r="S1130" i="1"/>
  <c r="T1130" i="1" s="1"/>
  <c r="X1129" i="1"/>
  <c r="Z1129" i="1" s="1"/>
  <c r="S1129" i="1"/>
  <c r="T1129" i="1" s="1"/>
  <c r="R1128" i="1"/>
  <c r="X1128" i="1"/>
  <c r="Z1128" i="1" s="1"/>
  <c r="R1127" i="1"/>
  <c r="X1127" i="1"/>
  <c r="Z1127" i="1" s="1"/>
  <c r="X1126" i="1"/>
  <c r="Z1126" i="1" s="1"/>
  <c r="S1126" i="1"/>
  <c r="T1126" i="1" s="1"/>
  <c r="R1125" i="1"/>
  <c r="X1125" i="1"/>
  <c r="Z1125" i="1" s="1"/>
  <c r="X1124" i="1"/>
  <c r="Z1124" i="1" s="1"/>
  <c r="R1124" i="1"/>
  <c r="R1123" i="1"/>
  <c r="X1123" i="1"/>
  <c r="Z1123" i="1" s="1"/>
  <c r="R1122" i="1"/>
  <c r="X1122" i="1"/>
  <c r="Z1122" i="1" s="1"/>
  <c r="X1121" i="1"/>
  <c r="Z1121" i="1" s="1"/>
  <c r="S1121" i="1"/>
  <c r="T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R1114" i="1"/>
  <c r="X1114" i="1"/>
  <c r="Z1114" i="1" s="1"/>
  <c r="X1112" i="1"/>
  <c r="Z1112" i="1" s="1"/>
  <c r="S1112" i="1"/>
  <c r="T1112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3" i="1"/>
  <c r="S1103" i="1"/>
  <c r="T1103" i="1" s="1"/>
  <c r="X1103" i="1"/>
  <c r="Z1103" i="1" s="1"/>
  <c r="R1102" i="1"/>
  <c r="S1102" i="1"/>
  <c r="T1102" i="1" s="1"/>
  <c r="X1102" i="1"/>
  <c r="Z1102" i="1" s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8" i="1"/>
  <c r="X1098" i="1"/>
  <c r="Z1098" i="1" s="1"/>
  <c r="R1098" i="1"/>
  <c r="S1098" i="1"/>
  <c r="T1098" i="1" s="1"/>
  <c r="Y1097" i="1"/>
  <c r="X1097" i="1"/>
  <c r="Z1097" i="1" s="1"/>
  <c r="R1097" i="1"/>
  <c r="S1097" i="1"/>
  <c r="T1097" i="1" s="1"/>
  <c r="X1096" i="1"/>
  <c r="Z1096" i="1" s="1"/>
  <c r="Y1096" i="1"/>
  <c r="R1096" i="1"/>
  <c r="S1096" i="1"/>
  <c r="T1096" i="1" s="1"/>
  <c r="Y1095" i="1"/>
  <c r="X1095" i="1"/>
  <c r="Z1095" i="1" s="1"/>
  <c r="R1095" i="1"/>
  <c r="S1095" i="1"/>
  <c r="T1095" i="1" s="1"/>
  <c r="Y1094" i="1"/>
  <c r="X1094" i="1"/>
  <c r="Z1094" i="1" s="1"/>
  <c r="R1094" i="1"/>
  <c r="S1094" i="1"/>
  <c r="T1094" i="1" s="1"/>
  <c r="X1093" i="1"/>
  <c r="Z1093" i="1" s="1"/>
  <c r="Y1093" i="1"/>
  <c r="R1093" i="1"/>
  <c r="S1093" i="1"/>
  <c r="T1093" i="1" s="1"/>
  <c r="X1092" i="1"/>
  <c r="Z1092" i="1" s="1"/>
  <c r="Y1092" i="1"/>
  <c r="R1092" i="1"/>
  <c r="S1092" i="1"/>
  <c r="T1092" i="1" s="1"/>
  <c r="Y1091" i="1"/>
  <c r="X1091" i="1"/>
  <c r="Z1091" i="1" s="1"/>
  <c r="R1091" i="1"/>
  <c r="S1091" i="1"/>
  <c r="T1091" i="1" s="1"/>
  <c r="Y1090" i="1"/>
  <c r="X1090" i="1"/>
  <c r="Z1090" i="1" s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X1087" i="1"/>
  <c r="Z1087" i="1" s="1"/>
  <c r="Y1087" i="1"/>
  <c r="R1087" i="1"/>
  <c r="S1087" i="1"/>
  <c r="T1087" i="1" s="1"/>
  <c r="Y1086" i="1"/>
  <c r="X1086" i="1"/>
  <c r="Z1086" i="1" s="1"/>
  <c r="R1086" i="1"/>
  <c r="S1086" i="1"/>
  <c r="T1086" i="1" s="1"/>
  <c r="Y1085" i="1"/>
  <c r="X1085" i="1"/>
  <c r="Z1085" i="1" s="1"/>
  <c r="R1085" i="1"/>
  <c r="S1085" i="1"/>
  <c r="T1085" i="1" s="1"/>
  <c r="X1084" i="1"/>
  <c r="Z1084" i="1" s="1"/>
  <c r="Y1084" i="1"/>
  <c r="R1084" i="1"/>
  <c r="S1084" i="1"/>
  <c r="T1084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<sst xmlns="http://schemas.openxmlformats.org/spreadsheetml/2006/main" count="34335" uniqueCount="5935">
  <si>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</si>
  <si>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</si>
  <si>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</si>
  <si>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</si>
  <si>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</si>
  <si>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</si>
  <si>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</si>
  <si>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</si>
  <si>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</si>
  <si>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</si>
  <si>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</si>
  <si>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</si>
  <si>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</si>
  <si>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</si>
  <si>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</si>
  <si>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</si>
  <si>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</si>
  <si>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</si>
  <si>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</si>
  <si>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</si>
  <si>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</si>
  <si>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</si>
  <si>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</si>
  <si>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</si>
  <si>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</si>
  <si>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</si>
  <si>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</si>
  <si>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</si>
  <si>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</si>
  <si>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</si>
  <si>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</si>
  <si>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</si>
  <si>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</si>
  <si>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</si>
  <si>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</si>
  <si>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</si>
  <si>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</si>
  <si>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</si>
  <si>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</si>
  <si>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</si>
  <si>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</si>
  <si>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</si>
  <si>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</si>
  <si>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</si>
  <si>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</si>
  <si>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</si>
  <si>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</si>
  <si>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</si>
  <si>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</si>
  <si>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</si>
  <si>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</si>
  <si>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</si>
  <si>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</si>
  <si>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</si>
  <si>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</si>
  <si>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</si>
  <si>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</si>
  <si>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</si>
  <si>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</si>
  <si>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</si>
  <si>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</si>
  <si>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</si>
  <si>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</si>
  <si>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</si>
  <si>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</si>
  <si>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</si>
  <si>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</si>
  <si>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</si>
  <si>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</si>
  <si>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</si>
  <si>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</si>
  <si>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</si>
  <si>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</si>
  <si>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</si>
  <si>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</si>
  <si>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</si>
  <si>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</si>
  <si>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</si>
  <si>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</si>
  <si>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</si>
  <si>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</si>
  <si>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</si>
  <si>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</si>
  <si>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</si>
  <si>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</si>
  <si>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</si>
  <si>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</si>
  <si>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</si>
  <si>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</si>
  <si>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</si>
  <si>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</si>
  <si>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</si>
  <si>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</si>
  <si>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</si>
  <si>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</si>
  <si>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</si>
  <si>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</si>
  <si>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</si>
  <si>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</si>
  <si>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</si>
  <si>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</si>
  <si>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</si>
  <si>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</si>
  <si>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</si>
  <si>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</si>
  <si>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</si>
  <si>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</si>
  <si>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</si>
  <si>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</si>
  <si>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</si>
  <si>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</si>
  <si>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</si>
  <si>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</si>
  <si>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</si>
  <si>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</si>
  <si>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</si>
  <si>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</si>
  <si>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</si>
  <si>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</si>
  <si>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</si>
  <si>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</si>
  <si>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</si>
  <si>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</si>
  <si>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</si>
  <si>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</si>
  <si>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</si>
  <si>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</si>
  <si>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</si>
  <si>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</si>
  <si>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</si>
  <si>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</si>
  <si>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</si>
  <si>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</si>
  <si>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</si>
  <si>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</si>
  <si>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</si>
  <si>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</si>
  <si>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</si>
  <si>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</si>
  <si>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</si>
  <si>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</si>
  <si>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</si>
  <si>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</si>
  <si>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</si>
  <si>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</si>
  <si>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</si>
  <si>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</si>
  <si>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</si>
  <si>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</si>
  <si>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</si>
  <si>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</si>
  <si>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</si>
  <si>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</si>
  <si>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</si>
  <si>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</si>
  <si>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</si>
  <si>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</si>
  <si>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</si>
  <si>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</si>
  <si>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</si>
  <si>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</si>
  <si>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</si>
  <si>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</si>
  <si>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</si>
  <si>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</si>
  <si>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</si>
  <si>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</si>
  <si>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</si>
  <si>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</si>
  <si>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</si>
  <si>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</si>
  <si>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</si>
  <si>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</si>
  <si>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</si>
  <si>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</si>
  <si>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</si>
  <si>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</si>
  <si>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</si>
  <si>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</si>
  <si>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</si>
  <si>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</si>
  <si>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</si>
  <si>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</si>
  <si>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</si>
  <si>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</si>
  <si>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</si>
  <si>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</si>
  <si>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</si>
  <si>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</si>
  <si>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</si>
  <si>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</si>
  <si>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</si>
  <si>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</si>
  <si>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</si>
  <si>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</si>
  <si>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</si>
  <si>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</si>
  <si>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</si>
  <si>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</si>
  <si>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</si>
  <si>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</si>
  <si>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</si>
  <si>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</si>
  <si>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</si>
  <si>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</si>
  <si>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</si>
  <si>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</si>
  <si>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</si>
  <si>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</si>
  <si>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</si>
  <si>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</si>
  <si>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</si>
  <si>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</si>
  <si>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</si>
  <si>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</si>
  <si>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</si>
  <si>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</si>
  <si>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</si>
  <si>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</si>
  <si>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</si>
  <si>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</si>
  <si>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</si>
  <si>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</si>
  <si>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</si>
  <si>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</si>
  <si>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</si>
  <si>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</si>
  <si>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</si>
  <si>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</si>
  <si>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</si>
  <si>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</si>
  <si>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</si>
  <si>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</si>
  <si>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</si>
  <si>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</si>
  <si>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</si>
  <si>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</si>
  <si>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</si>
  <si>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</si>
  <si>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</si>
  <si>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</si>
  <si>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</si>
  <si>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</si>
  <si>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</si>
  <si>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</si>
  <si>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</si>
  <si>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</si>
  <si>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</si>
  <si>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</si>
  <si>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</si>
  <si>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</si>
  <si>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</si>
  <si>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</si>
  <si>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</si>
  <si>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</si>
  <si>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</si>
  <si>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</si>
  <si>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</si>
  <si>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</si>
  <si>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</si>
  <si>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</si>
  <si>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</si>
  <si>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</si>
  <si>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</si>
  <si>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</si>
  <si>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</si>
  <si>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</si>
  <si>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</si>
  <si>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</si>
  <si>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</si>
  <si>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</si>
  <si>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</si>
  <si>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</si>
  <si>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</si>
  <si>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</si>
  <si>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</si>
  <si>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</si>
  <si>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</si>
  <si>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</si>
  <si>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</si>
  <si>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</si>
  <si>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</si>
  <si>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</si>
  <si>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</si>
  <si>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</si>
  <si>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</si>
  <si>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</si>
  <si>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</si>
  <si>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</si>
  <si>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</si>
  <si>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</si>
  <si>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</si>
  <si>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</si>
  <si>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</si>
  <si>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</si>
  <si>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</si>
  <si>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</si>
  <si>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</si>
  <si>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</si>
  <si>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</si>
  <si>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</si>
  <si>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</si>
  <si>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</si>
  <si>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</si>
  <si>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</si>
  <si>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</si>
  <si>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</si>
  <si>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</si>
  <si>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</si>
  <si>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</si>
  <si>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</si>
  <si>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</si>
  <si>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</si>
  <si>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</si>
  <si>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</si>
  <si>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</si>
  <si>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</si>
  <si>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</si>
  <si>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</si>
  <si>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</si>
  <si>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</si>
  <si>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</si>
  <si>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</si>
  <si>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</si>
  <si>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</si>
  <si>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</si>
  <si>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</si>
  <si>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</si>
  <si>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</si>
  <si>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</si>
  <si>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</si>
  <si>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</si>
  <si>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</si>
  <si>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</si>
  <si>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</si>
  <si>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</si>
  <si>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</si>
  <si>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</si>
  <si>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</si>
  <si>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</si>
  <si>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</si>
  <si>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</si>
  <si>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</si>
  <si>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</si>
  <si>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</si>
  <si>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</si>
  <si>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</si>
  <si>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</si>
  <si>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</si>
  <si>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</si>
  <si>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</si>
  <si>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</si>
  <si>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</si>
  <si>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</si>
  <si>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</si>
  <si>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</si>
  <si>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</si>
  <si>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</si>
  <si>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</si>
  <si>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</si>
  <si>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</si>
  <si>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</si>
  <si>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</si>
  <si>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</si>
  <si>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</si>
  <si>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</si>
  <si>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</si>
  <si>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</si>
  <si>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</si>
  <si>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</si>
  <si>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</si>
  <si>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</si>
  <si>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</si>
  <si>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</si>
  <si>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</si>
  <si>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</si>
  <si>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</si>
  <si>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</si>
  <si>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</si>
  <si>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</si>
  <si>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</si>
  <si>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</si>
  <si>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</si>
  <si>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</si>
  <si>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</si>
  <si>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</si>
  <si>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</si>
  <si>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</si>
  <si>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</si>
  <si>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</si>
  <si>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</si>
  <si>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</si>
  <si>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</si>
  <si>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</si>
  <si>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</si>
  <si>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</si>
  <si>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</si>
  <si>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</si>
  <si>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</si>
  <si>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</si>
  <si>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</si>
  <si>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</si>
  <si>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</si>
  <si>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</si>
  <si>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</si>
  <si>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</si>
  <si>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</si>
  <si>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</si>
  <si>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</si>
  <si>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</si>
  <si>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</si>
  <si>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</si>
  <si>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</si>
  <si>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</si>
  <si>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</si>
  <si>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</si>
  <si>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</si>
  <si>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</si>
  <si>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</si>
  <si>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</si>
  <si>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</si>
  <si>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</si>
  <si>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</si>
  <si>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</si>
  <si>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</si>
  <si>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</si>
  <si>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</si>
  <si>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</si>
  <si>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</si>
  <si>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</si>
  <si>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</si>
  <si>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</si>
  <si>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</si>
  <si>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</si>
  <si>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</si>
  <si>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</si>
  <si>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</si>
  <si>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</si>
  <si>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</si>
  <si>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</si>
  <si>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</si>
  <si>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</si>
  <si>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</si>
  <si>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</si>
  <si>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</si>
  <si>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</si>
  <si>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</si>
  <si>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</si>
  <si>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</si>
  <si>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</si>
  <si>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</si>
  <si>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</si>
  <si>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</si>
  <si>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</si>
  <si>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</si>
  <si>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</si>
  <si>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</si>
  <si>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</si>
  <si>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</si>
  <si>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</si>
  <si>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</si>
  <si>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</si>
  <si>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</si>
  <si>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</si>
  <si>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</si>
  <si>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</si>
  <si>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</si>
  <si>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</si>
  <si>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</si>
  <si>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</si>
  <si>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</si>
  <si>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</si>
  <si>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</si>
  <si>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</si>
  <si>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</si>
  <si>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</si>
  <si>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</si>
  <si>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</si>
  <si>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</si>
  <si>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</si>
  <si>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</si>
  <si>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</si>
  <si>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</si>
  <si>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</si>
  <si>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</si>
  <si>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</si>
  <si>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</si>
  <si>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</si>
  <si>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</si>
  <si>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</si>
  <si>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</si>
  <si>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</si>
  <si>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</si>
  <si>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</si>
  <si>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</si>
  <si>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</si>
  <si>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</si>
  <si>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</si>
  <si>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</si>
  <si>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</si>
  <si>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</si>
  <si>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</si>
  <si>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</si>
  <si>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</si>
  <si>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</si>
  <si>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</si>
  <si>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</si>
  <si>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</si>
  <si>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</si>
  <si>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</si>
  <si>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</si>
  <si>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</si>
  <si>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</si>
  <si>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</si>
  <si>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</si>
  <si>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</si>
  <si>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</si>
  <si>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</si>
  <si>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</si>
  <si>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</si>
  <si>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</si>
  <si>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</si>
  <si>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</si>
  <si>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</si>
  <si>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</si>
  <si>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</si>
  <si>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</si>
  <si>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</si>
  <si>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</si>
  <si>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</si>
  <si>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</si>
  <si>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</si>
  <si>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</si>
  <si>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</si>
  <si>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</si>
  <si>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</si>
  <si>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</si>
  <si>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</si>
  <si>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</si>
  <si>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</si>
  <si>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</si>
  <si>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</si>
  <si>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</si>
  <si>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</si>
  <si>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</si>
  <si>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</si>
  <si>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</si>
  <si>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</si>
  <si>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</si>
  <si>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</si>
  <si>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</si>
  <si>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</si>
  <si>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</si>
  <si>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</si>
  <si>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</si>
  <si>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</si>
  <si>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</si>
  <si>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</si>
  <si>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</si>
  <si>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</si>
  <si>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</si>
  <si>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</si>
  <si>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</si>
  <si>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</si>
  <si>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</si>
  <si>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</si>
  <si>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</si>
  <si>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</si>
  <si>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</si>
  <si>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</si>
  <si>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</si>
  <si>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</si>
  <si>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</si>
  <si>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</si>
  <si>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</si>
  <si>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</si>
  <si>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</si>
  <si>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</si>
  <si>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</si>
  <si>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</si>
  <si>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</si>
  <si>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</si>
  <si>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</si>
  <si>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</si>
  <si>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</si>
  <si>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</si>
  <si>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</si>
  <si>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</si>
  <si>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</si>
  <si>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</si>
  <si>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</si>
  <si>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</si>
  <si>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</si>
  <si>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</si>
  <si>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</si>
  <si>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</si>
  <si>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</si>
  <si>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</si>
  <si>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</si>
  <si>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</si>
  <si>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</si>
  <si>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</si>
  <si>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</si>
  <si>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</si>
  <si>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</si>
  <si>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</si>
  <si>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</si>
  <si>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</si>
  <si>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</si>
  <si>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</si>
  <si>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</si>
  <si>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</si>
  <si>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</si>
  <si>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</si>
  <si>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</si>
  <si>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</si>
  <si>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</si>
  <si>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</si>
  <si>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</si>
  <si>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</si>
  <si>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</si>
  <si>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</si>
  <si>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</si>
  <si>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</si>
  <si>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</si>
  <si>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</si>
  <si>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</si>
  <si>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</si>
  <si>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</si>
  <si>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</si>
  <si>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</si>
  <si>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</si>
  <si>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</si>
  <si>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</si>
  <si>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</si>
  <si>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</si>
  <si>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</si>
  <si>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</si>
  <si>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</si>
  <si>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</si>
  <si>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</si>
  <si>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</si>
  <si>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</si>
  <si>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</si>
  <si>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</si>
  <si>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</si>
  <si>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</si>
  <si>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</si>
  <si>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</si>
  <si>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</si>
  <si>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</si>
  <si>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</si>
  <si>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</si>
  <si>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</si>
  <si>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</si>
  <si>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</si>
  <si>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</si>
  <si>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</si>
  <si>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</si>
  <si>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</si>
  <si>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</si>
  <si>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</si>
  <si>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</si>
  <si>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</si>
  <si>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</si>
  <si>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</si>
  <si>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</si>
  <si>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</si>
  <si>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</si>
  <si>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</si>
  <si>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</si>
  <si>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</si>
  <si>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</si>
  <si>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</si>
  <si>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</si>
  <si>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</si>
  <si>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</si>
  <si>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</si>
  <si>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</si>
  <si>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</si>
  <si>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</si>
  <si>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</si>
  <si>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</si>
  <si>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</si>
  <si>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</si>
  <si>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</si>
  <si>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</si>
  <si>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</si>
  <si>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</si>
  <si>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</si>
  <si>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</si>
  <si>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</si>
  <si>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</si>
  <si>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</si>
  <si>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</si>
  <si>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</si>
  <si>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</si>
  <si>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</si>
  <si>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</si>
  <si>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</si>
  <si>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</si>
  <si>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</si>
  <si>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</si>
  <si>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</si>
  <si>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</si>
  <si>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</si>
  <si>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</si>
  <si>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</si>
  <si>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</si>
  <si>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</si>
  <si>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</si>
  <si>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</si>
  <si>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</si>
  <si>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</si>
  <si>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</si>
  <si>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</si>
  <si>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</si>
  <si>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</si>
  <si>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</si>
  <si>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</si>
  <si>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</si>
  <si>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</si>
  <si>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</si>
  <si>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</si>
  <si>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</si>
  <si>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</si>
  <si>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</si>
  <si>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</si>
  <si>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</si>
  <si>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</si>
  <si>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</si>
  <si>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</si>
  <si>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</si>
  <si>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</si>
  <si>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</si>
  <si>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</si>
  <si>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</si>
  <si>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</si>
  <si>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</si>
  <si>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</si>
  <si>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</si>
  <si>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</si>
  <si>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</si>
  <si>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</si>
  <si>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</si>
  <si>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</si>
  <si>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</si>
  <si>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</si>
  <si>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</si>
  <si>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</si>
  <si>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</si>
  <si>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</si>
  <si>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</si>
  <si>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</si>
  <si>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</si>
  <si>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</si>
  <si>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</si>
  <si>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</si>
  <si>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</si>
  <si>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</si>
  <si>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</si>
  <si>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</si>
  <si>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</si>
  <si>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</si>
  <si>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</si>
  <si>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</si>
  <si>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</si>
  <si>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</si>
  <si>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</si>
  <si>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</si>
  <si>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</si>
  <si>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</si>
  <si>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</si>
  <si>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</si>
  <si>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</si>
  <si>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</si>
  <si>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</si>
  <si>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</si>
  <si>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</si>
  <si>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</si>
  <si>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</si>
  <si>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</si>
  <si>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</si>
  <si>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</si>
  <si>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</si>
  <si>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</si>
  <si>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</si>
  <si>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</si>
  <si>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</si>
  <si>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</si>
  <si>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</si>
  <si>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</si>
  <si>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</si>
  <si>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</si>
  <si>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</si>
  <si>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</si>
  <si>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</si>
  <si>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</si>
  <si>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</si>
  <si>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</si>
  <si>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</si>
  <si>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</si>
  <si>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</si>
  <si>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</si>
  <si>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</si>
  <si>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</si>
  <si>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</si>
  <si>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</si>
  <si>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</si>
  <si>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</si>
  <si>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</si>
  <si>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</si>
  <si>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</si>
  <si>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</si>
  <si>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</si>
  <si>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</si>
  <si>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</si>
  <si>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</si>
  <si>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</si>
  <si>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</si>
  <si>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</si>
  <si>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</si>
  <si>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</si>
  <si>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</si>
  <si>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</si>
  <si>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</si>
  <si>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</si>
  <si>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</si>
  <si>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</si>
  <si>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</si>
  <si>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</si>
  <si>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</si>
  <si>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</si>
  <si>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</si>
  <si>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</si>
  <si>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</si>
  <si>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</si>
  <si>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</si>
  <si>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</si>
  <si>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</si>
  <si>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</si>
  <si>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</si>
  <si>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</si>
  <si>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</si>
  <si>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</si>
  <si>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</si>
  <si>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</si>
  <si>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</si>
  <si>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</si>
  <si>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</si>
  <si>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</si>
  <si>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</si>
  <si>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</si>
  <si>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</si>
  <si>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</si>
  <si>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</si>
  <si>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</si>
  <si>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</si>
  <si>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</si>
  <si>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</si>
  <si>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</si>
  <si>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</si>
  <si>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</si>
  <si>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</si>
  <si>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</si>
  <si>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</si>
  <si>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</si>
  <si>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</si>
  <si>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</si>
  <si>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</si>
  <si>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</si>
  <si>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</si>
  <si>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</si>
  <si>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</si>
  <si>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</si>
  <si>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</si>
  <si>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</si>
  <si>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</si>
  <si>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</si>
  <si>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</si>
  <si>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</si>
  <si>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</si>
  <si>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</si>
  <si>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</si>
  <si>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</si>
  <si>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</si>
  <si>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</si>
  <si>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</si>
  <si>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</si>
  <si>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</si>
  <si>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</si>
  <si>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</si>
  <si>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</si>
  <si>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</si>
  <si>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</si>
  <si>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</si>
  <si>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</si>
  <si>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</si>
  <si>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</si>
  <si>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</si>
  <si>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</si>
  <si>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</si>
  <si>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</si>
  <si>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</si>
  <si>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</si>
  <si>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</si>
  <si>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</si>
  <si>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</si>
  <si>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</si>
  <si>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</si>
  <si>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</si>
  <si>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</si>
  <si>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</si>
  <si>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</si>
  <si>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</si>
  <si>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</si>
  <si>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</si>
  <si>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</si>
  <si>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</si>
  <si>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</si>
  <si>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</si>
  <si>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</si>
  <si>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</si>
  <si>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</si>
  <si>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</si>
  <si>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</si>
  <si>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</si>
  <si>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</si>
  <si>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</si>
  <si>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</si>
  <si>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</si>
  <si>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</si>
  <si>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</si>
  <si>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</si>
  <si>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</si>
  <si>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</si>
  <si>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</si>
  <si>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</si>
  <si>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</si>
  <si>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</si>
  <si>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</si>
  <si>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</si>
  <si>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</si>
  <si>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</si>
  <si>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</si>
  <si>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</si>
  <si>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</si>
  <si>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</si>
  <si>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</si>
  <si>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</si>
  <si>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</si>
  <si>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</si>
  <si>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</si>
  <si>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</si>
  <si>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</si>
  <si>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</si>
  <si>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</si>
  <si>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</si>
  <si>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</si>
  <si>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</si>
  <si>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</si>
  <si>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</si>
  <si>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</si>
  <si>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</si>
  <si>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</si>
  <si>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</si>
  <si>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</si>
  <si>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</si>
  <si>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</si>
  <si>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</si>
  <si>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</si>
  <si>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</si>
  <si>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</si>
  <si>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</si>
  <si>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</si>
  <si>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</si>
  <si>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</si>
  <si>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</si>
  <si>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</si>
  <si>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</si>
  <si>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</si>
  <si>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</si>
  <si>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</si>
  <si>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</si>
  <si>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</si>
  <si>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</si>
  <si>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</si>
  <si>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</si>
  <si>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</si>
  <si>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</si>
  <si>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</si>
  <si>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</si>
  <si>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</si>
  <si>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</si>
  <si>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</si>
  <si>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</si>
  <si>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</si>
  <si>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</si>
  <si>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</si>
  <si>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</si>
  <si>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</si>
  <si>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</si>
  <si>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</si>
  <si>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</si>
  <si>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</si>
  <si>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</si>
  <si>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</si>
  <si>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</si>
  <si>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</si>
  <si>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</si>
  <si>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</si>
  <si>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</si>
  <si>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</si>
  <si>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</si>
  <si>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</si>
  <si>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</si>
  <si>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</si>
  <si>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</si>
  <si>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</si>
  <si>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</si>
  <si>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</si>
  <si>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</si>
  <si>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</si>
  <si>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</si>
  <si>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</si>
  <si>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</si>
  <si>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</si>
  <si>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</si>
  <si>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</si>
  <si>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</si>
  <si>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</si>
  <si>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</si>
  <si>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</si>
  <si>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</si>
  <si>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</si>
  <si>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</si>
  <si>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</si>
  <si>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</si>
  <si>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</si>
  <si>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</si>
  <si>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</si>
  <si>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</si>
  <si>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</si>
  <si>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</si>
  <si>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</si>
  <si>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</si>
  <si>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</si>
  <si>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</si>
  <si>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</si>
  <si>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</si>
  <si>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</si>
  <si>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</si>
  <si>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</si>
  <si>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</si>
  <si>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</si>
  <si>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</si>
  <si>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</si>
  <si>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</si>
  <si>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</si>
  <si>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</si>
  <si>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</si>
  <si>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</si>
  <si>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</si>
  <si>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</si>
  <si>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</si>
  <si>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</si>
  <si>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</si>
  <si>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</si>
  <si>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</si>
  <si>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</si>
  <si>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</si>
  <si>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</si>
  <si>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</si>
  <si>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</si>
  <si>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</si>
  <si>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</si>
  <si>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</si>
  <si>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</si>
  <si>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</si>
  <si>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</si>
  <si>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</si>
  <si>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</si>
  <si>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</si>
  <si>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</si>
  <si>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</si>
  <si>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</si>
  <si>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</si>
  <si>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</si>
  <si>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</si>
  <si>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</si>
  <si>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</si>
  <si>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</si>
  <si>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</si>
  <si>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</si>
  <si>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</si>
  <si>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</si>
  <si>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</si>
  <si>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</si>
  <si>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</si>
  <si>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</si>
  <si>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</si>
  <si>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</si>
  <si>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</si>
  <si>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</si>
  <si>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</si>
  <si>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</si>
  <si>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</si>
  <si>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</si>
  <si>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</si>
  <si>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</si>
  <si>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</si>
  <si>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</si>
  <si>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</si>
  <si>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</si>
  <si>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</si>
  <si>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</si>
  <si>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</si>
  <si>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</si>
  <si>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</si>
  <si>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</si>
  <si>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</si>
  <si>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</si>
  <si>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</si>
  <si>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</si>
  <si>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</si>
  <si>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</si>
  <si>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</si>
  <si>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</si>
  <si>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</si>
  <si>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</si>
  <si>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</si>
  <si>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</si>
  <si>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</si>
  <si>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</si>
  <si>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</si>
  <si>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</si>
  <si>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</si>
  <si>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</si>
  <si>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</si>
  <si>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</si>
  <si>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</si>
  <si>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</si>
  <si>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</si>
  <si>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</si>
  <si>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</si>
  <si>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</si>
  <si>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</si>
  <si>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</si>
  <si>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</si>
  <si>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</si>
  <si>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</si>
  <si>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</si>
  <si>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</si>
  <si>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</si>
  <si>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</si>
  <si>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</si>
  <si>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</si>
  <si>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</si>
  <si>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</si>
  <si>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</si>
  <si>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</si>
  <si>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</si>
  <si>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</si>
  <si>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</si>
  <si>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</si>
  <si>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</si>
  <si>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</si>
  <si>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</si>
  <si>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</si>
  <si>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</si>
  <si>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</si>
  <si>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</si>
  <si>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</si>
  <si>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</si>
  <si>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</si>
  <si>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</si>
  <si>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</si>
  <si>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</si>
  <si>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</si>
  <si>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</si>
  <si>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</si>
  <si>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</si>
  <si>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</si>
  <si>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</si>
  <si>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</si>
  <si>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</si>
  <si>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</si>
  <si>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</si>
  <si>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</si>
  <si>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</si>
  <si>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</si>
  <si>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</si>
  <si>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</si>
  <si>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</si>
  <si>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</si>
  <si>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</si>
  <si>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</si>
  <si>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</si>
  <si>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</si>
  <si>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</si>
  <si>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</si>
  <si>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</si>
  <si>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</si>
  <si>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</si>
  <si>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</si>
  <si>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</si>
  <si>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</si>
  <si>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</si>
  <si>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</si>
  <si>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</si>
  <si>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</si>
  <si>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</si>
  <si>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</si>
  <si>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</si>
  <si>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</si>
  <si>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</si>
  <si>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</si>
  <si>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</si>
  <si>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</si>
  <si>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</si>
  <si>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</si>
  <si>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</si>
  <si>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</si>
  <si>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</si>
  <si>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</si>
  <si>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</si>
  <si>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</si>
  <si>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</si>
  <si>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</si>
  <si>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</si>
  <si>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</si>
  <si>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</si>
  <si>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</si>
  <si>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</si>
  <si>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</si>
  <si>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</si>
  <si>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</si>
  <si>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</si>
  <si>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</si>
  <si>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</si>
  <si>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</si>
  <si>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</si>
  <si>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</si>
  <si>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</si>
  <si>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</si>
  <si>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</si>
  <si>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</si>
  <si>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</si>
  <si>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</si>
  <si>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</si>
  <si>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</si>
  <si>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</si>
  <si>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</si>
  <si>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</si>
  <si>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</si>
  <si>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</si>
  <si>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</si>
  <si>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</si>
  <si>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</si>
  <si>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</si>
  <si>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</si>
  <si>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</si>
  <si>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</si>
  <si>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</si>
  <si>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</si>
  <si>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</si>
  <si>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</si>
  <si>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</si>
  <si>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</si>
  <si>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</si>
  <si>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</si>
  <si>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</si>
  <si>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</si>
  <si>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</si>
  <si>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</si>
  <si>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</si>
  <si>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</si>
  <si>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</si>
  <si>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</si>
  <si>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</si>
  <si>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</si>
  <si>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</si>
  <si>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</si>
  <si>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</si>
  <si>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</si>
  <si>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</si>
  <si>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</si>
  <si>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</si>
  <si>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</si>
  <si>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</si>
  <si>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</si>
  <si>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</si>
  <si>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</si>
  <si>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</si>
  <si>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</si>
  <si>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</si>
  <si>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</si>
  <si>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</si>
  <si>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</si>
  <si>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</si>
  <si>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</si>
  <si>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</si>
  <si>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</si>
  <si>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</si>
  <si>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</si>
  <si>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</si>
  <si>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</si>
  <si>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</si>
  <si>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</si>
  <si>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</si>
  <si>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</si>
  <si>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</si>
  <si>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</si>
  <si>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</si>
  <si>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</si>
  <si>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</si>
  <si>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</si>
  <si>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</si>
  <si>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</si>
  <si>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</si>
  <si>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</si>
  <si>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</si>
  <si>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</si>
  <si>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</si>
  <si>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</si>
  <si>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</si>
  <si>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</si>
  <si>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</si>
  <si>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</si>
  <si>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</si>
  <si>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</si>
  <si>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</si>
  <si>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</si>
  <si>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</si>
  <si>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</si>
  <si>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</si>
  <si>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</si>
  <si>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</si>
  <si>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</si>
  <si>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</si>
  <si>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</si>
  <si>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</si>
  <si>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</si>
  <si>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</si>
  <si>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</si>
  <si>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</si>
  <si>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</si>
  <si>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</si>
  <si>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</si>
  <si>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</si>
  <si>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</si>
  <si>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</si>
  <si>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</si>
  <si>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</si>
  <si>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</si>
  <si>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</si>
  <si>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</si>
  <si>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</si>
  <si>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</si>
  <si>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</si>
  <si>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</si>
  <si>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</si>
  <si>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</si>
  <si>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</si>
  <si>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</si>
  <si>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</si>
  <si>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</si>
  <si>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</si>
  <si>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</si>
  <si>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</si>
  <si>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</si>
  <si>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</si>
  <si>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</si>
  <si>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</si>
  <si>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</si>
  <si>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</si>
  <si>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</si>
  <si>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</si>
  <si>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</si>
  <si>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</si>
  <si>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</si>
  <si>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</si>
  <si>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</si>
  <si>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</si>
  <si>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</si>
  <si>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</si>
  <si>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</si>
  <si>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</si>
  <si>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</si>
  <si>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</si>
  <si>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</si>
  <si>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</si>
  <si>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</si>
  <si>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</si>
  <si>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</si>
  <si>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</si>
  <si>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</si>
  <si>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</si>
  <si>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</si>
  <si>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</si>
  <si>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</si>
  <si>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</si>
  <si>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</si>
  <si>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</si>
  <si>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</si>
  <si>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</si>
  <si>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</si>
  <si>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</si>
  <si>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</si>
  <si>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</si>
  <si>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</si>
  <si>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</si>
  <si>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</si>
  <si>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</si>
  <si>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</si>
  <si>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</si>
  <si>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</si>
  <si>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</si>
  <si>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</si>
  <si>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</si>
  <si>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</si>
  <si>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</si>
  <si>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</si>
  <si>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</si>
  <si>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</si>
  <si>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</si>
  <si>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</si>
  <si>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</si>
  <si>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</si>
  <si>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</si>
  <si>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</si>
  <si>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</si>
  <si>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</si>
  <si>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</si>
  <si>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</si>
  <si>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</si>
  <si>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</si>
  <si>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</si>
  <si>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</si>
  <si>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</si>
  <si>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</si>
  <si>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</si>
  <si>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</si>
  <si>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</si>
  <si>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</si>
  <si>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</si>
  <si>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</si>
  <si>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</si>
  <si>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</si>
  <si>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</si>
  <si>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</si>
  <si>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</si>
  <si>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</si>
  <si>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</si>
  <si>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</si>
  <si>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</si>
  <si>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</si>
  <si>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</si>
  <si>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</si>
  <si>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</si>
  <si>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</si>
  <si>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</si>
  <si>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</si>
  <si>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</si>
  <si>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</si>
  <si>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</si>
  <si>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</si>
  <si>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</si>
  <si>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</si>
  <si>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</si>
  <si>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</si>
  <si>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</si>
  <si>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</si>
  <si>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</si>
  <si>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</si>
  <si>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</si>
  <si>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</si>
  <si>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</si>
  <si>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</si>
  <si>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</si>
  <si>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</si>
  <si>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</si>
  <si>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</si>
  <si>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</si>
  <si>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</si>
  <si>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</si>
  <si>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</si>
  <si>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</si>
  <si>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</si>
  <si>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</si>
  <si>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</si>
  <si>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</si>
  <si>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</si>
  <si>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</si>
  <si>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</si>
  <si>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</si>
  <si>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</si>
  <si>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</si>
  <si>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</si>
  <si>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</si>
  <si>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</si>
  <si>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</si>
  <si>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</si>
  <si>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</si>
  <si>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</si>
  <si>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</si>
  <si>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</si>
  <si>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</si>
  <si>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</si>
  <si>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</si>
  <si>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</si>
  <si>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</si>
  <si>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</si>
  <si>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</si>
  <si>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</si>
  <si>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</si>
  <si>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</si>
  <si>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</si>
  <si>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</si>
  <si>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</si>
  <si>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</si>
  <si>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</si>
  <si>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</si>
  <si>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</si>
  <si>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</si>
  <si>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</si>
  <si>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</si>
  <si>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</si>
  <si>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</si>
  <si>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</si>
  <si>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</si>
  <si>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</si>
  <si>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</si>
  <si>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</si>
  <si>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</si>
  <si>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</si>
  <si>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</si>
  <si>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</si>
  <si>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</si>
  <si>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</si>
  <si>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</si>
  <si>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</si>
  <si>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</si>
  <si>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</si>
  <si>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</si>
  <si>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</si>
  <si>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</si>
  <si>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</si>
  <si>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</si>
  <si>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</si>
  <si>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</si>
  <si>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</si>
  <si>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</si>
  <si>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</si>
  <si>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</si>
  <si>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</si>
  <si>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</si>
  <si>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</si>
  <si>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</si>
  <si>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</si>
  <si>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</si>
  <si>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</si>
  <si>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</si>
  <si>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</si>
  <si>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</si>
  <si>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</si>
  <si>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</si>
  <si>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</si>
  <si>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</si>
  <si>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</si>
  <si>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</si>
  <si>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</si>
  <si>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</si>
  <si>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</si>
  <si>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</si>
  <si>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</si>
  <si>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</si>
  <si>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</si>
  <si>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</si>
  <si>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</si>
  <si>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</si>
  <si>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</si>
  <si>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</si>
  <si>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</si>
  <si>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</si>
  <si>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</si>
  <si>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</si>
  <si>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</si>
  <si>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</si>
  <si>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</si>
  <si>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</si>
  <si>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</si>
  <si>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</si>
  <si>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</si>
  <si>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</si>
  <si>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</si>
  <si>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</si>
  <si>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</si>
  <si>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</si>
  <si>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</si>
  <si>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</si>
  <si>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</si>
  <si>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</si>
  <si>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</si>
  <si>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</si>
  <si>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</si>
  <si>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</si>
  <si>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</si>
  <si>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</si>
  <si>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</si>
  <si>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</si>
  <si>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</si>
  <si>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</si>
  <si>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</si>
  <si>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</si>
  <si>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</si>
  <si>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</si>
  <si>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</si>
  <si>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</si>
  <si>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</si>
  <si>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</si>
  <si>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</si>
  <si>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</si>
  <si>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</si>
  <si>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</si>
  <si>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</si>
  <si>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</si>
  <si>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</si>
  <si>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</si>
  <si>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</si>
  <si>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</si>
  <si>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</si>
  <si>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</si>
  <si>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</si>
  <si>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</si>
  <si>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</si>
  <si>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</si>
  <si>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</si>
  <si>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</si>
  <si>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</si>
  <si>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</si>
  <si>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</si>
  <si>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</si>
  <si>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</si>
  <si>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</si>
  <si>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</si>
  <si>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</si>
  <si>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</si>
  <si>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</si>
  <si>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</si>
  <si>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</si>
  <si>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</si>
  <si>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</si>
  <si>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</si>
  <si>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</si>
  <si>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</si>
  <si>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</si>
  <si>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</si>
  <si>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</si>
  <si>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</si>
  <si>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</si>
  <si>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</si>
  <si>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</si>
  <si>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</si>
  <si>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</si>
  <si>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</si>
  <si>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</si>
  <si>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</si>
  <si>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</si>
  <si>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</si>
  <si>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</si>
  <si>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</si>
  <si>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</si>
  <si>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</si>
  <si>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</si>
  <si>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</si>
  <si>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</si>
  <si>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</si>
  <si>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</si>
  <si>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</si>
  <si>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</si>
  <si>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</si>
  <si>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</si>
  <si>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</si>
  <si>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</si>
  <si>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</si>
  <si>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</si>
  <si>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</si>
  <si>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</si>
  <si>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</si>
  <si>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</si>
  <si>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</si>
  <si>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</si>
  <si>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</si>
  <si>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</si>
  <si>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</si>
  <si>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</si>
  <si>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</si>
  <si>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</si>
  <si>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</si>
  <si>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</si>
  <si>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</si>
  <si>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</si>
  <si>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</si>
  <si>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</si>
  <si>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</si>
  <si>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</si>
  <si>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</si>
  <si>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</si>
  <si>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</si>
  <si>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</si>
  <si>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</si>
  <si>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</si>
  <si>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</si>
  <si>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</si>
  <si>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</si>
  <si>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</si>
  <si>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</si>
  <si>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</si>
  <si>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</si>
  <si>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</si>
  <si>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</si>
  <si>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</si>
  <si>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</si>
  <si>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</si>
  <si>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</si>
  <si>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</si>
  <si>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</si>
  <si>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</si>
  <si>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</si>
  <si>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</si>
  <si>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</si>
  <si>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</si>
  <si>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</si>
  <si>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</si>
  <si>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</si>
  <si>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</si>
  <si>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</si>
  <si>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</si>
  <si>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</si>
  <si>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</si>
  <si>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</si>
  <si>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</si>
  <si>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</si>
  <si>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</si>
  <si>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</si>
  <si>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</si>
  <si>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</si>
  <si>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</si>
  <si>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</si>
  <si>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</si>
  <si>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</si>
  <si>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</si>
  <si>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</si>
  <si>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</si>
  <si>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</si>
  <si>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</si>
  <si>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</si>
  <si>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</si>
  <si>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</si>
  <si>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</si>
  <si>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</si>
  <si>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</si>
  <si>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</si>
  <si>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</si>
  <si>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</si>
  <si>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</si>
  <si>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</si>
  <si>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</si>
  <si>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</si>
  <si>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</si>
  <si>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</si>
  <si>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</si>
  <si>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</si>
  <si>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</si>
  <si>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</si>
  <si>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</si>
  <si>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</si>
  <si>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</si>
  <si>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</si>
  <si>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</si>
  <si>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</si>
  <si>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</si>
  <si>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</si>
  <si>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</si>
  <si>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</si>
  <si>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</si>
  <si>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</si>
  <si>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</si>
  <si>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</si>
  <si>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</si>
  <si>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</si>
  <si>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</si>
  <si>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</si>
  <si>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</si>
  <si>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</si>
  <si>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</si>
  <si>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</si>
  <si>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</si>
  <si>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</si>
  <si>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</si>
  <si>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</si>
  <si>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</si>
  <si>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</si>
  <si>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</si>
  <si>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</si>
  <si>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</si>
  <si>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</si>
  <si>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</si>
  <si>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</si>
  <si>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</si>
  <si>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</si>
  <si>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</si>
  <si>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</si>
  <si>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</si>
  <si>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</si>
  <si>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</si>
  <si>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</si>
  <si>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</si>
  <si>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</si>
  <si>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</si>
  <si>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</si>
  <si>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</si>
  <si>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</si>
  <si>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</si>
  <si>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</si>
  <si>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</si>
  <si>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</si>
  <si>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</si>
  <si>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</si>
  <si>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</si>
  <si>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</si>
  <si>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</si>
  <si>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</si>
  <si>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</si>
  <si>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</si>
  <si>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</si>
  <si>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</si>
  <si>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</si>
  <si>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</si>
  <si>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</si>
  <si>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</si>
  <si>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</si>
  <si>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</si>
  <si>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</si>
  <si>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</si>
  <si>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</si>
  <si>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</si>
  <si>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</si>
  <si>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</si>
  <si>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</si>
  <si>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</si>
  <si>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</si>
  <si>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</si>
  <si>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</si>
  <si>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</si>
  <si>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</si>
  <si>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</si>
  <si>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</si>
  <si>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</si>
  <si>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</si>
  <si>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</si>
  <si>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</si>
  <si>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</si>
  <si>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</si>
  <si>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</si>
  <si>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</si>
  <si>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</si>
  <si>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</si>
  <si>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</si>
  <si>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</si>
  <si>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</si>
  <si>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</si>
  <si>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</si>
  <si>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</si>
  <si>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</si>
  <si>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</si>
  <si>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</si>
  <si>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</si>
  <si>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</si>
  <si>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</si>
  <si>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</si>
  <si>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</si>
  <si>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</si>
  <si>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</si>
  <si>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</si>
  <si>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</si>
  <si>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</si>
  <si>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</si>
  <si>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</si>
  <si>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</si>
  <si>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</si>
  <si>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</si>
  <si>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</si>
  <si>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</si>
  <si>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</si>
  <si>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</si>
  <si>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</si>
  <si>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</si>
  <si>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</si>
  <si>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</si>
  <si>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</si>
  <si>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</si>
  <si>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</si>
  <si>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</si>
  <si>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</si>
  <si>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</si>
  <si>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</si>
  <si>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</si>
  <si>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</si>
  <si>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</si>
  <si>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</si>
  <si>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</si>
  <si>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</si>
  <si>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</si>
  <si>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</si>
  <si>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</si>
  <si>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</si>
  <si>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</si>
  <si>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</si>
  <si>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</si>
  <si>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</si>
  <si>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</si>
  <si>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</si>
  <si>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</si>
  <si>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</si>
  <si>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</si>
  <si>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</si>
  <si>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</si>
  <si>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</si>
  <si>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</si>
  <si>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</si>
  <si>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</si>
  <si>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</si>
  <si>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</si>
  <si>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</si>
  <si>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</si>
  <si>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</si>
  <si>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</si>
  <si>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</si>
  <si>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</si>
  <si>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</si>
  <si>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</si>
  <si>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</si>
  <si>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</si>
  <si>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</si>
  <si>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</si>
  <si>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</si>
  <si>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</si>
  <si>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</si>
  <si>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</si>
  <si>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</si>
  <si>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</si>
  <si>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</si>
  <si>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</si>
  <si>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</si>
  <si>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</si>
  <si>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</si>
  <si>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</si>
  <si>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</si>
  <si>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</si>
  <si>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</si>
  <si>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</si>
  <si>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</si>
  <si>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</si>
  <si>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</si>
  <si>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</si>
  <si>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</si>
  <si>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</si>
  <si>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</si>
  <si>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</si>
  <si>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</si>
  <si>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</si>
  <si>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</si>
  <si>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</si>
  <si>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</si>
  <si>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</si>
  <si>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</si>
  <si>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</si>
  <si>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</si>
  <si>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</si>
  <si>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</si>
  <si>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</si>
  <si>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</si>
  <si>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</si>
  <si>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</si>
  <si>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</si>
  <si>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</si>
  <si>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</si>
  <si>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</si>
  <si>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</si>
  <si>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</si>
  <si>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</si>
  <si>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</si>
  <si>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</si>
  <si>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</si>
  <si>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</si>
  <si>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</si>
  <si>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</si>
  <si>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</si>
  <si>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</si>
  <si>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</si>
  <si>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</si>
  <si>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</si>
  <si>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</si>
  <si>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</si>
  <si>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</si>
  <si>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</si>
  <si>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</si>
  <si>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</si>
  <si>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</si>
  <si>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</si>
  <si>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</si>
  <si>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</si>
  <si>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</si>
  <si>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</si>
  <si>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</si>
  <si>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</si>
  <si>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</si>
  <si>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</si>
  <si>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</si>
  <si>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</si>
  <si>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</si>
  <si>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</si>
  <si>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</si>
  <si>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</si>
  <si>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</si>
  <si>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</si>
  <si>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</si>
  <si>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</si>
  <si>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</si>
  <si>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</si>
  <si>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</si>
  <si>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</si>
  <si>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</si>
  <si>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</si>
  <si>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</si>
  <si>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</si>
  <si>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</si>
  <si>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</si>
  <si>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</si>
  <si>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</si>
  <si>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</si>
  <si>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</si>
  <si>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</si>
  <si>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</si>
  <si>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</si>
  <si>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</si>
  <si>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</si>
  <si>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</si>
  <si>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</si>
  <si>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</si>
  <si>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</si>
  <si>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</si>
  <si>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</si>
  <si>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</si>
  <si>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</si>
  <si>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</si>
  <si>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</si>
  <si>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</si>
  <si>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</si>
  <si>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</si>
  <si>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</si>
  <si>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</si>
  <si>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</si>
  <si>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</si>
  <si>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</si>
  <si>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</si>
  <si>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</si>
  <si>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</si>
  <si>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</si>
  <si>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</si>
  <si>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</si>
  <si>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</si>
  <si>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</si>
  <si>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</si>
  <si>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</si>
  <si>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</si>
  <si>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</si>
  <si>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</si>
  <si>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</si>
  <si>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</si>
  <si>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</si>
  <si>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</si>
  <si>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</si>
  <si>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</si>
  <si>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</si>
  <si>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</si>
  <si>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</si>
  <si>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</si>
  <si>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</si>
  <si>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</si>
  <si>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</si>
  <si>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</si>
  <si>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</si>
  <si>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</si>
  <si>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</si>
  <si>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</si>
  <si>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</si>
  <si>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</si>
  <si>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</si>
  <si>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</si>
  <si>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</si>
  <si>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</si>
  <si>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</si>
  <si>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</si>
  <si>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</si>
  <si>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</si>
  <si>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</si>
  <si>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</si>
  <si>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</si>
  <si>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</si>
  <si>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</si>
  <si>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</si>
  <si>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</si>
  <si>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</si>
  <si>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</si>
  <si>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</si>
  <si>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</si>
  <si>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</si>
  <si>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</si>
  <si>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</si>
  <si>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</si>
  <si>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</si>
  <si>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</si>
  <si>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</si>
  <si>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</si>
  <si>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</si>
  <si>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</si>
  <si>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</si>
  <si>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</si>
  <si>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</si>
  <si>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</si>
  <si>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</si>
  <si>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</si>
  <si>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</si>
  <si>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</si>
  <si>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</si>
  <si>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</si>
  <si>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</si>
  <si>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</si>
  <si>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</si>
  <si>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</si>
  <si>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</si>
  <si>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</si>
  <si>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</si>
  <si>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</si>
  <si>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</si>
  <si>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</si>
  <si>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</si>
  <si>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</si>
  <si>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</si>
  <si>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</si>
  <si>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</si>
  <si>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</si>
  <si>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</si>
  <si>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</si>
  <si>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</si>
  <si>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</si>
  <si>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</si>
  <si>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</si>
  <si>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</si>
  <si>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</si>
  <si>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</si>
  <si>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</si>
  <si>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</si>
  <si>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</si>
  <si>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</si>
  <si>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</si>
  <si>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</si>
  <si>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</si>
  <si>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</si>
  <si>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</si>
  <si>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</si>
  <si>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</si>
  <si>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</si>
  <si>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</si>
  <si>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</si>
  <si>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</si>
  <si>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</si>
  <si>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</si>
  <si>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</si>
  <si>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</si>
  <si>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</si>
  <si>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</si>
  <si>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</si>
  <si>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</si>
  <si>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</si>
  <si>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</si>
  <si>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</si>
  <si>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</si>
  <si>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</si>
  <si>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</si>
  <si>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</si>
  <si>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</si>
  <si>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</si>
  <si>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</si>
  <si>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</si>
  <si>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</si>
  <si>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</si>
  <si>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</si>
  <si>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</si>
  <si>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</si>
  <si>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</si>
  <si>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</si>
  <si>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</si>
  <si>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</si>
  <si>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</si>
  <si>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</si>
  <si>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</si>
  <si>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</si>
  <si>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</si>
  <si>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</si>
  <si>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</si>
  <si>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</si>
  <si>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</si>
  <si>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</si>
  <si>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</si>
  <si>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</si>
  <si>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</si>
  <si>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</si>
  <si>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</si>
  <si>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</si>
  <si>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</si>
  <si>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</si>
  <si>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</si>
  <si>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</si>
  <si>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</si>
  <si>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</si>
  <si>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</si>
  <si>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</si>
  <si>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</si>
  <si>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</si>
  <si>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</si>
  <si>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</si>
  <si>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</si>
  <si>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</si>
  <si>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</si>
  <si>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</si>
  <si>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</si>
  <si>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</si>
  <si>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</si>
  <si>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</si>
  <si>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</si>
  <si>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</si>
  <si>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</si>
  <si>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</si>
  <si>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</si>
  <si>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</si>
  <si>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</si>
  <si>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</si>
  <si>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</si>
  <si>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</si>
  <si>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</si>
  <si>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</si>
  <si>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</si>
  <si>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</si>
  <si>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</si>
  <si>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</si>
  <si>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</si>
  <si>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</si>
  <si>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</si>
  <si>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</si>
  <si>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</si>
  <si>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</si>
  <si>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</si>
  <si>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</si>
  <si>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</si>
  <si>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</si>
  <si>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</si>
  <si>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</si>
  <si>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</si>
  <si>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</si>
  <si>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</si>
  <si>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</si>
  <si>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</si>
  <si>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</si>
  <si>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</si>
  <si>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</si>
  <si>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</si>
  <si>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</si>
  <si>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</si>
  <si>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</si>
  <si>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</si>
  <si>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</si>
  <si>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</si>
  <si>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</si>
  <si>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</si>
  <si>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</si>
  <si>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</si>
  <si>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</si>
  <si>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</si>
  <si>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</si>
  <si>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</si>
  <si>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</si>
  <si>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</si>
  <si>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</si>
  <si>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</si>
  <si>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</si>
  <si>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</si>
  <si>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</si>
  <si>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</si>
  <si>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</si>
  <si>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</si>
  <si>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</si>
  <si>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</si>
  <si>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</si>
  <si>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</si>
  <si>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</si>
  <si>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</si>
  <si>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</si>
  <si>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</si>
  <si>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</si>
  <si>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</si>
  <si>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</si>
  <si>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</si>
  <si>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</si>
  <si>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</si>
  <si>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</si>
  <si>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</si>
  <si>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</si>
  <si>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</si>
  <si>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</si>
  <si>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</si>
  <si>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</si>
  <si>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</si>
  <si>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</si>
  <si>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</si>
  <si>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</si>
  <si>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</si>
  <si>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</si>
  <si>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</si>
  <si>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</si>
  <si>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</si>
  <si>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</si>
  <si>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</si>
  <si>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</si>
  <si>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</si>
  <si>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</si>
  <si>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</si>
  <si>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</si>
  <si>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</si>
  <si>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</si>
  <si>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</si>
  <si>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</si>
  <si>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</si>
  <si>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</si>
  <si>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</si>
  <si>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</si>
  <si>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</si>
  <si>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</si>
  <si>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</si>
  <si>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</si>
  <si>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</si>
  <si>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</si>
  <si>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</si>
  <si>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</si>
  <si>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</si>
  <si>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</si>
  <si>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</si>
  <si>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</si>
  <si>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</si>
  <si>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</si>
  <si>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</si>
  <si>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</si>
  <si>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</si>
  <si>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</si>
  <si>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</si>
  <si>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</si>
  <si>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</si>
  <si>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</si>
  <si>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</si>
  <si>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</si>
  <si>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</si>
  <si>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</si>
  <si>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</si>
  <si>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</si>
  <si>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</si>
  <si>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</si>
  <si>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</si>
  <si>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</si>
  <si>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</si>
  <si>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</si>
  <si>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</si>
  <si>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</si>
  <si>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</si>
  <si>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</si>
  <si>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</si>
  <si>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</si>
  <si>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</si>
  <si>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</si>
  <si>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</si>
  <si>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</si>
  <si>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</si>
  <si>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</si>
  <si>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</si>
  <si>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</si>
  <si>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</si>
  <si>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</si>
  <si>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</si>
  <si>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</si>
  <si>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</si>
  <si>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</si>
  <si>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</si>
  <si>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</si>
  <si>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</si>
  <si>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</si>
  <si>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</si>
  <si>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</si>
  <si>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</si>
  <si>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</si>
  <si>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</si>
  <si>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</si>
  <si>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</si>
  <si>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</si>
  <si>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</si>
  <si>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</si>
  <si>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</si>
  <si>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</si>
  <si>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</si>
  <si>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</si>
  <si>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</si>
  <si>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</si>
  <si>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</si>
  <si>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</si>
  <si>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</si>
  <si>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</si>
  <si>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</si>
  <si>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</si>
  <si>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</si>
  <si>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</si>
  <si>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</si>
  <si>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</si>
  <si>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</si>
  <si>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</si>
  <si>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</si>
  <si>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</si>
  <si>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</si>
  <si>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</si>
  <si>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</si>
  <si>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</si>
  <si>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</si>
  <si>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</si>
  <si>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</si>
  <si>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</si>
  <si>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</si>
  <si>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</si>
  <si>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</si>
  <si>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</si>
  <si>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</si>
  <si>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</si>
  <si>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</si>
  <si>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</si>
  <si>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</si>
  <si>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</si>
  <si>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</si>
  <si>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</si>
  <si>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</si>
  <si>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</si>
  <si>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</si>
  <si>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</si>
  <si>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</si>
  <si>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</si>
  <si>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</si>
  <si>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</si>
  <si>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</si>
  <si>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</si>
  <si>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</si>
  <si>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</si>
  <si>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</si>
  <si>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</si>
  <si>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</si>
  <si>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</si>
  <si>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</si>
  <si>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</si>
  <si>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</si>
  <si>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</si>
  <si>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</si>
  <si>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</si>
  <si>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</si>
  <si>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</si>
  <si>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</si>
  <si>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</si>
  <si>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</si>
  <si>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</si>
  <si>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</si>
  <si>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</si>
  <si>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</si>
  <si>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</si>
  <si>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</si>
  <si>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</si>
  <si>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</si>
  <si>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</si>
  <si>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</si>
  <si>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</si>
  <si>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</si>
  <si>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</si>
  <si>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</si>
  <si>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</si>
  <si>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</si>
  <si>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</si>
  <si>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</si>
  <si>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</si>
  <si>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</si>
  <si>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</si>
  <si>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</si>
  <si>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</si>
  <si>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</si>
  <si>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</si>
  <si>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</si>
  <si>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</si>
  <si>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</si>
  <si>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</si>
  <si>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</si>
  <si>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</si>
  <si>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</si>
  <si>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</si>
  <si>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</si>
  <si>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</si>
  <si>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</si>
  <si>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</si>
  <si>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</si>
  <si>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</si>
  <si>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</si>
  <si>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</si>
  <si>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</si>
  <si>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</si>
  <si>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</si>
  <si>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</si>
  <si>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</si>
  <si>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</si>
  <si>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</si>
  <si>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</si>
  <si>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</si>
  <si>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</si>
  <si>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</si>
  <si>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</si>
  <si>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</si>
  <si>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</si>
  <si>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</si>
  <si>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</si>
  <si>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</si>
  <si>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</si>
  <si>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</si>
  <si>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</si>
  <si>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</si>
  <si>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</si>
  <si>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</si>
  <si>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</si>
  <si>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</si>
  <si>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</si>
  <si>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</si>
  <si>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</si>
  <si>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</si>
  <si>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</si>
  <si>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</si>
  <si>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</si>
  <si>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</si>
  <si>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</si>
  <si>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</si>
  <si>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</si>
  <si>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</si>
  <si>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</si>
  <si>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</si>
  <si>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</si>
  <si>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</si>
  <si>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</si>
  <si>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</si>
  <si>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</si>
  <si>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</si>
  <si>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</si>
  <si>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</si>
  <si>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</si>
  <si>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</si>
  <si>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</si>
  <si>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</si>
  <si>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</si>
  <si>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</si>
  <si>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</si>
  <si>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</si>
  <si>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</si>
  <si>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</si>
  <si>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</si>
  <si>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</si>
  <si>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</si>
  <si>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</si>
  <si>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</si>
  <si>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</si>
  <si>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</si>
  <si>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</si>
  <si>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</si>
  <si>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</si>
  <si>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</si>
  <si>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</si>
  <si>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</si>
  <si>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</si>
  <si>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</si>
  <si>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</si>
  <si>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</si>
  <si>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</si>
  <si>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</si>
  <si>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</si>
  <si>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</si>
  <si>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</si>
  <si>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</si>
  <si>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</si>
  <si>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</si>
  <si>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</si>
  <si>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</si>
  <si>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</si>
  <si>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</si>
  <si>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</si>
  <si>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</si>
  <si>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</si>
  <si>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</si>
  <si>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</si>
  <si>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</si>
  <si>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</si>
  <si>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</si>
  <si>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</si>
  <si>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</si>
  <si>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</si>
  <si>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</si>
  <si>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</si>
  <si>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</si>
  <si>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</si>
  <si>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</si>
  <si>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</si>
  <si>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</si>
  <si>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</si>
  <si>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</si>
  <si>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</si>
  <si>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</si>
  <si>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</si>
  <si>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</si>
  <si>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</si>
  <si>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</si>
  <si>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</si>
  <si>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</si>
  <si>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</si>
  <si>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</si>
  <si>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</si>
  <si>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</si>
  <si>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</si>
  <si>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</si>
  <si>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</si>
  <si>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</si>
  <si>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</si>
  <si>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</si>
  <si>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</si>
  <si>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</si>
  <si>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</si>
  <si>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</si>
  <si>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</si>
  <si>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</si>
  <si>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</si>
  <si>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</si>
  <si>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</si>
  <si>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</si>
  <si>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</si>
  <si>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</si>
  <si>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</si>
  <si>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</si>
  <si>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</si>
  <si>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</si>
  <si>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</si>
  <si>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</si>
  <si>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</si>
  <si>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</si>
  <si>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</si>
  <si>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</si>
  <si>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</si>
  <si>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</si>
  <si>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</si>
  <si>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</si>
  <si>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</si>
  <si>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</si>
  <si>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</si>
  <si>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</si>
  <si>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</si>
  <si>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</si>
  <si>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</si>
  <si>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</si>
  <si>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</si>
  <si>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</si>
  <si>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</si>
  <si>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</si>
  <si>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</si>
  <si>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</si>
  <si>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</si>
  <si>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</si>
  <si>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</si>
  <si>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</si>
  <si>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</si>
  <si>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</si>
  <si>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</si>
  <si>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</si>
  <si>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</si>
  <si>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</si>
  <si>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</si>
  <si>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</si>
  <si>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</si>
  <si>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</si>
  <si>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</si>
  <si>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</si>
  <si>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</si>
  <si>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</si>
  <si>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</si>
  <si>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</si>
  <si>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</si>
  <si>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</si>
  <si>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</si>
  <si>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</si>
  <si>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</si>
  <si>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</si>
  <si>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</si>
  <si>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</si>
  <si>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</si>
  <si>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</si>
  <si>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</si>
  <si>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</si>
  <si>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</si>
  <si>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</si>
  <si>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</si>
  <si>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</si>
  <si>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</si>
  <si>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</si>
  <si>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</si>
  <si>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</si>
  <si>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</si>
  <si>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</si>
  <si>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</si>
  <si>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</si>
  <si>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</si>
  <si>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</si>
  <si>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</si>
  <si>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</si>
  <si>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</si>
  <si>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</si>
  <si>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</si>
  <si>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</si>
  <si>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</si>
  <si>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</si>
  <si>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</si>
  <si>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</si>
  <si>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</si>
  <si>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</si>
  <si>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</si>
  <si>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</si>
  <si>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</si>
  <si>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</si>
  <si>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</si>
  <si>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</si>
  <si>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</si>
  <si>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</si>
  <si>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</si>
  <si>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</si>
  <si>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</si>
  <si>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</si>
  <si>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</si>
  <si>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</si>
  <si>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</si>
  <si>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</si>
  <si>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</si>
  <si>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</si>
  <si>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</si>
  <si>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</si>
  <si>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</si>
  <si>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</si>
  <si>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</si>
  <si>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</si>
  <si>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</si>
  <si>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</si>
  <si>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</si>
  <si>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</si>
  <si>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</si>
  <si>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</si>
  <si>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</si>
  <si>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</si>
  <si>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</si>
  <si>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</si>
  <si>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</si>
  <si>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</si>
  <si>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</si>
  <si>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</si>
  <si>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</si>
  <si>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</si>
  <si>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</si>
  <si>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</si>
  <si>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</si>
  <si>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</si>
  <si>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</si>
  <si>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</si>
  <si>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</si>
  <si>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</si>
  <si>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</si>
  <si>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</si>
  <si>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</si>
  <si>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</si>
  <si>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</si>
  <si>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</si>
  <si>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</si>
  <si>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</si>
  <si>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</si>
  <si>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</si>
  <si>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</si>
  <si>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</si>
  <si>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</si>
  <si>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</si>
  <si>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</si>
  <si>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</si>
  <si>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</si>
  <si>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</si>
  <si>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</si>
  <si>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</si>
  <si>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</si>
  <si>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</si>
  <si>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</si>
  <si>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</si>
  <si>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</si>
  <si>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</si>
  <si>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</si>
  <si>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</si>
  <si>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</si>
  <si>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</si>
  <si>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</si>
  <si>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</si>
  <si>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</si>
  <si>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</si>
  <si>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</si>
  <si>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</si>
  <si>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</si>
  <si>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</si>
  <si>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</si>
  <si>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</si>
  <si>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</si>
  <si>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</si>
  <si>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</si>
  <si>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</si>
  <si>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</si>
  <si>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</si>
  <si>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</si>
  <si>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</si>
  <si>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</si>
  <si>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</si>
  <si>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</si>
  <si>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</si>
  <si>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</si>
  <si>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</si>
  <si>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</si>
  <si>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</si>
  <si>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</si>
  <si>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</si>
  <si>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</si>
  <si>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</si>
  <si>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</si>
  <si>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</si>
  <si>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</si>
  <si>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</si>
  <si>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</si>
  <si>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</si>
  <si>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</si>
  <si>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</si>
  <si>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</si>
  <si>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</si>
  <si>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</si>
  <si>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</si>
  <si>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</si>
  <si>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</si>
  <si>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</si>
  <si>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</si>
  <si>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</si>
  <si>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</si>
  <si>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</si>
  <si>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</si>
  <si>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</si>
  <si>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</si>
  <si>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</si>
  <si>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</si>
  <si>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</si>
  <si>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</si>
  <si>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</si>
  <si>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</si>
  <si>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</si>
  <si>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</si>
  <si>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</si>
  <si>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</si>
  <si>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</si>
  <si>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</si>
  <si>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</si>
  <si>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</si>
  <si>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</si>
  <si>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</si>
  <si>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</si>
  <si>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</si>
  <si>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</si>
  <si>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</si>
  <si>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</si>
  <si>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</si>
  <si>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</si>
  <si>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</si>
  <si>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</si>
  <si>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</si>
  <si>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</si>
  <si>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</si>
  <si>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</si>
  <si>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</si>
  <si>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</si>
  <si>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</si>
  <si>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</si>
  <si>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</si>
  <si>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</si>
  <si>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</si>
  <si>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</si>
  <si>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</si>
  <si>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</si>
  <si>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</si>
  <si>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</si>
  <si>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</si>
  <si>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</si>
  <si>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</si>
  <si>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</si>
  <si>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</si>
  <si>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</si>
  <si>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</si>
  <si>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</si>
  <si>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</si>
  <si>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</si>
  <si>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</si>
  <si>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</si>
  <si>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</si>
  <si>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</si>
  <si>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</si>
  <si>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</si>
  <si>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</si>
  <si>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</si>
  <si>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</si>
  <si>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</si>
  <si>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</si>
  <si>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</si>
  <si>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</si>
  <si>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</si>
  <si>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</si>
  <si>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</si>
  <si>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</si>
  <si>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</si>
  <si>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</si>
  <si>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</si>
  <si>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</si>
  <si>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</si>
  <si>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</si>
  <si>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</si>
  <si>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</si>
  <si>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</si>
  <si>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</si>
  <si>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</si>
  <si>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</si>
  <si>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</si>
  <si>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</si>
  <si>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</si>
  <si>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</si>
  <si>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</si>
  <si>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</si>
  <si>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</si>
  <si>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</si>
  <si>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</si>
  <si>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</si>
  <si>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</si>
  <si>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</si>
  <si>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</si>
  <si>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</si>
  <si>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</si>
  <si>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</si>
  <si>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</si>
  <si>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</si>
  <si>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</si>
  <si>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</si>
  <si>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</si>
  <si>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</si>
  <si>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</si>
  <si>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</si>
  <si>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</si>
  <si>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</si>
  <si>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</si>
  <si>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</si>
  <si>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</si>
  <si>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</si>
  <si>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</si>
  <si>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</si>
  <si>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</si>
  <si>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</si>
  <si>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</si>
  <si>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</si>
  <si>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</si>
  <si>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</si>
  <si>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</si>
  <si>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</si>
  <si>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</si>
  <si>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</si>
  <si>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</si>
  <si>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</si>
  <si>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</si>
  <si>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</si>
  <si>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</si>
  <si>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</si>
  <si>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</si>
  <si>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</si>
  <si>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</si>
  <si>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</si>
  <si>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</si>
  <si>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</si>
  <si>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</si>
  <si>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</si>
  <si>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</si>
  <si>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</si>
  <si>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</si>
  <si>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</si>
  <si>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</si>
  <si>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</si>
  <si>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</si>
  <si>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</si>
  <si>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</si>
  <si>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</si>
  <si>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</si>
  <si>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</si>
  <si>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</si>
  <si>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</si>
  <si>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</si>
  <si>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</si>
  <si>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</si>
  <si>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</si>
  <si>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</si>
  <si>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</si>
  <si>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</si>
  <si>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</si>
  <si>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</si>
  <si>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</si>
  <si>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</si>
  <si>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</si>
  <si>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</si>
  <si>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</si>
  <si>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</si>
  <si>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</si>
  <si>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</si>
  <si>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</si>
  <si>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</si>
  <si>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</si>
  <si>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</si>
  <si>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</si>
  <si>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</si>
  <si>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</si>
  <si>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</si>
  <si>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</si>
  <si>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</si>
  <si>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</si>
  <si>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</si>
  <si>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</si>
  <si>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</si>
  <si>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</si>
  <si>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</si>
  <si>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</si>
  <si>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</si>
  <si>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</si>
  <si>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</si>
  <si>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</si>
  <si>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</si>
  <si>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</si>
  <si>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</si>
  <si>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</si>
  <si>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</si>
  <si>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</si>
  <si>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</si>
  <si>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</si>
  <si>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</si>
  <si>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</si>
  <si>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</si>
  <si>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</si>
  <si>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</si>
  <si>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</si>
  <si>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</si>
  <si>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</si>
  <si>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</si>
  <si>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</si>
  <si>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</si>
  <si>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</si>
  <si>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</si>
  <si>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</si>
  <si>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</si>
  <si>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</si>
  <si>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</si>
  <si>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</si>
  <si>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</si>
  <si>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</si>
  <si>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</si>
  <si>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</si>
  <si>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</si>
  <si>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</si>
  <si>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</si>
  <si>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</si>
  <si>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</si>
  <si>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</si>
  <si>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</si>
  <si>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</si>
  <si>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</si>
  <si>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</si>
  <si>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</si>
  <si>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</si>
  <si>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</si>
  <si>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</si>
  <si>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</si>
  <si>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</si>
  <si>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</si>
  <si>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</si>
  <si>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</si>
  <si>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</si>
  <si>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</si>
  <si>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</si>
  <si>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</si>
  <si>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</si>
  <si>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</si>
  <si>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</si>
  <si>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</si>
  <si>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</si>
  <si>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</si>
  <si>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</si>
  <si>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</si>
  <si>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</si>
  <si>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</si>
  <si>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</si>
  <si>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</si>
  <si>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</si>
  <si>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</si>
  <si>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</si>
  <si>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</si>
  <si>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</si>
  <si>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</si>
  <si>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</si>
  <si>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</si>
  <si>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</si>
  <si>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</si>
  <si>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</si>
  <si>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</si>
  <si>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</si>
  <si>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</si>
  <si>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</si>
  <si>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</si>
  <si>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</si>
  <si>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</si>
  <si>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</si>
  <si>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</si>
  <si>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</si>
  <si>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</si>
  <si>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</si>
  <si>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</si>
  <si>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</si>
  <si>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</si>
  <si>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</si>
  <si>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</si>
  <si>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</si>
  <si>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</si>
  <si>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</si>
  <si>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</si>
  <si>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</si>
  <si>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</si>
  <si>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</si>
  <si>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</si>
  <si>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</si>
  <si>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</si>
  <si>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</si>
  <si>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</si>
  <si>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</si>
  <si>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</si>
  <si>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</si>
  <si>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</si>
  <si>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</si>
  <si>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</si>
  <si>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</si>
  <si>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</si>
  <si>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</si>
  <si>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</si>
  <si>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</si>
  <si>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</si>
  <si>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</si>
  <si>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</si>
  <si>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</si>
  <si>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</si>
  <si>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</si>
  <si>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</si>
  <si>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</si>
  <si>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</si>
  <si>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</si>
  <si>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</si>
  <si>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</si>
  <si>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</si>
  <si>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</si>
  <si>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</si>
  <si>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</si>
  <si>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</si>
  <si>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</si>
  <si>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</si>
  <si>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</si>
  <si>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</si>
  <si>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</si>
  <si>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</si>
  <si>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</si>
  <si>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</si>
  <si>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</si>
  <si>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</si>
  <si>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</si>
  <si>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</si>
  <si>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</si>
  <si>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</si>
  <si>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</si>
  <si>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</si>
  <si>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</si>
  <si>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</si>
  <si>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</si>
  <si>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</si>
  <si>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</si>
  <si>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</si>
  <si>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</si>
  <si>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</si>
  <si>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</si>
  <si>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</si>
  <si>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</si>
  <si>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</si>
  <si>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</si>
  <si>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</si>
  <si>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</si>
  <si>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</si>
  <si>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</si>
  <si>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</si>
  <si>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</si>
  <si>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</si>
  <si>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</si>
  <si>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</si>
  <si>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</si>
  <si>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</si>
  <si>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</si>
  <si>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</si>
  <si>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</si>
  <si>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</si>
  <si>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</si>
  <si>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</si>
  <si>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</si>
  <si>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</si>
  <si>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</si>
  <si>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</si>
  <si>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</si>
  <si>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</si>
  <si>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</si>
  <si>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</si>
  <si>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</si>
  <si>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</si>
  <si>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</si>
  <si>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</si>
  <si>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</si>
  <si>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</si>
  <si>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</si>
  <si>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</si>
  <si>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</si>
  <si>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</si>
  <si>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</si>
  <si>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</si>
  <si>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</si>
  <si>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</si>
  <si>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</si>
  <si>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</si>
  <si>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</si>
  <si>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</si>
  <si>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</si>
  <si>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</si>
  <si>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</si>
  <si>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</si>
  <si>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</si>
  <si>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</si>
  <si>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</si>
  <si>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</si>
  <si>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</si>
  <si>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</si>
  <si>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</si>
  <si>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</si>
  <si>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</si>
  <si>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</si>
  <si>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</si>
  <si>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</si>
  <si>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</si>
  <si>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</si>
  <si>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</si>
  <si>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</si>
  <si>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</si>
  <si>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</si>
  <si>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</si>
  <si>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</si>
  <si>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</si>
  <si>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</si>
  <si>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</si>
  <si>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</si>
  <si>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</si>
  <si>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</si>
  <si>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</si>
  <si>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</si>
  <si>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</si>
  <si>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</si>
  <si>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</si>
  <si>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</si>
  <si>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</si>
  <si>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</si>
  <si>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</si>
  <si>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</si>
  <si>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</si>
  <si>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</si>
  <si>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</si>
  <si>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</si>
  <si>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</si>
  <si>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</si>
  <si>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</si>
  <si>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</si>
  <si>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</si>
  <si>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</si>
  <si>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</si>
  <si>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</si>
  <si>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</si>
  <si>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</si>
  <si>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</si>
  <si>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</si>
  <si>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</si>
  <si>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</si>
  <si>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</si>
  <si>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</si>
  <si>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</si>
  <si>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</si>
  <si>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</si>
  <si>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</si>
  <si>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</si>
  <si>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</si>
  <si>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</si>
  <si>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</si>
  <si>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</si>
  <si>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</si>
  <si>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</si>
  <si>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</si>
  <si>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</si>
  <si>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</si>
  <si>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</si>
  <si>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</si>
  <si>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</si>
  <si>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</si>
  <si>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</si>
  <si>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</si>
  <si>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</si>
  <si>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</si>
  <si>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</si>
  <si>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</si>
  <si>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</si>
  <si>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</si>
  <si>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</si>
  <si>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</si>
  <si>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</si>
  <si>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</si>
  <si>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</si>
  <si>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</si>
  <si>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</si>
  <si>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</si>
  <si>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</si>
  <si>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</si>
  <si>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</si>
  <si>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</si>
  <si>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</si>
  <si>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</si>
  <si>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</si>
  <si>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</si>
  <si>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</si>
  <si>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</si>
  <si>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</si>
  <si>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</si>
  <si>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</si>
  <si>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</si>
  <si>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</si>
  <si>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</si>
  <si>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</si>
  <si>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</si>
  <si>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</si>
  <si>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</si>
  <si>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</si>
  <si>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</si>
  <si>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</si>
  <si>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</si>
  <si>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</si>
  <si>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</si>
  <si>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</si>
  <si>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</si>
  <si>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</si>
  <si>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</si>
  <si>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</si>
  <si>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</si>
  <si>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</si>
  <si>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</si>
  <si>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</si>
  <si>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</si>
  <si>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</si>
  <si>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</si>
  <si>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</si>
  <si>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</si>
  <si>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</si>
  <si>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</si>
  <si>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</si>
  <si>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</si>
  <si>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</si>
  <si>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</si>
  <si>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</si>
  <si>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</si>
  <si>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</si>
  <si>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</si>
  <si>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</si>
  <si>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</si>
  <si>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</si>
  <si>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</si>
  <si>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</si>
  <si>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</si>
  <si>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</si>
  <si>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</si>
  <si>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</si>
  <si>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</si>
  <si>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</si>
  <si>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</si>
  <si>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</si>
  <si>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</si>
  <si>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</si>
  <si>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</si>
  <si>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</si>
  <si>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</si>
  <si>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</si>
  <si>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</si>
  <si>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</si>
  <si>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</si>
  <si>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</si>
  <si>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</si>
  <si>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</si>
  <si>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</si>
  <si>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</si>
  <si>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</si>
  <si>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</si>
  <si>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</si>
  <si>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</si>
  <si>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</si>
  <si>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</si>
  <si>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</si>
  <si>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</si>
  <si>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</si>
  <si>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</si>
  <si>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</si>
  <si>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</si>
  <si>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</si>
  <si>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</si>
  <si>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</si>
  <si>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</si>
  <si>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</si>
  <si>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</si>
  <si>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</si>
  <si>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</si>
  <si>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</si>
  <si>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</si>
  <si>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</si>
  <si>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</si>
  <si>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</si>
  <si>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</si>
  <si>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</si>
  <si>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</si>
  <si>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</si>
  <si>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</si>
  <si>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</si>
  <si>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</si>
  <si>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</si>
  <si>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</si>
  <si>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</si>
  <si>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</si>
  <si>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</si>
  <si>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</si>
  <si>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</si>
  <si>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</si>
  <si>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</si>
  <si>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</si>
  <si>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</si>
  <si>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</si>
  <si>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</si>
  <si>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</si>
  <si>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</si>
  <si>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</si>
  <si>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</si>
  <si>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</si>
  <si>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</si>
  <si>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</si>
  <si>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</si>
  <si>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</si>
  <si>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</si>
  <si>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</si>
  <si>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</si>
  <si>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</si>
  <si>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</si>
  <si>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</si>
  <si>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</si>
  <si>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</si>
  <si>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</si>
  <si>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</si>
  <si>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</si>
  <si>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</si>
  <si>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</si>
  <si>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</si>
  <si>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</si>
  <si>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</si>
  <si>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</si>
  <si>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</si>
  <si>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</si>
  <si>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</si>
  <si>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</si>
  <si>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</si>
  <si>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</si>
  <si>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</si>
  <si>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</si>
  <si>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</si>
  <si>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</si>
  <si>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</si>
  <si>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</si>
  <si>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</si>
  <si>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</si>
  <si>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</si>
  <si>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</si>
  <si>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</si>
  <si>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</si>
  <si>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</si>
  <si>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</si>
  <si>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</si>
  <si>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</si>
  <si>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</si>
  <si>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</si>
  <si>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</si>
  <si>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</si>
  <si>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</si>
  <si>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</si>
  <si>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</si>
  <si>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</si>
  <si>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</si>
  <si>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</si>
  <si>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</si>
  <si>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</si>
  <si>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</si>
  <si>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</si>
  <si>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</si>
  <si>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</si>
  <si>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</si>
  <si>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</si>
  <si>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</si>
  <si>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</si>
  <si>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</si>
  <si>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</si>
  <si>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</si>
  <si>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</si>
  <si>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</si>
  <si>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</si>
  <si>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</si>
  <si>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</si>
  <si>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</si>
  <si>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</si>
  <si>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</si>
  <si>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</si>
  <si>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</si>
  <si>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</si>
  <si>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</si>
  <si>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</si>
  <si>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</si>
  <si>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</si>
  <si>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</si>
  <si>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</si>
  <si>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</si>
  <si>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</si>
  <si>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</si>
  <si>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</si>
  <si>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</si>
  <si>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</si>
  <si>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</si>
  <si>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</si>
  <si>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</si>
  <si>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</si>
  <si>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</si>
  <si>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</si>
  <si>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</si>
  <si>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</si>
  <si>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</si>
  <si>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</si>
  <si>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</si>
  <si>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</si>
  <si>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</si>
  <si>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</si>
  <si>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</si>
  <si>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</si>
  <si>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</si>
  <si>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</si>
  <si>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</si>
  <si>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</si>
  <si>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</si>
  <si>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</si>
  <si>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</si>
  <si>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</si>
  <si>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</si>
  <si>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</si>
  <si>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</si>
  <si>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</si>
  <si>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</si>
  <si>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</si>
  <si>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</si>
  <si>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</si>
  <si>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</si>
  <si>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</si>
  <si>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</si>
  <si>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</si>
  <si>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</si>
  <si>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</si>
  <si>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</si>
  <si>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</si>
  <si>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</si>
  <si>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</si>
  <si>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</si>
  <si>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</si>
  <si>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</si>
  <si>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</si>
  <si>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</si>
  <si>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</si>
  <si>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</si>
  <si>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</si>
  <si>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</si>
  <si>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</si>
  <si>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</si>
  <si>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</si>
  <si>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</si>
  <si>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</si>
  <si>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</si>
  <si>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</si>
  <si>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</si>
  <si>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</si>
  <si>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</si>
  <si>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</si>
  <si>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</si>
  <si>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</si>
  <si>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</si>
  <si>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</si>
  <si>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</si>
  <si>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</si>
  <si>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</si>
  <si>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</si>
  <si>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</si>
  <si>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</si>
  <si>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</si>
  <si>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</si>
  <si>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</si>
  <si>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</si>
  <si>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</si>
  <si>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</si>
  <si>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</si>
  <si>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</si>
  <si>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</si>
  <si>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</si>
  <si>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</si>
  <si>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</si>
  <si>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</si>
  <si>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</si>
  <si>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</si>
  <si>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</si>
  <si>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</si>
  <si>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</si>
  <si>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</si>
  <si>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</si>
  <si>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</si>
  <si>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</si>
  <si>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</si>
  <si>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</si>
  <si>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</si>
  <si>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</si>
  <si>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</si>
  <si>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</si>
  <si>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</si>
  <si>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</si>
  <si>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</si>
  <si>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</si>
  <si>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</si>
  <si>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</si>
  <si>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</si>
  <si>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</si>
  <si>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</si>
  <si>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</si>
  <si>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</si>
  <si>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</si>
  <si>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</si>
  <si>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</si>
  <si>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</si>
  <si>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</si>
  <si>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</si>
  <si>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</si>
  <si>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</si>
  <si>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</si>
  <si>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</si>
  <si>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</si>
  <si>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</si>
  <si>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</si>
  <si>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</si>
  <si>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</si>
  <si>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</si>
  <si>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</si>
  <si>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</si>
  <si>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</si>
  <si>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</si>
  <si>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</si>
  <si>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</si>
  <si>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</si>
  <si>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</si>
  <si>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</si>
  <si>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</si>
  <si>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</si>
  <si>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</si>
  <si>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</si>
  <si>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</si>
  <si>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</si>
  <si>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</si>
  <si>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</si>
  <si>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</si>
  <si>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</si>
  <si>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</si>
  <si>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</si>
  <si>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</si>
  <si>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</si>
  <si>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</si>
  <si>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</si>
  <si>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</si>
  <si>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</si>
  <si>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</si>
  <si>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</si>
  <si>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</si>
  <si>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</si>
  <si>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</si>
  <si>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</si>
  <si>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</si>
  <si>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</si>
  <si>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</si>
  <si>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</si>
  <si>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</si>
  <si>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</si>
  <si>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</si>
  <si>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</si>
  <si>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</si>
  <si>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</si>
  <si>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</si>
  <si>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</si>
  <si>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</si>
  <si>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</si>
  <si>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</si>
  <si>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</si>
  <si>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</si>
  <si>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</si>
  <si>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</si>
  <si>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</si>
  <si>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</si>
  <si>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</si>
  <si>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</si>
  <si>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</si>
  <si>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</si>
  <si>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</si>
  <si>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</si>
  <si>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</si>
  <si>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</si>
  <si>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</si>
  <si>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</si>
  <si>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</si>
  <si>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</si>
  <si>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</si>
  <si>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</si>
  <si>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</si>
  <si>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</si>
  <si>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</si>
  <si>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</si>
  <si>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</si>
  <si>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</si>
  <si>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</si>
  <si>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</si>
  <si>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</si>
  <si>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</si>
  <si>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</si>
  <si>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</si>
  <si>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</si>
  <si>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</si>
  <si>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</si>
  <si>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</si>
  <si>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</si>
  <si>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</si>
  <si>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</si>
  <si>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</si>
  <si>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</si>
  <si>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</si>
  <si>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</si>
  <si>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</si>
  <si>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</si>
  <si>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</si>
  <si>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</si>
  <si>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</si>
  <si>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</si>
  <si>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</si>
  <si>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</si>
  <si>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</si>
  <si>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</si>
  <si>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</si>
  <si>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</si>
  <si>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</si>
  <si>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</si>
  <si>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</si>
  <si>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</si>
  <si>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</si>
  <si>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</si>
  <si>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</si>
  <si>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</si>
  <si>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</si>
  <si>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</si>
  <si>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</si>
  <si>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</si>
  <si>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</si>
  <si>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</si>
  <si>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</si>
  <si>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</si>
  <si>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</si>
  <si>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</si>
  <si>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</si>
  <si>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</si>
  <si>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</si>
  <si>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</si>
  <si>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</si>
  <si>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</si>
  <si>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</si>
  <si>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</si>
  <si>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</si>
  <si>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</si>
  <si>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</si>
  <si>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</si>
  <si>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</si>
  <si>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</si>
  <si>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</si>
  <si>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</si>
  <si>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</si>
  <si>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</si>
  <si>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</si>
  <si>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</si>
  <si>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</si>
  <si>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</si>
  <si>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</si>
  <si>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</si>
  <si>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</si>
  <si>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</si>
  <si>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</si>
  <si>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</si>
  <si>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</si>
  <si>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</si>
  <si>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</si>
  <si>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</si>
  <si>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</si>
  <si>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</si>
  <si>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</si>
  <si>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</si>
  <si>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</si>
  <si>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</si>
  <si>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</si>
  <si>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</si>
  <si>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</si>
  <si>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</si>
  <si>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</si>
  <si>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</si>
  <si>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</si>
  <si>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</si>
  <si>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</si>
  <si>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</si>
  <si>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</si>
  <si>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</si>
  <si>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</si>
  <si>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</si>
  <si>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</si>
  <si>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</si>
  <si>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</si>
  <si>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</si>
  <si>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</si>
  <si>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</si>
  <si>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</si>
  <si>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</si>
  <si>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</si>
  <si>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</si>
  <si>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</si>
  <si>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</si>
  <si>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</si>
  <si>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</si>
  <si>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</si>
  <si>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</si>
  <si>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</si>
  <si>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</si>
  <si>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</si>
  <si>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</si>
  <si>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</si>
  <si>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</si>
  <si>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</si>
  <si>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</si>
  <si>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</si>
  <si>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</si>
  <si>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</si>
  <si>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</si>
  <si>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</si>
  <si>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</si>
  <si>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</si>
  <si>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</si>
  <si>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</si>
  <si>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</si>
  <si>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</si>
  <si>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</si>
  <si>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</si>
  <si>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</si>
  <si>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</si>
  <si>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</si>
  <si>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</si>
  <si>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</si>
  <si>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</si>
  <si>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</si>
  <si>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</si>
  <si>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</si>
  <si>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</si>
  <si>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</si>
  <si>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</si>
  <si>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</si>
  <si>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</si>
  <si>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</si>
  <si>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</si>
  <si>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</si>
  <si>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</si>
  <si>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</si>
  <si>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</si>
  <si>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</si>
  <si>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</si>
  <si>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</si>
  <si>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</si>
  <si>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</si>
  <si>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</si>
  <si>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</si>
  <si>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</si>
  <si>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</si>
  <si>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</si>
  <si>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</si>
  <si>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</si>
  <si>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</si>
  <si>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</si>
  <si>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</si>
  <si>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</si>
  <si>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</si>
  <si>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</si>
  <si>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</si>
  <si>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</si>
  <si>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</si>
  <si>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</si>
  <si>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</si>
  <si>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</si>
  <si>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</si>
  <si>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</si>
  <si>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</si>
  <si>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</si>
  <si>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</si>
  <si>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</si>
  <si>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</si>
  <si>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</si>
  <si>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</si>
  <si>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</si>
  <si>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</si>
  <si>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</si>
  <si>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</si>
  <si>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</si>
  <si>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</si>
  <si>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</si>
  <si>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</si>
  <si>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</si>
  <si>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</si>
  <si>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</si>
  <si>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</si>
  <si>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</si>
  <si>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</si>
  <si>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</si>
  <si>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</si>
  <si>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</si>
  <si>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</si>
  <si>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</si>
  <si>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</si>
  <si>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</si>
  <si>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</si>
  <si>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</si>
  <si>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</si>
  <si>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</si>
  <si>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</si>
  <si>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</si>
  <si>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</si>
  <si>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</si>
  <si>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</si>
  <si>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</si>
  <si>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</si>
  <si>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</si>
  <si>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</si>
  <si>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</si>
  <si>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</si>
  <si>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</si>
  <si>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</si>
  <si>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</si>
  <si>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</si>
  <si>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</si>
  <si>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</si>
  <si>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</si>
  <si>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</si>
  <si>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</si>
  <si>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</si>
  <si>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</si>
  <si>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</si>
  <si>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</si>
  <si>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</si>
  <si>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</si>
  <si>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</si>
  <si>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</si>
  <si>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</si>
  <si>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</si>
  <si>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</si>
  <si>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</si>
  <si>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</si>
  <si>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</si>
  <si>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</si>
  <si>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</si>
  <si>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</si>
  <si>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</si>
  <si>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</si>
  <si>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</si>
  <si>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</si>
  <si>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</si>
  <si>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</si>
  <si>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</si>
  <si>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</si>
  <si>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</si>
  <si>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</si>
  <si>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</si>
  <si>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</si>
  <si>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</si>
  <si>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</si>
  <si>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</si>
  <si>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</si>
  <si>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</si>
  <si>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</si>
  <si>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</si>
  <si>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</si>
  <si>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</si>
  <si>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</si>
  <si>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</si>
  <si>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</si>
  <si>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</si>
  <si>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</si>
  <si>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</si>
  <si>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</si>
  <si>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</si>
  <si>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</si>
  <si>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</si>
  <si>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</si>
  <si>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</si>
  <si>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</si>
  <si>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</si>
  <si>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</si>
  <si>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</si>
  <si>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</si>
  <si>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</si>
  <si>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</si>
  <si>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</si>
  <si>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</si>
  <si>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</si>
  <si>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</si>
  <si>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</si>
  <si>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</si>
  <si>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</si>
  <si>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</si>
  <si>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</si>
  <si>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</si>
  <si>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</si>
  <si>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</si>
  <si>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</si>
  <si>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</si>
  <si>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</si>
  <si>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</si>
  <si>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</si>
  <si>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</si>
  <si>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</si>
  <si>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</si>
  <si>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</si>
  <si>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</si>
  <si>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</si>
  <si>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</si>
  <si>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</si>
  <si>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</si>
  <si>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</si>
  <si>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</si>
  <si>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</si>
  <si>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</si>
  <si>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</si>
  <si>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</si>
  <si>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</si>
  <si>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</si>
  <si>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</si>
  <si>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</si>
  <si>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</si>
  <si>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</si>
  <si>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</si>
  <si>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</si>
  <si>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</si>
  <si>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</si>
  <si>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</si>
  <si>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</si>
  <si>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</si>
  <si>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</si>
  <si>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</si>
  <si>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</si>
  <si>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</si>
  <si>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</si>
  <si>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</si>
  <si>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</si>
  <si>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</si>
  <si>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</si>
  <si>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</si>
  <si>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</si>
  <si>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</si>
  <si>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</si>
  <si>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</si>
  <si>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</si>
  <si>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</si>
  <si>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</si>
  <si>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</si>
  <si>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</si>
  <si>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</si>
  <si>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</si>
  <si>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</si>
  <si>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</si>
  <si>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</si>
  <si>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</si>
  <si>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</si>
  <si>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</si>
  <si>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</si>
  <si>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</si>
  <si>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</si>
  <si>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</si>
  <si>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</si>
  <si>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</si>
  <si>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</si>
  <si>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</si>
  <si>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</si>
  <si>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</si>
  <si>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</si>
  <si>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</si>
  <si>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</si>
  <si>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</si>
  <si>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</si>
  <si>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</si>
  <si>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</si>
  <si>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</si>
  <si>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</si>
  <si>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</si>
  <si>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</si>
  <si>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</si>
  <si>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</si>
  <si>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</si>
  <si>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</si>
  <si>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</si>
  <si>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</si>
  <si>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</si>
  <si>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</si>
  <si>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</si>
  <si>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</si>
  <si>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</si>
  <si>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</si>
  <si>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</si>
  <si>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</si>
  <si>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</si>
  <si>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</si>
  <si>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</si>
  <si>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</si>
  <si>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</si>
  <si>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</si>
  <si>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</si>
  <si>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</si>
  <si>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</si>
  <si>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</si>
  <si>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</si>
  <si>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</si>
  <si>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</si>
  <si>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</si>
  <si>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</si>
  <si>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</si>
  <si>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</si>
  <si>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</si>
  <si>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</si>
  <si>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</si>
  <si>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</si>
  <si>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</si>
  <si>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</si>
  <si>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</si>
  <si>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</si>
  <si>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</si>
  <si>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</si>
  <si>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</si>
  <si>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</si>
  <si>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</si>
  <si>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</si>
  <si>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</si>
  <si>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</si>
  <si>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</si>
  <si>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</si>
  <si>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</si>
  <si>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</si>
  <si>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</si>
  <si>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</si>
  <si>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</si>
  <si>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</si>
  <si>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</si>
  <si>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</si>
  <si>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</si>
  <si>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</si>
  <si>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</si>
  <si>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</si>
  <si>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</si>
  <si>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</si>
  <si>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</si>
  <si>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</si>
  <si>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</si>
  <si>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</si>
  <si>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</si>
  <si>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</si>
  <si>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</si>
  <si>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</si>
  <si>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</si>
  <si>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</si>
  <si>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</si>
  <si>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</si>
  <si>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</si>
  <si>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</si>
  <si>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</si>
  <si>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</si>
  <si>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</si>
  <si>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</si>
  <si>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</si>
  <si>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</si>
  <si>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</si>
  <si>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</si>
  <si>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</si>
  <si>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</si>
  <si>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</si>
  <si>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</si>
  <si>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</si>
  <si>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</si>
  <si>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</si>
  <si>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</si>
  <si>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</si>
  <si>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</si>
  <si>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</si>
  <si>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</si>
  <si>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</si>
  <si>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</si>
  <si>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</si>
  <si>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</si>
  <si>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</si>
  <si>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</si>
  <si>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</si>
  <si>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</si>
  <si>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</si>
  <si>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</si>
  <si>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</si>
  <si>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</si>
  <si>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</si>
  <si>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</si>
  <si>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</si>
  <si>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</si>
  <si>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</si>
  <si>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</si>
  <si>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</si>
  <si>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</si>
  <si>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</si>
  <si>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</si>
  <si>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</si>
  <si>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</si>
  <si>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</si>
  <si>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</si>
  <si>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</si>
  <si>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</si>
  <si>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</si>
  <si>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</si>
  <si>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</si>
  <si>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</si>
  <si>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</si>
  <si>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</si>
  <si>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</si>
  <si>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</si>
  <si>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</si>
  <si>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</si>
  <si>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</si>
  <si>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</si>
  <si>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</si>
  <si>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</si>
  <si>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</si>
  <si>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</si>
  <si>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</si>
  <si>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</si>
  <si>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</si>
  <si>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</si>
  <si>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</si>
  <si>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</si>
  <si>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</si>
  <si>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</si>
  <si>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</si>
  <si>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</si>
  <si>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</si>
  <si>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</si>
  <si>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</si>
  <si>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</si>
  <si>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</si>
  <si>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</si>
  <si>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</si>
  <si>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</si>
  <si>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</si>
  <si>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</si>
  <si>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</si>
  <si>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</si>
  <si>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</si>
  <si>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</si>
  <si>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</si>
  <si>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</si>
  <si>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</si>
  <si>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</si>
  <si>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</si>
  <si>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</si>
  <si>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</si>
  <si>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</si>
  <si>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</si>
  <si>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</si>
  <si>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</si>
  <si>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</si>
  <si>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</si>
  <si>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</si>
  <si>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</si>
  <si>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</si>
  <si>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</si>
  <si>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</si>
  <si>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</si>
  <si>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</si>
  <si>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</si>
  <si>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</si>
  <si>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</si>
  <si>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</si>
  <si>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</si>
  <si>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</si>
  <si>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</si>
  <si>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</si>
  <si>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</si>
  <si>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</si>
  <si>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</si>
  <si>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</si>
  <si>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</si>
  <si>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</si>
  <si>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</si>
  <si>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</si>
  <si>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</si>
  <si>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</si>
  <si>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</si>
  <si>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</si>
  <si>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</si>
  <si>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</si>
  <si>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</si>
  <si>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</si>
  <si>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</si>
  <si>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</si>
  <si>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</si>
  <si>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</si>
  <si>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</si>
  <si>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</si>
  <si>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</si>
  <si>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</si>
  <si>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</si>
  <si>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</si>
  <si>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</si>
  <si>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</si>
  <si>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</si>
  <si>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</si>
  <si>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</si>
  <si>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</si>
  <si>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</si>
  <si>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</si>
  <si>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</si>
  <si>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</si>
  <si>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</si>
  <si>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</si>
  <si>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</si>
  <si>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</si>
  <si>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</si>
  <si>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</si>
  <si>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</si>
  <si>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</si>
  <si>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</si>
  <si>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</si>
  <si>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</si>
  <si>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</si>
  <si>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</si>
  <si>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</si>
  <si>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</si>
  <si>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</si>
  <si>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</si>
  <si>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</si>
  <si>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</si>
  <si>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</si>
  <si>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</si>
  <si>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</si>
  <si>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</si>
  <si>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</si>
  <si>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</si>
  <si>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</si>
  <si>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</si>
  <si>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</si>
  <si>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</si>
  <si>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</si>
  <si>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</si>
  <si>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</si>
  <si>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</si>
  <si>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</si>
  <si>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</si>
  <si>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</si>
  <si>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</si>
  <si>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</si>
  <si>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</si>
  <si>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</si>
  <si>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</si>
  <si>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</si>
  <si>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</si>
  <si>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</si>
  <si>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</si>
  <si>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</si>
  <si>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</si>
  <si>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</si>
  <si>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</si>
  <si>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</si>
  <si>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</si>
  <si>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</si>
  <si>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</si>
  <si>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</si>
  <si>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</si>
  <si>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</si>
  <si>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</si>
  <si>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</si>
  <si>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</si>
  <si>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</si>
  <si>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</si>
  <si>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</si>
  <si>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</si>
  <si>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</si>
  <si>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</si>
  <si>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</si>
  <si>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</si>
  <si>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</si>
  <si>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</si>
  <si>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</si>
  <si>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</si>
  <si>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</si>
  <si>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</si>
  <si>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</si>
  <si>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</si>
  <si>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</si>
  <si>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</si>
  <si>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</si>
  <si>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</si>
  <si>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</si>
  <si>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</si>
  <si>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</si>
  <si>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</si>
  <si>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</si>
  <si>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</si>
  <si>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</si>
  <si>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</si>
  <si>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</si>
  <si>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</si>
  <si>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</si>
  <si>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</si>
  <si>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</si>
  <si>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</si>
  <si>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</si>
  <si>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</si>
  <si>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</si>
  <si>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</si>
  <si>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</si>
  <si>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</si>
  <si>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</si>
  <si>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</si>
  <si>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</si>
  <si>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</si>
  <si>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</si>
  <si>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</si>
  <si>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</si>
  <si>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</si>
  <si>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</si>
  <si>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</si>
  <si>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</si>
  <si>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</si>
  <si>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</si>
  <si>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</si>
  <si>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</si>
  <si>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</si>
  <si>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</si>
  <si>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</si>
  <si>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</si>
  <si>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</si>
  <si>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</si>
  <si>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</si>
  <si>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</si>
  <si>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</si>
  <si>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</si>
  <si>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</si>
  <si>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</si>
  <si>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</si>
  <si>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</si>
  <si>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</si>
  <si>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</si>
  <si>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</si>
  <si>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</si>
  <si>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</si>
  <si>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</si>
  <si>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</si>
  <si>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</si>
  <si>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</si>
  <si>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</si>
  <si>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</si>
  <si>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</si>
  <si>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</si>
  <si>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</si>
  <si>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</si>
  <si>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</si>
  <si>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</si>
  <si>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</si>
  <si>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</si>
  <si>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</si>
  <si>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</si>
  <si>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</si>
  <si>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</si>
  <si>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</si>
  <si>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</si>
  <si>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</si>
  <si>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</si>
  <si>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</si>
  <si>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</si>
  <si>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</si>
  <si>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</si>
  <si>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</si>
  <si>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</si>
  <si>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</si>
  <si>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</si>
  <si>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</si>
  <si>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</si>
  <si>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</si>
  <si>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</si>
  <si>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</si>
  <si>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</si>
  <si>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</si>
  <si>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</si>
  <si>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</si>
  <si>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</si>
  <si>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</si>
  <si>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</si>
  <si>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</si>
  <si>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</si>
  <si>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</si>
  <si>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</si>
  <si>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</si>
  <si>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</si>
  <si>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</si>
  <si>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</si>
  <si>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</si>
  <si>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</si>
  <si>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</si>
  <si>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</si>
  <si>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</si>
  <si>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</si>
  <si>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</si>
  <si>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</si>
  <si>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</si>
  <si>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</si>
  <si>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</si>
  <si>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</si>
  <si>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</si>
  <si>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</si>
  <si>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</si>
  <si>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</si>
  <si>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</si>
  <si>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</si>
  <si>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</si>
  <si>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</si>
  <si>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</si>
  <si>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</si>
  <si>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</si>
  <si>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</si>
  <si>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</si>
  <si>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</si>
  <si>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</si>
  <si>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</si>
  <si>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</si>
  <si>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</si>
  <si>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</si>
  <si>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</si>
  <si>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</si>
  <si>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</si>
  <si>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</si>
  <si>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</si>
  <si>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</si>
  <si>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</si>
  <si>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</si>
  <si>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</si>
  <si>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</si>
  <si>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</si>
  <si>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</si>
  <si>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</si>
  <si>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</si>
  <si>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</si>
  <si>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</si>
  <si>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</si>
  <si>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</si>
  <si>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</si>
  <si>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</si>
  <si>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</si>
  <si>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</si>
  <si>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</si>
  <si>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</si>
  <si>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</si>
  <si>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</si>
  <si>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</si>
  <si>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</si>
  <si>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</si>
  <si>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</si>
  <si>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</si>
  <si>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</si>
  <si>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</si>
  <si>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</si>
  <si>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</si>
  <si>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</si>
  <si>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</si>
  <si>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</si>
  <si>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</si>
  <si>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</si>
  <si>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</si>
  <si>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</si>
  <si>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</si>
  <si>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</si>
  <si>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</si>
  <si>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</si>
  <si>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</si>
  <si>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</si>
  <si>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</si>
  <si>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</si>
  <si>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</si>
  <si>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</si>
  <si>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</si>
  <si>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</si>
  <si>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</si>
  <si>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</si>
  <si>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</si>
  <si>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</si>
  <si>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</si>
  <si>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</si>
  <si>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</si>
  <si>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</si>
  <si>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</si>
  <si>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</si>
  <si>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</si>
  <si>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</si>
  <si>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</si>
  <si>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</si>
  <si>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</si>
  <si>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</si>
  <si>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</si>
  <si>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</si>
  <si>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</si>
  <si>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</si>
  <si>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</si>
  <si>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</si>
  <si>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</si>
  <si>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</si>
  <si>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</si>
  <si>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</si>
  <si>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</si>
  <si>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</si>
  <si>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</si>
  <si>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</si>
  <si>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</si>
  <si>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</si>
  <si>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</si>
  <si>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</si>
  <si>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</si>
  <si>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</si>
  <si>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</si>
  <si>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</si>
  <si>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</si>
  <si>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</si>
  <si>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</si>
  <si>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</si>
  <si>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</si>
  <si>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</si>
  <si>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</si>
  <si>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</si>
  <si>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</si>
  <si>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</si>
  <si>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</si>
  <si>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</si>
  <si>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</si>
  <si>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</si>
  <si>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</si>
  <si>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</si>
  <si>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</si>
  <si>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</si>
  <si>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</si>
  <si>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</si>
  <si>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</si>
  <si>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</si>
  <si>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</si>
  <si>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</si>
  <si>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</si>
  <si>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</si>
  <si>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</si>
  <si>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</si>
  <si>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</si>
  <si>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</si>
  <si>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</si>
  <si>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</si>
  <si>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</si>
  <si>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</si>
  <si>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</si>
  <si>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</si>
  <si>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</si>
  <si>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</si>
  <si>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</si>
  <si>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</si>
  <si>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</si>
  <si>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</si>
  <si>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</si>
  <si>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</si>
  <si>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</si>
  <si>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</si>
  <si>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</si>
  <si>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</si>
  <si>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</si>
  <si>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</si>
  <si>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</si>
  <si>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</si>
  <si>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</si>
  <si>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</si>
  <si>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</si>
  <si>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</si>
  <si>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</si>
  <si>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</si>
  <si>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</si>
  <si>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</si>
  <si>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</si>
  <si>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</si>
  <si>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</si>
  <si>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</si>
  <si>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</si>
  <si>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</si>
  <si>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</si>
  <si>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</si>
  <si>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</si>
  <si>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</si>
  <si>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</si>
  <si>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</si>
  <si>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</si>
  <si>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</si>
  <si>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</si>
  <si>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</si>
  <si>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</si>
  <si>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</si>
  <si>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</si>
  <si>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</si>
  <si>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</si>
  <si>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</si>
  <si>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</si>
  <si>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</si>
  <si>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</si>
  <si>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</si>
  <si>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</si>
  <si>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</si>
  <si>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</si>
  <si>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</si>
  <si>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</si>
  <si>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</si>
  <si>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</si>
  <si>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</si>
  <si>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</si>
  <si>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</si>
  <si>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</si>
  <si>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</si>
  <si>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</si>
  <si>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</si>
  <si>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</si>
  <si>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</si>
  <si>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</si>
  <si>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</si>
  <si>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</si>
  <si>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</si>
  <si>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</si>
  <si>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</si>
  <si>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</si>
  <si>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</si>
  <si>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</si>
  <si>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</si>
  <si>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</si>
  <si>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</si>
  <si>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</si>
  <si>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</si>
  <si>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</si>
  <si>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</si>
  <si>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</si>
  <si>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</si>
  <si>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</si>
  <si>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</si>
  <si>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</si>
  <si>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</si>
  <si>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</si>
  <si>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</si>
  <si>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</si>
  <si>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</si>
  <si>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</si>
  <si>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</si>
  <si>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</si>
  <si>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</si>
  <si>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</si>
  <si>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</si>
  <si>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</si>
  <si>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</si>
  <si>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</si>
  <si>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</si>
  <si>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</si>
  <si>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</si>
  <si>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</si>
  <si>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</si>
  <si>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</si>
  <si>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</si>
  <si>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</si>
  <si>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</si>
  <si>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</si>
  <si>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</si>
  <si>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</si>
  <si>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</si>
  <si>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</si>
  <si>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</si>
  <si>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</si>
  <si>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</si>
  <si>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</si>
  <si>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</si>
  <si>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</si>
  <si>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</si>
  <si>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</si>
  <si>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</si>
  <si>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</si>
  <si>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</si>
  <si>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</si>
  <si>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</si>
  <si>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</si>
  <si>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</si>
  <si>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</si>
  <si>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</si>
  <si>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</si>
  <si>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</si>
  <si>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</si>
  <si>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</si>
  <si>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</si>
  <si>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</si>
  <si>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</si>
  <si>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</si>
  <si>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</si>
  <si>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</si>
  <si>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</si>
  <si>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</si>
  <si>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</si>
  <si>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</si>
  <si>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</si>
  <si>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</si>
  <si>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</si>
  <si>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</si>
  <si>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</si>
  <si>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</si>
  <si>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</si>
  <si>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</si>
  <si>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</si>
  <si>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</si>
  <si>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</si>
  <si>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</si>
  <si>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</si>
  <si>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</si>
  <si>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</si>
  <si>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</si>
  <si>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</si>
  <si>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</si>
  <si>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</si>
  <si>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</si>
  <si>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</si>
  <si>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</si>
  <si>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</si>
  <si>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</si>
  <si>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</si>
  <si>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</si>
  <si>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</si>
  <si>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</si>
  <si>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</si>
  <si>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</si>
  <si>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</si>
  <si>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</si>
  <si>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</si>
  <si>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</si>
  <si>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</si>
  <si>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</si>
  <si>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</si>
  <si>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</si>
  <si>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</si>
  <si>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</si>
  <si>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</si>
  <si>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</si>
  <si>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</si>
  <si>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</si>
  <si>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</si>
  <si>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</si>
  <si>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</si>
  <si>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</si>
  <si>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</si>
  <si>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</si>
  <si>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</si>
  <si>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</si>
  <si>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</si>
  <si>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</si>
  <si>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</si>
  <si>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</si>
  <si>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</si>
  <si>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</si>
  <si>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</si>
  <si>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</si>
  <si>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</si>
  <si>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</si>
  <si>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</si>
  <si>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</si>
  <si>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</si>
  <si>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</si>
  <si>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</si>
  <si>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</si>
  <si>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</si>
  <si>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</si>
  <si>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</si>
  <si>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</si>
  <si>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</si>
  <si>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</si>
  <si>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</si>
  <si>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</si>
  <si>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</si>
  <si>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</si>
  <si>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</si>
  <si>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</si>
  <si>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</si>
  <si>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</si>
  <si>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</si>
  <si>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</si>
  <si>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</si>
  <si>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</si>
  <si>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</si>
  <si>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</si>
  <si>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</si>
  <si>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</si>
  <si>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</si>
  <si>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</si>
  <si>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</si>
  <si>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</si>
  <si>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</si>
  <si>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</si>
  <si>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</si>
  <si>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</si>
  <si>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</si>
  <si>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</si>
  <si>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</si>
  <si>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</si>
  <si>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</si>
  <si>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</si>
  <si>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</si>
  <si>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</si>
  <si>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</si>
  <si>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</si>
  <si>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</si>
  <si>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</si>
  <si>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</si>
  <si>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</si>
  <si>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</si>
  <si>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</si>
  <si>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</si>
  <si>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</si>
  <si>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</si>
  <si>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</si>
  <si>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</si>
  <si>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</si>
  <si>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</si>
  <si>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</si>
  <si>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</si>
  <si>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</si>
  <si>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</si>
  <si>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</si>
  <si>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</si>
  <si>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</si>
  <si>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</si>
  <si>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</si>
  <si>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</si>
  <si>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</si>
  <si>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</si>
  <si>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</si>
  <si>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</si>
  <si>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</si>
  <si>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</si>
  <si>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</si>
  <si>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</si>
  <si>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</si>
  <si>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</si>
  <si>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</si>
  <si>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</si>
  <si>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</si>
  <si>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</si>
  <si>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</si>
  <si>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</si>
  <si>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</si>
  <si>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</si>
  <si>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</si>
  <si>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</si>
  <si>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</si>
  <si>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</si>
  <si>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</si>
  <si>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</si>
  <si>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</si>
  <si>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</si>
  <si>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</si>
  <si>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</si>
  <si>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</si>
  <si>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</si>
  <si>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</si>
  <si>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</si>
  <si>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</si>
  <si>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</si>
  <si>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</si>
  <si>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</si>
  <si>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</si>
  <si>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</si>
  <si>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</si>
  <si>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</si>
  <si>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</si>
  <si>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</si>
  <si>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</si>
  <si>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</si>
  <si>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</si>
  <si>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</si>
  <si>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</si>
  <si>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</si>
  <si>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</si>
  <si>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</si>
  <si>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</si>
  <si>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</si>
  <si>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</si>
  <si>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</si>
  <si>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</si>
  <si>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</si>
  <si>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</si>
  <si>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</si>
  <si>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</si>
  <si>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</si>
  <si>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</si>
  <si>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</si>
  <si>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</si>
  <si>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</si>
  <si>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</si>
  <si>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</si>
  <si>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</si>
  <si>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</si>
  <si>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</si>
  <si>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</si>
  <si>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</si>
  <si>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</si>
  <si>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</si>
  <si>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</si>
  <si>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</si>
  <si>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</si>
  <si>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</si>
  <si>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</si>
  <si>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</si>
  <si>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</si>
  <si>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</si>
  <si>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</si>
  <si>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</si>
  <si>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</si>
  <si>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</si>
  <si>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</si>
  <si>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</si>
  <si>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</si>
  <si>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</si>
  <si>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</si>
  <si>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</si>
  <si>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</si>
  <si>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</si>
  <si>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</si>
  <si>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</si>
  <si>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</si>
  <si>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</si>
  <si>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</si>
  <si>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</si>
  <si>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</si>
  <si>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</si>
  <si>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</si>
  <si>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</si>
  <si>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</si>
  <si>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</si>
  <si>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</si>
  <si>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</si>
  <si>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</si>
  <si>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</si>
  <si>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</si>
  <si>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</si>
  <si>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</si>
  <si>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</si>
  <si>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</si>
  <si>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</si>
  <si>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</si>
  <si>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</si>
  <si>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</si>
  <si>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</si>
  <si>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</si>
  <si>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</si>
  <si>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</si>
  <si>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</si>
  <si>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</si>
  <si>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</si>
  <si>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</si>
  <si>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</si>
  <si>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</si>
  <si>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</si>
  <si>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</si>
  <si>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</si>
  <si>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</si>
  <si>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</si>
  <si>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</si>
  <si>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</si>
  <si>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</si>
  <si>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</si>
  <si>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</si>
  <si>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</si>
  <si>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</si>
  <si>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</si>
  <si>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</si>
  <si>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</si>
  <si>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</si>
  <si>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</si>
  <si>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</si>
  <si>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</si>
  <si>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</si>
  <si>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</si>
  <si>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</si>
  <si>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</si>
  <si>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</si>
  <si>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</si>
  <si>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</si>
  <si>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</si>
  <si>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</si>
  <si>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</si>
  <si>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</si>
  <si>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</si>
  <si>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</si>
  <si>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</si>
  <si>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</si>
  <si>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</si>
  <si>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</si>
  <si>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</si>
  <si>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</si>
  <si>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</si>
  <si>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</si>
  <si>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</si>
  <si>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</si>
  <si>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</si>
  <si>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</si>
  <si>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</si>
  <si>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</si>
  <si>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</si>
  <si>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</si>
  <si>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</si>
  <si>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</si>
  <si>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</si>
  <si>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</si>
  <si>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</si>
  <si>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</si>
  <si>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</si>
  <si>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</si>
  <si>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</si>
  <si>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</si>
  <si>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</si>
  <si>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</si>
  <si>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</si>
  <si>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</si>
  <si>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</si>
  <si>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</si>
  <si>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</si>
  <si>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</si>
  <si>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</si>
  <si>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</si>
  <si>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</si>
  <si>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</si>
  <si>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</si>
  <si>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</si>
  <si>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</si>
  <si>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</si>
  <si>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</si>
  <si>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</si>
  <si>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</si>
  <si>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</si>
  <si>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</si>
  <si>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</si>
  <si>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</si>
  <si>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</si>
  <si>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</si>
  <si>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</si>
  <si>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</si>
  <si>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</si>
  <si>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</si>
  <si>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</si>
  <si>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</si>
  <si>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</si>
  <si>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</si>
  <si>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</si>
  <si>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</si>
  <si>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</si>
  <si>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</si>
  <si>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</si>
  <si>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</si>
  <si>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</si>
  <si>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</si>
  <si>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</si>
  <si>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</si>
  <si>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</si>
  <si>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</si>
  <si>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</si>
  <si>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</si>
  <si>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</si>
  <si>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</si>
  <si>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</si>
  <si>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</si>
  <si>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</si>
  <si>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</si>
  <si>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</si>
  <si>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</si>
  <si>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</si>
  <si>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</si>
  <si>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</si>
  <si>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</si>
  <si>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</si>
  <si>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</si>
  <si>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</si>
  <si>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</si>
  <si>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</si>
  <si>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</si>
  <si>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</si>
  <si>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</si>
  <si>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</si>
  <si>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</si>
  <si>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</si>
  <si>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</si>
  <si>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</si>
  <si>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</si>
  <si>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</si>
  <si>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</si>
  <si>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</si>
  <si>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</si>
  <si>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</si>
  <si>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</si>
  <si>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</si>
  <si>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</si>
  <si>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</si>
  <si>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</si>
  <si>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</si>
  <si>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</si>
  <si>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</si>
  <si>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</si>
  <si>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</si>
  <si>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</si>
  <si>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</si>
  <si>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</si>
  <si>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</si>
  <si>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</si>
  <si>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</si>
  <si>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</si>
  <si>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</si>
  <si>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</si>
  <si>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</si>
  <si>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</si>
  <si>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</si>
  <si>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</si>
  <si>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</si>
  <si>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</si>
  <si>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</si>
  <si>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</si>
  <si>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</si>
  <si>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</si>
  <si>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</si>
  <si>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</si>
  <si>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</si>
  <si>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</si>
  <si>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</si>
  <si>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</si>
  <si>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</si>
  <si>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</si>
  <si>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</si>
  <si>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</si>
  <si>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</si>
  <si>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</si>
  <si>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</si>
  <si>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</si>
  <si>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</si>
  <si>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</si>
  <si>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</si>
  <si>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</si>
  <si>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</si>
  <si>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</si>
  <si>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</si>
  <si>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</si>
  <si>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</si>
  <si>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</si>
  <si>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</si>
  <si>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</si>
  <si>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</si>
  <si>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</si>
  <si>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</si>
  <si>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</si>
  <si>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</si>
  <si>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</si>
  <si>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</si>
  <si>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</si>
  <si>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</si>
  <si>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</si>
  <si>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</si>
  <si>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</si>
  <si>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</si>
  <si>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</si>
  <si>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</si>
  <si>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</si>
  <si>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</si>
  <si>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</si>
  <si>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</si>
  <si>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</si>
  <si>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</si>
  <si>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</si>
  <si>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</si>
  <si>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</si>
  <si>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</si>
  <si>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</si>
  <si>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</si>
  <si>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</si>
  <si>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</si>
  <si>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</si>
  <si>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</si>
  <si>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</si>
  <si>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</si>
  <si>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</si>
  <si>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</si>
  <si>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</si>
  <si>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</si>
  <si>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</si>
  <si>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</si>
  <si>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</si>
  <si>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</si>
  <si>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</si>
  <si>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</si>
  <si>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</si>
  <si>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</si>
  <si>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</si>
  <si>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</si>
  <si>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</si>
  <si>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</si>
  <si>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</si>
  <si>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</si>
  <si>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</si>
  <si>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</si>
  <si>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</si>
  <si>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</si>
  <si>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</si>
  <si>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</si>
  <si>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</si>
  <si>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</si>
  <si>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</si>
  <si>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</si>
  <si>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</si>
  <si>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</si>
  <si>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</si>
  <si>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</si>
  <si>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</si>
  <si>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</si>
  <si>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</si>
  <si>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</si>
  <si>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</si>
  <si>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</si>
  <si>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</si>
  <si>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</si>
  <si>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</si>
  <si>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</si>
  <si>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</si>
  <si>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</si>
  <si>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</si>
  <si>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</si>
  <si>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</si>
  <si>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</si>
  <si>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</si>
  <si>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</si>
  <si>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</si>
  <si>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</si>
  <si>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</si>
  <si>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</si>
  <si>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</si>
  <si>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</si>
  <si>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</si>
  <si>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</si>
  <si>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</si>
  <si>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</si>
  <si>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</si>
  <si>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</si>
  <si>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</si>
  <si>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</si>
  <si>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</si>
  <si>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</si>
  <si>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</si>
  <si>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</si>
  <si>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</si>
  <si>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</si>
  <si>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</si>
  <si>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</si>
  <si>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</si>
  <si>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</si>
  <si>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</si>
  <si>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</si>
  <si>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</si>
  <si>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</si>
  <si>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</si>
  <si>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</si>
  <si>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</si>
  <si>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</si>
  <si>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</si>
  <si>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</si>
  <si>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</si>
  <si>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</si>
  <si>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</si>
  <si>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</si>
  <si>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</si>
  <si>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</si>
  <si>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</si>
  <si>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</si>
  <si>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</si>
  <si>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</si>
  <si>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</si>
  <si>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</si>
  <si>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</si>
  <si>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</si>
  <si>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</si>
  <si>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</si>
  <si>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</si>
  <si>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</si>
  <si>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</si>
  <si>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</si>
  <si>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</si>
  <si>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</si>
  <si>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</si>
  <si>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</si>
  <si>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</si>
  <si>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</si>
  <si>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</si>
  <si>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</si>
  <si>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</si>
  <si>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</si>
  <si>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</si>
  <si>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</si>
  <si>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</si>
  <si>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</si>
  <si>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</si>
  <si>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</si>
  <si>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</si>
  <si>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</si>
  <si>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</si>
  <si>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</si>
  <si>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</si>
  <si>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</si>
  <si>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</si>
  <si>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</si>
  <si>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</si>
  <si>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</si>
  <si>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</si>
  <si>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</si>
  <si>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</si>
  <si>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</si>
  <si>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</si>
  <si>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</si>
  <si>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</si>
  <si>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</si>
  <si>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</si>
  <si>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</si>
  <si>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</si>
  <si>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</si>
  <si>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</si>
  <si>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</si>
  <si>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</si>
  <si>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</si>
  <si>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</si>
  <si>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</si>
  <si>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</si>
  <si>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</si>
  <si>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</si>
  <si>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</si>
  <si>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</si>
  <si>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</si>
  <si>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</si>
  <si>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</si>
  <si>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</si>
  <si>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</si>
  <si>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</si>
  <si>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</si>
  <si>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</si>
  <si>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</si>
  <si>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</si>
  <si>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</si>
  <si>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</si>
  <si>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</si>
  <si>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</si>
  <si>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</si>
  <si>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</si>
  <si>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</si>
  <si>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</si>
  <si>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</si>
  <si>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</si>
  <si>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</si>
  <si>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</si>
  <si>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</si>
  <si>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</si>
  <si>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</si>
  <si>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</si>
  <si>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</si>
  <si>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</si>
  <si>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</si>
  <si>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</si>
  <si>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</si>
  <si>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</si>
  <si>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</si>
  <si>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</si>
  <si>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</si>
  <si>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</si>
  <si>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</si>
  <si>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</si>
  <si>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</si>
  <si>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</si>
  <si>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</si>
  <si>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</si>
  <si>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</si>
  <si>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</si>
  <si>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</si>
  <si>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</si>
  <si>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</si>
  <si>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</si>
  <si>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</si>
  <si>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</si>
  <si>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</si>
  <si>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</si>
  <si>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</si>
  <si>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</si>
  <si>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</si>
  <si>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</si>
  <si>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</si>
  <si>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</si>
  <si>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</si>
  <si>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</si>
  <si>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</si>
  <si>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</si>
  <si>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</si>
  <si>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</si>
  <si>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</si>
  <si>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</si>
  <si>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</si>
  <si>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</si>
  <si>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</si>
  <si>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</si>
  <si>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</si>
  <si>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</si>
  <si>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</si>
  <si>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</si>
  <si>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</si>
  <si>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</si>
  <si>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</si>
  <si>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</si>
  <si>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</si>
  <si>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</si>
  <si>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</si>
  <si>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</si>
  <si>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</si>
  <si>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</si>
  <si>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</si>
  <si>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</si>
  <si>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</si>
  <si>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</si>
  <si>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</si>
  <si>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</si>
  <si>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</si>
  <si>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</si>
  <si>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</si>
  <si>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</si>
  <si>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</si>
  <si>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</si>
  <si>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</si>
  <si>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</si>
  <si>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</si>
  <si>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</si>
  <si>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</si>
  <si>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</si>
  <si>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</si>
  <si>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</si>
  <si>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</si>
  <si>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</si>
  <si>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</si>
  <si>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</si>
  <si>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</si>
  <si>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</si>
  <si>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</si>
  <si>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</si>
  <si>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</si>
  <si>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</si>
  <si>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</si>
  <si>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</si>
  <si>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</si>
  <si>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</si>
  <si>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</si>
  <si>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</si>
  <si>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</si>
  <si>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</si>
  <si>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</si>
  <si>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</si>
  <si>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</si>
  <si>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</si>
  <si>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</si>
  <si>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</si>
  <si>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</si>
  <si>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</si>
  <si>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</si>
  <si>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</si>
  <si>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</si>
  <si>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</si>
  <si>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</si>
  <si>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</si>
  <si>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</si>
  <si>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</si>
  <si>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</si>
  <si>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</si>
  <si>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</si>
  <si>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</si>
  <si>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</si>
  <si>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</si>
  <si>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</si>
  <si>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</si>
  <si>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</si>
  <si>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</si>
  <si>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</si>
  <si>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</si>
  <si>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</si>
  <si>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</si>
  <si>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</si>
  <si>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</si>
  <si>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</si>
  <si>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</si>
  <si>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</si>
  <si>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</si>
  <si>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</si>
  <si>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</si>
  <si>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</si>
  <si>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</si>
  <si>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</si>
  <si>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</si>
  <si>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</si>
  <si>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</si>
  <si>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</si>
  <si>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</si>
  <si>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</si>
  <si>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</si>
  <si>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</si>
  <si>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</si>
  <si>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</si>
  <si>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</si>
  <si>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</si>
  <si>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</si>
  <si>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</si>
  <si>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P--219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</si>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</sst>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7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4" fillId="0" borderId="5" xfId="0" applyFont="1" applyBorder="1"/>
    <xf numFmtId="14" fontId="95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96" fillId="0" borderId="79" xfId="0" applyFont="1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35.762699999999995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32" totalsRowShown="0" headerRowDxfId="234" tableBorderDxfId="233">
  <autoFilter ref="A1:AW1232" xr:uid="{00000000-000C-0000-FFFF-FFFF00000000}">
    <filterColumn colId="11">
      <filters>
        <filter val="P-198"/>
      </filters>
    </filterColumn>
    <filterColumn colId="21">
      <filters>
        <filter val="8"/>
      </filters>
    </filterColumn>
  </autoFilter>
  <tableColumns count="49">
    <tableColumn id="1" xr3:uid="{00000000-0010-0000-0000-000001000000}" name="DESENHO_x000a_MDE" dataDxfId="232"/>
    <tableColumn id="43" xr3:uid="{56981E1B-CD3E-434D-AB02-C5F83A6F3E43}" name="DESENHO_x000a_CLIENTE" dataDxfId="231"/>
    <tableColumn id="2" xr3:uid="{00000000-0010-0000-0000-000002000000}" name="QTE" dataDxfId="230"/>
    <tableColumn id="3" xr3:uid="{00000000-0010-0000-0000-000003000000}" name="DESCRIÇÃO" dataDxfId="229"/>
    <tableColumn id="41" xr3:uid="{00000000-0010-0000-0000-000029000000}" name="COD.MDE" dataDxfId="228"/>
    <tableColumn id="40" xr3:uid="{00000000-0010-0000-0000-000028000000}" name="REMESSA" dataDxfId="227"/>
    <tableColumn id="4" xr3:uid="{00000000-0010-0000-0000-000004000000}" name="PESO UNI" dataDxfId="226"/>
    <tableColumn id="5" xr3:uid="{00000000-0010-0000-0000-000005000000}" name="PESO TOTAL" dataDxfId="225"/>
    <tableColumn id="6" xr3:uid="{00000000-0010-0000-0000-000006000000}" name="Revisão" dataDxfId="224"/>
    <tableColumn id="7" xr3:uid="{00000000-0010-0000-0000-000007000000}" name="TAG" dataDxfId="223"/>
    <tableColumn id="38" xr3:uid="{00000000-0010-0000-0000-000026000000}" name="PRODUTO" dataDxfId="222"/>
    <tableColumn id="8" xr3:uid="{00000000-0010-0000-0000-000008000000}" name="PEDIDO" dataDxfId="221"/>
    <tableColumn id="9" xr3:uid="{00000000-0010-0000-0000-000009000000}" name="Engenharia" dataDxfId="220"/>
    <tableColumn id="10" xr3:uid="{00000000-0010-0000-0000-00000A000000}" name="FORNECEDOR" dataDxfId="219"/>
    <tableColumn id="11" xr3:uid="{00000000-0010-0000-0000-00000B000000}" name="QTDE/ Fabricação" dataDxfId="218"/>
    <tableColumn id="12" xr3:uid="{00000000-0010-0000-0000-00000C000000}" name="DATA/Fabricação" dataDxfId="217"/>
    <tableColumn id="13" xr3:uid="{00000000-0010-0000-0000-00000D000000}" name="SALDO PENDENTE/Fabricação" dataDxfId="216"/>
    <tableColumn id="14" xr3:uid="{00000000-0010-0000-0000-00000E000000}" name="EVOLUÇÃO PRETO / Fabricação_x000a_(kg)" dataDxfId="215"/>
    <tableColumn id="15" xr3:uid="{00000000-0010-0000-0000-00000F000000}" name="PRONTO ACABADO kg" dataDxfId="214">
      <calculatedColumnFormula>IFERROR(H2*AG2,"")</calculatedColumnFormula>
    </tableColumn>
    <tableColumn id="16" xr3:uid="{00000000-0010-0000-0000-000010000000}" name="Pendencia  / Fabricação_x000a_EM KG" dataDxfId="213"/>
    <tableColumn id="17" xr3:uid="{00000000-0010-0000-0000-000011000000}" name="QIANTIDADE EXPEDIDA" dataDxfId="212"/>
    <tableColumn id="18" xr3:uid="{00000000-0010-0000-0000-000012000000}" name="ROMANEIO " dataDxfId="211"/>
    <tableColumn id="19" xr3:uid="{00000000-0010-0000-0000-000013000000}" name="DATA EXPEDIÇÃO" dataDxfId="210"/>
    <tableColumn id="20" xr3:uid="{00000000-0010-0000-0000-000014000000}" name="Peso Expedido" dataDxfId="209"/>
    <tableColumn id="21" xr3:uid="{00000000-0010-0000-0000-000015000000}" name="QUANTIDADE PENDENTE/Expedição" dataDxfId="208"/>
    <tableColumn id="22" xr3:uid="{00000000-0010-0000-0000-000016000000}" name="PESO PENDENTE/Expedição" dataDxfId="207"/>
    <tableColumn id="23" xr3:uid="{00000000-0010-0000-0000-000017000000}" name="MATÉRIA PRIMA" dataDxfId="206"/>
    <tableColumn id="24" xr3:uid="{00000000-0010-0000-0000-000018000000}" name="RELATORIO" dataDxfId="205"/>
    <tableColumn id="25" xr3:uid="{00000000-0010-0000-0000-000019000000}" name="PREPARAÇÃO " dataDxfId="204"/>
    <tableColumn id="26" xr3:uid="{00000000-0010-0000-0000-00001A000000}" name="CALDEIRARIA" dataDxfId="203"/>
    <tableColumn id="27" xr3:uid="{00000000-0010-0000-0000-00001B000000}" name="SOLDA" dataDxfId="202"/>
    <tableColumn id="28" xr3:uid="{00000000-0010-0000-0000-00001C000000}" name="ACABAMENTO" dataDxfId="201"/>
    <tableColumn id="29" xr3:uid="{00000000-0010-0000-0000-00001D000000}" name="PRONTO ACABADO" dataDxfId="200"/>
    <tableColumn id="30" xr3:uid="{00000000-0010-0000-0000-00001E000000}" name="EXPEDIÇÃO " dataDxfId="199"/>
    <tableColumn id="31" xr3:uid="{00000000-0010-0000-0000-00001F000000}" name="FINALIZADO " dataDxfId="198"/>
    <tableColumn id="32" xr3:uid="{00000000-0010-0000-0000-000020000000}" name="Coluna1" dataDxfId="197"/>
    <tableColumn id="33" xr3:uid="{00000000-0010-0000-0000-000021000000}" name="Coluna2" dataDxfId="196"/>
    <tableColumn id="34" xr3:uid="{00000000-0010-0000-0000-000022000000}" name="Coluna3" dataDxfId="195"/>
    <tableColumn id="35" xr3:uid="{00000000-0010-0000-0000-000023000000}" name="Coluna4" dataDxfId="1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93"/>
    <tableColumn id="42" xr3:uid="{44772FB5-94B9-4683-9D51-42A525419432}" name="Colunas7" dataDxfId="192"/>
    <tableColumn id="44" xr3:uid="{7DBCA215-A831-41EC-8668-4217050D7CEF}" name="Coluna5" dataDxfId="191"/>
    <tableColumn id="52" xr3:uid="{0F1E3E30-ACD2-41A7-9FEB-CFC4141C720F}" name="PRONTO NO PRETO" dataDxfId="190"/>
    <tableColumn id="53" xr3:uid="{7B42991E-C57D-449B-9CA4-FF51ED3B7EE1}" name="PRONTO ACABADO3" dataDxfId="189"/>
    <tableColumn id="54" xr3:uid="{B185D57F-2904-41B4-A913-414AD30553DC}" name="PESO EXPEDIDO2" dataDxfId="188"/>
    <tableColumn id="55" xr3:uid="{216FC5C0-1E81-4ACF-B1FE-D38AAA1F26E6}" name="PRONTO ACABADO2" dataDxfId="187"/>
    <tableColumn id="57" xr3:uid="{58807113-78D0-4422-B88A-8E66792B9681}" name="Coluna7" dataDxfId="1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85" headerRowBorderDxfId="184" tableBorderDxfId="183" totalsRowBorderDxfId="182">
  <autoFilter ref="A1:F27" xr:uid="{9E04BDB3-7991-400D-A075-6EF4E207F167}"/>
  <tableColumns count="6">
    <tableColumn id="1" xr3:uid="{0986BF72-EBA9-4CAA-A22C-20021A2F0193}" name="PEDIDO" dataDxfId="181"/>
    <tableColumn id="2" xr3:uid="{1E29E510-3230-4D4A-9101-BF1603DA1959}" name="EQUIPAMENTO" dataDxfId="180"/>
    <tableColumn id="3" xr3:uid="{27EA8246-98FE-4DF0-AB4F-2563340E3A33}" name="DATA PREVISTA " dataDxfId="179"/>
    <tableColumn id="4" xr3:uid="{178705E0-20E1-4EA8-BD6A-04EDA09B960F}" name="DATA REPROGRAMADA" dataDxfId="178"/>
    <tableColumn id="5" xr3:uid="{D69E8AE6-FCF7-4D70-8443-DFF41092DBA5}" name="Observação" dataDxfId="177"/>
    <tableColumn id="6" xr3:uid="{7ED96CF2-6F65-4A02-A0B9-FFDE23E894EB}" name="CLIENTE" dataDxfId="1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75">
  <autoFilter ref="D3:R395" xr:uid="{D635AFD0-01A4-4F4C-B4BB-2C0A84AFA373}"/>
  <tableColumns count="15">
    <tableColumn id="1" xr3:uid="{71019319-E348-41C4-90A8-BD800AFA385A}" name="TAG" dataDxfId="174"/>
    <tableColumn id="2" xr3:uid="{6205B1F5-4B96-401E-A8F0-D0B582A87E91}" name="PEDIDO" dataDxfId="173">
      <calculatedColumnFormula>VLOOKUP(Tabela2[[#This Row],[TAG]],MICRO!J:L,3,0)</calculatedColumnFormula>
    </tableColumn>
    <tableColumn id="3" xr3:uid="{EBC41BBB-459B-4DB5-8152-2C7C2C7ADFAA}" name="FORNECEDOR" dataDxfId="172" dataCellStyle="Normal 2"/>
    <tableColumn id="4" xr3:uid="{EE719B42-3B82-4AC6-AB4D-66A5AF76AAFC}" name="RECEBIDO ENGENHARIA (kg)" dataDxfId="171">
      <calculatedColumnFormula>SUMIF(MICRO!AP:AP,O:O,MICRO!H:H)</calculatedColumnFormula>
    </tableColumn>
    <tableColumn id="5" xr3:uid="{F8EF71F0-2467-40E6-8596-0C50AE8B2E56}" name="EM AVANÇO NO PRETO (kg)" dataDxfId="170">
      <calculatedColumnFormula>SUMIF(MICRO!AP:AP,O:O,MICRO!R:R)</calculatedColumnFormula>
    </tableColumn>
    <tableColumn id="6" xr3:uid="{70FA8036-1726-409E-865E-BBD68DD0CF2B}" name="Pendencia  / Fabricação_x000a_EM KG _x000a_(Kg)" dataDxfId="169">
      <calculatedColumnFormula>SUMIF(MICRO!AP:AP,O:O,MICRO!T:T)</calculatedColumnFormula>
    </tableColumn>
    <tableColumn id="7" xr3:uid="{2EDBF5C8-B6A0-4234-9B37-F4D245CBE335}" name="EVOLUÇÃO %" dataDxfId="168">
      <calculatedColumnFormula>IF(G4 = 0,0,H4/G4)</calculatedColumnFormula>
    </tableColumn>
    <tableColumn id="8" xr3:uid="{981D372E-5C81-43AA-82CF-C526D0CD7BC5}" name="PESO EXPEDIDO" dataDxfId="167">
      <calculatedColumnFormula>SUMIF(MICRO!AP:AP,O:O,MICRO!X:X)</calculatedColumnFormula>
    </tableColumn>
    <tableColumn id="9" xr3:uid="{9581E1B5-4976-4A66-B050-5EDFF64499FF}" name="% EXPEDIDO" dataDxfId="166">
      <calculatedColumnFormula>IF(G4&lt;&gt;0,SUM(K4/G4*1),"0%")</calculatedColumnFormula>
    </tableColumn>
    <tableColumn id="10" xr3:uid="{5A0DEF47-FBD5-46D6-A019-DB5E3CF46E5B}" name="PESO PENDENTE4" dataDxfId="165">
      <calculatedColumnFormula>G4-K4</calculatedColumnFormula>
    </tableColumn>
    <tableColumn id="11" xr3:uid="{AD13F8E0-0652-4176-B922-E74BEC175E7A}" name="Coluna1" dataDxfId="164">
      <calculatedColumnFormula>E4&amp;F4</calculatedColumnFormula>
    </tableColumn>
    <tableColumn id="12" xr3:uid="{9AB5E2D8-1AD6-4B63-A9ED-66372E94A48F}" name="Coluna2" dataDxfId="163">
      <calculatedColumnFormula>D4&amp;E4&amp;F4</calculatedColumnFormula>
    </tableColumn>
    <tableColumn id="13" xr3:uid="{ED15B1A8-5672-4E4D-9246-3BC797332C64}" name="PRONTO NO PRETO" dataDxfId="162">
      <calculatedColumnFormula>SUMIF(MICRO!AP:AP,O4,MICRO!AS:AS)</calculatedColumnFormula>
    </tableColumn>
    <tableColumn id="14" xr3:uid="{986427E9-0E8F-46D1-987F-01DBA908B397}" name="PRONTO ACABADO" dataDxfId="161">
      <calculatedColumnFormula>SUMIF(MICRO!AP:AP,O4,MICRO!AT:AT)</calculatedColumnFormula>
    </tableColumn>
    <tableColumn id="15" xr3:uid="{4361E9F4-014E-4677-9D4A-8DBAE707BA31}" name="PESO EXPEDIDO2" dataDxfId="1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9" t="s">
        <v>326</v>
      </c>
      <c r="B1" s="251" t="s">
        <v>891</v>
      </c>
      <c r="C1" s="252"/>
      <c r="D1" s="252"/>
      <c r="E1" s="252"/>
      <c r="F1" s="252"/>
      <c r="G1" s="253"/>
      <c r="H1" s="246" t="s">
        <v>331</v>
      </c>
      <c r="I1" s="247"/>
      <c r="J1" s="247"/>
      <c r="K1" s="248"/>
    </row>
    <row r="2" spans="1:11" x14ac:dyDescent="0.25">
      <c r="A2" s="250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5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32"/>
  <sheetViews>
    <sheetView showGridLines="0" tabSelected="1" topLeftCell="N1" zoomScale="77" zoomScaleNormal="77" workbookViewId="0">
      <pane ySplit="1" topLeftCell="A874" activePane="bottomLeft" state="frozen"/>
      <selection activeCell="AF1115" sqref="AF1115"/>
      <selection pane="bottomLeft" activeCell="R878" sqref="R878"/>
    </sheetView>
  </sheetViews>
  <sheetFormatPr defaultColWidth="9.140625" defaultRowHeight="15.75" customHeight="1" x14ac:dyDescent="0.25"/>
  <cols>
    <col min="1" max="1" width="41.140625" style="25" bestFit="1" customWidth="1"/>
    <col min="2" max="2" width="45.5703125" style="36" bestFit="1" customWidth="1"/>
    <col min="3" max="3" width="13" style="25" customWidth="1"/>
    <col min="4" max="4" width="177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5642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5642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5642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5642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5642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5642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8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8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8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8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8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8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8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5492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5491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2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792.4</v>
      </c>
      <c r="Y607" s="14">
        <f t="shared" si="123"/>
        <v>1</v>
      </c>
      <c r="Z607" s="20">
        <f>Tabela1[[#This Row],[PESO TOTAL]]-Tabela1[[#This Row],[Peso Expedido]]</f>
        <v>-396.2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5490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5490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100.9</v>
      </c>
      <c r="S612" s="18">
        <f t="shared" si="117"/>
        <v>100.9</v>
      </c>
      <c r="T612" s="19">
        <f t="shared" si="122"/>
        <v>0</v>
      </c>
      <c r="U612" s="16">
        <f>IFERROR(SUMIF('LISTA DE EMBARQUE'!B:B,MICRO!E:E,'LISTA DE EMBARQUE'!G:G),"")</f>
        <v>1</v>
      </c>
      <c r="V612" s="12">
        <f>IFERROR(VLOOKUP(Tabela1[[#This Row],[COD.MDE]],'LISTA DE EMBARQUE'!B:L,11,0),"")</f>
        <v>7</v>
      </c>
      <c r="W612" s="13" t="str">
        <f>IFERROR(COUNTIF(#REF!,Tabela1[[#This Row],[Colunas5]]),"")</f>
        <v/>
      </c>
      <c r="X612" s="14">
        <f>Tabela1[[#This Row],[QIANTIDADE EXPEDIDA]]*Tabela1[[#This Row],[PESO UNI]]</f>
        <v>100.9</v>
      </c>
      <c r="Y612" s="14">
        <f t="shared" si="123"/>
        <v>0</v>
      </c>
      <c r="Z612" s="20">
        <f>Tabela1[[#This Row],[PESO TOTAL]]-Tabela1[[#This Row],[Peso Expedido]]</f>
        <v>0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>
        <v>1</v>
      </c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166.8</v>
      </c>
      <c r="S613" s="18">
        <f t="shared" si="117"/>
        <v>166.8</v>
      </c>
      <c r="T613" s="19">
        <f t="shared" si="122"/>
        <v>0</v>
      </c>
      <c r="U613" s="16">
        <f>IFERROR(SUMIF('LISTA DE EMBARQUE'!B:B,MICRO!E:E,'LISTA DE EMBARQUE'!G:G),"")</f>
        <v>2</v>
      </c>
      <c r="V613" s="12">
        <f>IFERROR(VLOOKUP(Tabela1[[#This Row],[COD.MDE]],'LISTA DE EMBARQUE'!B:L,11,0),"")</f>
        <v>7</v>
      </c>
      <c r="W613" s="13" t="str">
        <f>IFERROR(COUNTIF(#REF!,Tabela1[[#This Row],[Colunas5]]),"")</f>
        <v/>
      </c>
      <c r="X613" s="14">
        <f>Tabela1[[#This Row],[QIANTIDADE EXPEDIDA]]*Tabela1[[#This Row],[PESO UNI]]</f>
        <v>166.8</v>
      </c>
      <c r="Y613" s="14">
        <f t="shared" si="123"/>
        <v>0</v>
      </c>
      <c r="Z613" s="20">
        <f>Tabela1[[#This Row],[PESO TOTAL]]-Tabela1[[#This Row],[Peso Expedido]]</f>
        <v>0</v>
      </c>
      <c r="AA613" s="17">
        <v>1</v>
      </c>
      <c r="AB613" s="33"/>
      <c r="AC613" s="33">
        <v>1</v>
      </c>
      <c r="AD613" s="33">
        <v>1</v>
      </c>
      <c r="AE613" s="33">
        <v>1</v>
      </c>
      <c r="AF613" s="33">
        <v>1</v>
      </c>
      <c r="AG613" s="33">
        <v>1</v>
      </c>
      <c r="AH613" s="33">
        <v>1</v>
      </c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120.2</v>
      </c>
      <c r="S614" s="18">
        <f t="shared" si="117"/>
        <v>120.2</v>
      </c>
      <c r="T614" s="19">
        <f t="shared" si="122"/>
        <v>0</v>
      </c>
      <c r="U614" s="16">
        <f>IFERROR(SUMIF('LISTA DE EMBARQUE'!B:B,MICRO!E:E,'LISTA DE EMBARQUE'!G:G),"")</f>
        <v>1</v>
      </c>
      <c r="V614" s="12">
        <f>IFERROR(VLOOKUP(Tabela1[[#This Row],[COD.MDE]],'LISTA DE EMBARQUE'!B:L,11,0),"")</f>
        <v>7</v>
      </c>
      <c r="W614" s="13" t="str">
        <f>IFERROR(COUNTIF(#REF!,Tabela1[[#This Row],[Colunas5]]),"")</f>
        <v/>
      </c>
      <c r="X614" s="14">
        <f>Tabela1[[#This Row],[QIANTIDADE EXPEDIDA]]*Tabela1[[#This Row],[PESO UNI]]</f>
        <v>120.2</v>
      </c>
      <c r="Y614" s="14">
        <f t="shared" si="123"/>
        <v>0</v>
      </c>
      <c r="Z614" s="20">
        <f>Tabela1[[#This Row],[PESO TOTAL]]-Tabela1[[#This Row],[Peso Expedido]]</f>
        <v>0</v>
      </c>
      <c r="AA614" s="17">
        <v>1</v>
      </c>
      <c r="AB614" s="33"/>
      <c r="AC614" s="33">
        <v>1</v>
      </c>
      <c r="AD614" s="33">
        <v>1</v>
      </c>
      <c r="AE614" s="33">
        <v>1</v>
      </c>
      <c r="AF614" s="33">
        <v>1</v>
      </c>
      <c r="AG614" s="33">
        <v>1</v>
      </c>
      <c r="AH614" s="33">
        <v>1</v>
      </c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63.6</v>
      </c>
      <c r="S615" s="18">
        <f t="shared" si="117"/>
        <v>63.6</v>
      </c>
      <c r="T615" s="19">
        <f t="shared" si="122"/>
        <v>0</v>
      </c>
      <c r="U615" s="16">
        <f>IFERROR(SUMIF('LISTA DE EMBARQUE'!B:B,MICRO!E:E,'LISTA DE EMBARQUE'!G:G),"")</f>
        <v>1</v>
      </c>
      <c r="V615" s="12">
        <f>IFERROR(VLOOKUP(Tabela1[[#This Row],[COD.MDE]],'LISTA DE EMBARQUE'!B:L,11,0),"")</f>
        <v>7</v>
      </c>
      <c r="W615" s="13" t="str">
        <f>IFERROR(COUNTIF(#REF!,Tabela1[[#This Row],[Colunas5]]),"")</f>
        <v/>
      </c>
      <c r="X615" s="14">
        <f>Tabela1[[#This Row],[QIANTIDADE EXPEDIDA]]*Tabela1[[#This Row],[PESO UNI]]</f>
        <v>63.6</v>
      </c>
      <c r="Y615" s="14">
        <f t="shared" si="123"/>
        <v>0</v>
      </c>
      <c r="Z615" s="20">
        <f>Tabela1[[#This Row],[PESO TOTAL]]-Tabela1[[#This Row],[Peso Expedido]]</f>
        <v>0</v>
      </c>
      <c r="AA615" s="17">
        <v>1</v>
      </c>
      <c r="AB615" s="33"/>
      <c r="AC615" s="33">
        <v>1</v>
      </c>
      <c r="AD615" s="33">
        <v>1</v>
      </c>
      <c r="AE615" s="33">
        <v>1</v>
      </c>
      <c r="AF615" s="33">
        <v>1</v>
      </c>
      <c r="AG615" s="33">
        <v>1</v>
      </c>
      <c r="AH615" s="33">
        <v>1</v>
      </c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75.8</v>
      </c>
      <c r="S616" s="18">
        <f t="shared" si="117"/>
        <v>75.8</v>
      </c>
      <c r="T616" s="19">
        <f t="shared" si="122"/>
        <v>0</v>
      </c>
      <c r="U616" s="16">
        <f>IFERROR(SUMIF('LISTA DE EMBARQUE'!B:B,MICRO!E:E,'LISTA DE EMBARQUE'!G:G),"")</f>
        <v>1</v>
      </c>
      <c r="V616" s="12">
        <f>IFERROR(VLOOKUP(Tabela1[[#This Row],[COD.MDE]],'LISTA DE EMBARQUE'!B:L,11,0),"")</f>
        <v>7</v>
      </c>
      <c r="W616" s="13" t="str">
        <f>IFERROR(COUNTIF(#REF!,Tabela1[[#This Row],[Colunas5]]),"")</f>
        <v/>
      </c>
      <c r="X616" s="14">
        <f>Tabela1[[#This Row],[QIANTIDADE EXPEDIDA]]*Tabela1[[#This Row],[PESO UNI]]</f>
        <v>75.8</v>
      </c>
      <c r="Y616" s="14">
        <f t="shared" si="123"/>
        <v>0</v>
      </c>
      <c r="Z616" s="20">
        <f>Tabela1[[#This Row],[PESO TOTAL]]-Tabela1[[#This Row],[Peso Expedido]]</f>
        <v>0</v>
      </c>
      <c r="AA616" s="17">
        <v>1</v>
      </c>
      <c r="AB616" s="33"/>
      <c r="AC616" s="33">
        <v>1</v>
      </c>
      <c r="AD616" s="33">
        <v>1</v>
      </c>
      <c r="AE616" s="33">
        <v>1</v>
      </c>
      <c r="AF616" s="33">
        <v>1</v>
      </c>
      <c r="AG616" s="33">
        <v>1</v>
      </c>
      <c r="AH616" s="33">
        <v>1</v>
      </c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5493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5493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5493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2</v>
      </c>
      <c r="V619" s="12">
        <f>IFERROR(VLOOKUP(Tabela1[[#This Row],[COD.MDE]],'LISTA DE EMBARQUE'!B:L,11,0),"")</f>
        <v>7</v>
      </c>
      <c r="W619" s="13" t="str">
        <f>IFERROR(COUNTIF(#REF!,Tabela1[[#This Row],[Colunas5]]),"")</f>
        <v/>
      </c>
      <c r="X619" s="14">
        <f>Tabela1[[#This Row],[QIANTIDADE EXPEDIDA]]*Tabela1[[#This Row],[PESO UNI]]</f>
        <v>103.6</v>
      </c>
      <c r="Y619" s="14">
        <f t="shared" si="123"/>
        <v>0</v>
      </c>
      <c r="Z619" s="20">
        <f>Tabela1[[#This Row],[PESO TOTAL]]-Tabela1[[#This Row],[Peso Expedido]]</f>
        <v>0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>
        <v>1</v>
      </c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5493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5493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5493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5494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5494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31.2</v>
      </c>
      <c r="S776" s="18">
        <f t="shared" si="153"/>
        <v>31.2</v>
      </c>
      <c r="T776" s="19">
        <f t="shared" si="154"/>
        <v>0</v>
      </c>
      <c r="U776" s="16">
        <f>IFERROR(SUMIF('LISTA DE EMBARQUE'!B:B,MICRO!E:E,'LISTA DE EMBARQUE'!G:G),"")</f>
        <v>4</v>
      </c>
      <c r="V776" s="12">
        <f>IFERROR(VLOOKUP(Tabela1[[#This Row],[COD.MDE]],'LISTA DE EMBARQUE'!B:L,11,0),"")</f>
        <v>7</v>
      </c>
      <c r="W776" s="13">
        <f>IFERROR(VLOOKUP(Tabela1[[#This Row],[COD.MDE]],'LISTA DE EMBARQUE'!B:M,12,0),"")</f>
        <v>46280</v>
      </c>
      <c r="X776" s="14">
        <f>IFERROR(Tabela1[[#This Row],[QIANTIDADE EXPEDIDA]]*Tabela1[[#This Row],[PESO UNI]],"")</f>
        <v>31.2</v>
      </c>
      <c r="Y776" s="14">
        <f t="shared" si="155"/>
        <v>0</v>
      </c>
      <c r="Z776" s="20">
        <f>Tabela1[[#This Row],[PESO TOTAL]]-Tabela1[[#This Row],[Peso Expedido]]</f>
        <v>0</v>
      </c>
      <c r="AA776" s="17">
        <v>1</v>
      </c>
      <c r="AB776" s="33"/>
      <c r="AC776" s="33">
        <v>1</v>
      </c>
      <c r="AD776" s="33">
        <v>1</v>
      </c>
      <c r="AE776" s="33">
        <v>1</v>
      </c>
      <c r="AF776" s="33">
        <v>1</v>
      </c>
      <c r="AG776" s="33">
        <v>1</v>
      </c>
      <c r="AH776" s="33">
        <v>1</v>
      </c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5494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5494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5494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5494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24</v>
      </c>
      <c r="S784" s="18">
        <f t="shared" si="153"/>
        <v>24</v>
      </c>
      <c r="T784" s="19">
        <f t="shared" si="154"/>
        <v>0</v>
      </c>
      <c r="U784" s="16">
        <f>IFERROR(SUMIF('LISTA DE EMBARQUE'!B:B,MICRO!E:E,'LISTA DE EMBARQUE'!G:G),"")</f>
        <v>4</v>
      </c>
      <c r="V784" s="12">
        <f>IFERROR(VLOOKUP(Tabela1[[#This Row],[COD.MDE]],'LISTA DE EMBARQUE'!B:L,11,0),"")</f>
        <v>7</v>
      </c>
      <c r="W784" s="13">
        <f>IFERROR(VLOOKUP(Tabela1[[#This Row],[COD.MDE]],'LISTA DE EMBARQUE'!B:M,12,0),"")</f>
        <v>46280</v>
      </c>
      <c r="X784" s="14">
        <f>IFERROR(Tabela1[[#This Row],[QIANTIDADE EXPEDIDA]]*Tabela1[[#This Row],[PESO UNI]],"")</f>
        <v>24</v>
      </c>
      <c r="Y784" s="14">
        <f t="shared" si="155"/>
        <v>0</v>
      </c>
      <c r="Z784" s="20">
        <f>Tabela1[[#This Row],[PESO TOTAL]]-Tabela1[[#This Row],[Peso Expedido]]</f>
        <v>0</v>
      </c>
      <c r="AA784" s="17">
        <v>1</v>
      </c>
      <c r="AB784" s="33"/>
      <c r="AC784" s="33">
        <v>1</v>
      </c>
      <c r="AD784" s="33">
        <v>1</v>
      </c>
      <c r="AE784" s="33">
        <v>1</v>
      </c>
      <c r="AF784" s="33">
        <v>1</v>
      </c>
      <c r="AG784" s="33">
        <v>1</v>
      </c>
      <c r="AH784" s="33">
        <v>1</v>
      </c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4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284.39999999999998</v>
      </c>
      <c r="Y793" s="14">
        <f t="shared" si="155"/>
        <v>2</v>
      </c>
      <c r="Z793" s="20">
        <f>Tabela1[[#This Row],[PESO TOTAL]]-Tabela1[[#This Row],[Peso Expedido]]</f>
        <v>-142.19999999999999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24</v>
      </c>
      <c r="S796" s="18">
        <f t="shared" si="153"/>
        <v>24</v>
      </c>
      <c r="T796" s="19">
        <f t="shared" si="154"/>
        <v>0</v>
      </c>
      <c r="U796" s="16">
        <f>IFERROR(SUMIF('LISTA DE EMBARQUE'!B:B,MICRO!E:E,'LISTA DE EMBARQUE'!G:G),"")</f>
        <v>4</v>
      </c>
      <c r="V796" s="12">
        <f>IFERROR(VLOOKUP(Tabela1[[#This Row],[COD.MDE]],'LISTA DE EMBARQUE'!B:L,11,0),"")</f>
        <v>7</v>
      </c>
      <c r="W796" s="13">
        <f>IFERROR(VLOOKUP(Tabela1[[#This Row],[COD.MDE]],'LISTA DE EMBARQUE'!B:M,12,0),"")</f>
        <v>46280</v>
      </c>
      <c r="X796" s="14">
        <f>IFERROR(Tabela1[[#This Row],[QIANTIDADE EXPEDIDA]]*Tabela1[[#This Row],[PESO UNI]],"")</f>
        <v>24</v>
      </c>
      <c r="Y796" s="14">
        <f t="shared" si="155"/>
        <v>0</v>
      </c>
      <c r="Z796" s="20">
        <f>Tabela1[[#This Row],[PESO TOTAL]]-Tabela1[[#This Row],[Peso Expedido]]</f>
        <v>0</v>
      </c>
      <c r="AA796" s="17">
        <v>1</v>
      </c>
      <c r="AB796" s="33"/>
      <c r="AC796" s="33">
        <v>1</v>
      </c>
      <c r="AD796" s="33">
        <v>1</v>
      </c>
      <c r="AE796" s="33">
        <v>1</v>
      </c>
      <c r="AF796" s="33">
        <v>1</v>
      </c>
      <c r="AG796" s="33">
        <v>1</v>
      </c>
      <c r="AH796" s="33">
        <v>1</v>
      </c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558.4</v>
      </c>
      <c r="S805" s="18">
        <f t="shared" si="153"/>
        <v>558.4</v>
      </c>
      <c r="T805" s="19">
        <f t="shared" si="154"/>
        <v>0</v>
      </c>
      <c r="U805" s="16">
        <f>IFERROR(SUMIF('LISTA DE EMBARQUE'!B:B,MICRO!E:E,'LISTA DE EMBARQUE'!G:G),"")</f>
        <v>4</v>
      </c>
      <c r="V805" s="12">
        <f>IFERROR(VLOOKUP(Tabela1[[#This Row],[COD.MDE]],'LISTA DE EMBARQUE'!B:L,11,0),"")</f>
        <v>7</v>
      </c>
      <c r="W805" s="13">
        <f>IFERROR(VLOOKUP(Tabela1[[#This Row],[COD.MDE]],'LISTA DE EMBARQUE'!B:M,12,0),"")</f>
        <v>46280</v>
      </c>
      <c r="X805" s="14">
        <f>IFERROR(Tabela1[[#This Row],[QIANTIDADE EXPEDIDA]]*Tabela1[[#This Row],[PESO UNI]],"")</f>
        <v>279.2</v>
      </c>
      <c r="Y805" s="14">
        <f t="shared" si="155"/>
        <v>-4</v>
      </c>
      <c r="Z805" s="20">
        <f>Tabela1[[#This Row],[PESO TOTAL]]-Tabela1[[#This Row],[Peso Expedido]]</f>
        <v>279.2</v>
      </c>
      <c r="AA805" s="17">
        <v>1</v>
      </c>
      <c r="AB805" s="33"/>
      <c r="AC805" s="33">
        <v>1</v>
      </c>
      <c r="AD805" s="33">
        <v>1</v>
      </c>
      <c r="AE805" s="33">
        <v>1</v>
      </c>
      <c r="AF805" s="33">
        <v>1</v>
      </c>
      <c r="AG805" s="33">
        <v>1</v>
      </c>
      <c r="AH805" s="33">
        <v>0.5</v>
      </c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16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179.2</v>
      </c>
      <c r="Y808" s="14">
        <f t="shared" si="160"/>
        <v>8</v>
      </c>
      <c r="Z808" s="20">
        <f>Tabela1[[#This Row],[PESO TOTAL]]-Tabela1[[#This Row],[Peso Expedido]]</f>
        <v>-89.6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96</v>
      </c>
      <c r="S809" s="18">
        <f t="shared" si="158"/>
        <v>96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7</v>
      </c>
      <c r="W809" s="13">
        <f>IFERROR(VLOOKUP(Tabela1[[#This Row],[COD.MDE]],'LISTA DE EMBARQUE'!B:M,12,0),"")</f>
        <v>46280</v>
      </c>
      <c r="X809" s="14">
        <f>IFERROR(Tabela1[[#This Row],[QIANTIDADE EXPEDIDA]]*Tabela1[[#This Row],[PESO UNI]],"")</f>
        <v>96</v>
      </c>
      <c r="Y809" s="14">
        <f t="shared" si="160"/>
        <v>0</v>
      </c>
      <c r="Z809" s="20">
        <f>Tabela1[[#This Row],[PESO TOTAL]]-Tabela1[[#This Row],[Peso Expedido]]</f>
        <v>0</v>
      </c>
      <c r="AA809" s="17">
        <v>1</v>
      </c>
      <c r="AB809" s="33"/>
      <c r="AC809" s="33">
        <v>1</v>
      </c>
      <c r="AD809" s="33">
        <v>1</v>
      </c>
      <c r="AE809" s="33">
        <v>1</v>
      </c>
      <c r="AF809" s="33">
        <v>1</v>
      </c>
      <c r="AG809" s="33">
        <v>1</v>
      </c>
      <c r="AH809" s="33">
        <v>1</v>
      </c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4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44.8</v>
      </c>
      <c r="Y814" s="14">
        <f t="shared" si="160"/>
        <v>2</v>
      </c>
      <c r="Z814" s="20">
        <f>Tabela1[[#This Row],[PESO TOTAL]]-Tabela1[[#This Row],[Peso Expedido]]</f>
        <v>-22.4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6.8</v>
      </c>
      <c r="S815" s="18">
        <f t="shared" si="158"/>
        <v>6.8</v>
      </c>
      <c r="T815" s="19">
        <f t="shared" si="159"/>
        <v>0</v>
      </c>
      <c r="U815" s="16">
        <f>IFERROR(SUMIF('LISTA DE EMBARQUE'!B:B,MICRO!E:E,'LISTA DE EMBARQUE'!G:G),"")</f>
        <v>2</v>
      </c>
      <c r="V815" s="12">
        <f>IFERROR(VLOOKUP(Tabela1[[#This Row],[COD.MDE]],'LISTA DE EMBARQUE'!B:L,11,0),"")</f>
        <v>7</v>
      </c>
      <c r="W815" s="13">
        <f>IFERROR(VLOOKUP(Tabela1[[#This Row],[COD.MDE]],'LISTA DE EMBARQUE'!B:M,12,0),"")</f>
        <v>46280</v>
      </c>
      <c r="X815" s="14">
        <f>IFERROR(Tabela1[[#This Row],[QIANTIDADE EXPEDIDA]]*Tabela1[[#This Row],[PESO UNI]],"")</f>
        <v>6.8</v>
      </c>
      <c r="Y815" s="14">
        <f t="shared" si="160"/>
        <v>0</v>
      </c>
      <c r="Z815" s="20">
        <f>Tabela1[[#This Row],[PESO TOTAL]]-Tabela1[[#This Row],[Peso Expedido]]</f>
        <v>0</v>
      </c>
      <c r="AA815" s="17">
        <v>1</v>
      </c>
      <c r="AB815" s="33"/>
      <c r="AC815" s="33">
        <v>1</v>
      </c>
      <c r="AD815" s="33">
        <v>1</v>
      </c>
      <c r="AE815" s="33">
        <v>1</v>
      </c>
      <c r="AF815" s="33">
        <v>1</v>
      </c>
      <c r="AG815" s="33">
        <v>1</v>
      </c>
      <c r="AH815" s="33">
        <v>1</v>
      </c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12</v>
      </c>
      <c r="S816" s="18">
        <f t="shared" si="158"/>
        <v>12</v>
      </c>
      <c r="T816" s="19">
        <f t="shared" si="159"/>
        <v>0</v>
      </c>
      <c r="U816" s="16">
        <f>IFERROR(SUMIF('LISTA DE EMBARQUE'!B:B,MICRO!E:E,'LISTA DE EMBARQUE'!G:G),"")</f>
        <v>2</v>
      </c>
      <c r="V816" s="12">
        <f>IFERROR(VLOOKUP(Tabela1[[#This Row],[COD.MDE]],'LISTA DE EMBARQUE'!B:L,11,0),"")</f>
        <v>7</v>
      </c>
      <c r="W816" s="13">
        <f>IFERROR(VLOOKUP(Tabela1[[#This Row],[COD.MDE]],'LISTA DE EMBARQUE'!B:M,12,0),"")</f>
        <v>46280</v>
      </c>
      <c r="X816" s="14">
        <f>IFERROR(Tabela1[[#This Row],[QIANTIDADE EXPEDIDA]]*Tabela1[[#This Row],[PESO UNI]],"")</f>
        <v>12</v>
      </c>
      <c r="Y816" s="14">
        <f t="shared" si="160"/>
        <v>0</v>
      </c>
      <c r="Z816" s="20">
        <f>Tabela1[[#This Row],[PESO TOTAL]]-Tabela1[[#This Row],[Peso Expedido]]</f>
        <v>0</v>
      </c>
      <c r="AA816" s="17">
        <v>1</v>
      </c>
      <c r="AB816" s="33"/>
      <c r="AC816" s="33">
        <v>1</v>
      </c>
      <c r="AD816" s="33">
        <v>1</v>
      </c>
      <c r="AE816" s="33">
        <v>1</v>
      </c>
      <c r="AF816" s="33">
        <v>1</v>
      </c>
      <c r="AG816" s="33">
        <v>1</v>
      </c>
      <c r="AH816" s="33">
        <v>1</v>
      </c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1</v>
      </c>
      <c r="V818" s="12">
        <f>IFERROR(VLOOKUP(Tabela1[[#This Row],[COD.MDE]],'LISTA DE EMBARQUE'!B:L,11,0),"")</f>
        <v>7</v>
      </c>
      <c r="W818" s="13">
        <f>IFERROR(VLOOKUP(Tabela1[[#This Row],[COD.MDE]],'LISTA DE EMBARQUE'!B:M,12,0),"")</f>
        <v>46280</v>
      </c>
      <c r="X818" s="14">
        <f>IFERROR(Tabela1[[#This Row],[QIANTIDADE EXPEDIDA]]*Tabela1[[#This Row],[PESO UNI]],"")</f>
        <v>715.7</v>
      </c>
      <c r="Y818" s="14">
        <f t="shared" si="160"/>
        <v>0</v>
      </c>
      <c r="Z818" s="20">
        <f>Tabela1[[#This Row],[PESO TOTAL]]-Tabela1[[#This Row],[Peso Expedido]]</f>
        <v>0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5488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5718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5718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5718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5718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 t="s">
        <v>5718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 t="s">
        <v>5717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90</v>
      </c>
      <c r="S869" s="18">
        <f t="shared" si="174"/>
        <v>90</v>
      </c>
      <c r="T869" s="19">
        <f t="shared" si="175"/>
        <v>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1</v>
      </c>
      <c r="AE869" s="33">
        <v>1</v>
      </c>
      <c r="AF869" s="33">
        <v>1</v>
      </c>
      <c r="AG869" s="33">
        <v>1</v>
      </c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105</v>
      </c>
      <c r="S870" s="18">
        <f t="shared" ref="S870" si="178">IFERROR(H870*AG870,"")</f>
        <v>105</v>
      </c>
      <c r="T870" s="19">
        <f t="shared" ref="T870" si="179">IFERROR(S870-H870,"")</f>
        <v>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1</v>
      </c>
      <c r="AE870" s="33">
        <v>1</v>
      </c>
      <c r="AF870" s="33">
        <v>1</v>
      </c>
      <c r="AG870" s="33">
        <v>1</v>
      </c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175</v>
      </c>
      <c r="S871" s="18">
        <f t="shared" ref="S871:S928" si="182">IFERROR(H871*AG871,"")</f>
        <v>175</v>
      </c>
      <c r="T871" s="19">
        <f t="shared" ref="T871:T928" si="183">IFERROR(S871-H871,"")</f>
        <v>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1</v>
      </c>
      <c r="AE871" s="33">
        <v>1</v>
      </c>
      <c r="AF871" s="33">
        <v>1</v>
      </c>
      <c r="AG871" s="33">
        <v>1</v>
      </c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9" t="s">
        <v>414</v>
      </c>
      <c r="B873" s="19"/>
      <c r="C873" s="240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19">
        <f>IFERROR(VLOOKUP(Tabela1[[#This Row],[COD.MDE]],'LISTA DE EMBARQUE'!B:L,11,0),"")</f>
        <v>1</v>
      </c>
      <c r="W873" s="239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297.8</v>
      </c>
      <c r="S874" s="18">
        <f t="shared" si="182"/>
        <v>297.8</v>
      </c>
      <c r="T874" s="19">
        <f t="shared" si="183"/>
        <v>0</v>
      </c>
      <c r="U874" s="16">
        <f>IFERROR(SUMIF('LISTA DE EMBARQUE'!B:B,MICRO!E:E,'LISTA DE EMBARQUE'!G:G),"")</f>
        <v>1</v>
      </c>
      <c r="V874" s="12">
        <f>IFERROR(VLOOKUP(Tabela1[[#This Row],[COD.MDE]],'LISTA DE EMBARQUE'!B:L,11,0),"")</f>
        <v>8</v>
      </c>
      <c r="W874" s="13">
        <f>IFERROR(VLOOKUP(Tabela1[[#This Row],[COD.MDE]],'LISTA DE EMBARQUE'!B:M,12,0),"")</f>
        <v>46280</v>
      </c>
      <c r="X874" s="14">
        <f>IFERROR(Tabela1[[#This Row],[QIANTIDADE EXPEDIDA]]*Tabela1[[#This Row],[PESO UNI]],"")</f>
        <v>297.8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/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297.8</v>
      </c>
      <c r="S875" s="18">
        <f t="shared" si="182"/>
        <v>297.8</v>
      </c>
      <c r="T875" s="19">
        <f t="shared" si="183"/>
        <v>0</v>
      </c>
      <c r="U875" s="16">
        <f>IFERROR(SUMIF('LISTA DE EMBARQUE'!B:B,MICRO!E:E,'LISTA DE EMBARQUE'!G:G),"")</f>
        <v>1</v>
      </c>
      <c r="V875" s="12">
        <f>IFERROR(VLOOKUP(Tabela1[[#This Row],[COD.MDE]],'LISTA DE EMBARQUE'!B:L,11,0),"")</f>
        <v>8</v>
      </c>
      <c r="W875" s="13">
        <f>IFERROR(VLOOKUP(Tabela1[[#This Row],[COD.MDE]],'LISTA DE EMBARQUE'!B:M,12,0),"")</f>
        <v>46280</v>
      </c>
      <c r="X875" s="14">
        <f>IFERROR(Tabela1[[#This Row],[QIANTIDADE EXPEDIDA]]*Tabela1[[#This Row],[PESO UNI]],"")</f>
        <v>297.8</v>
      </c>
      <c r="Y875" s="14">
        <f t="shared" si="184"/>
        <v>0</v>
      </c>
      <c r="Z875" s="20">
        <f>Tabela1[[#This Row],[PESO TOTAL]]-Tabela1[[#This Row],[Peso Expedido]]</f>
        <v>0</v>
      </c>
      <c r="AA875" s="17">
        <v>1</v>
      </c>
      <c r="AB875" s="33"/>
      <c r="AC875" s="33">
        <v>1</v>
      </c>
      <c r="AD875" s="33">
        <v>1</v>
      </c>
      <c r="AE875" s="33">
        <v>1</v>
      </c>
      <c r="AF875" s="33">
        <v>1</v>
      </c>
      <c r="AG875" s="33">
        <v>1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886.6</v>
      </c>
      <c r="S876" s="18">
        <f t="shared" si="182"/>
        <v>886.6</v>
      </c>
      <c r="T876" s="19">
        <f t="shared" si="183"/>
        <v>0</v>
      </c>
      <c r="U876" s="16">
        <f>IFERROR(SUMIF('LISTA DE EMBARQUE'!B:B,MICRO!E:E,'LISTA DE EMBARQUE'!G:G),"")</f>
        <v>1</v>
      </c>
      <c r="V876" s="12">
        <f>IFERROR(VLOOKUP(Tabela1[[#This Row],[COD.MDE]],'LISTA DE EMBARQUE'!B:L,11,0),"")</f>
        <v>8</v>
      </c>
      <c r="W876" s="13">
        <f>IFERROR(VLOOKUP(Tabela1[[#This Row],[COD.MDE]],'LISTA DE EMBARQUE'!B:M,12,0),"")</f>
        <v>46280</v>
      </c>
      <c r="X876" s="14">
        <f>IFERROR(Tabela1[[#This Row],[QIANTIDADE EXPEDIDA]]*Tabela1[[#This Row],[PESO UNI]],"")</f>
        <v>886.6</v>
      </c>
      <c r="Y876" s="14">
        <f t="shared" si="184"/>
        <v>0</v>
      </c>
      <c r="Z876" s="20">
        <f>Tabela1[[#This Row],[PESO TOTAL]]-Tabela1[[#This Row],[Peso Expedido]]</f>
        <v>0</v>
      </c>
      <c r="AA876" s="17">
        <v>1</v>
      </c>
      <c r="AB876" s="33"/>
      <c r="AC876" s="33">
        <v>1</v>
      </c>
      <c r="AD876" s="33">
        <v>1</v>
      </c>
      <c r="AE876" s="33">
        <v>1</v>
      </c>
      <c r="AF876" s="33">
        <v>1</v>
      </c>
      <c r="AG876" s="33">
        <v>1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643.4</v>
      </c>
      <c r="S877" s="18">
        <f t="shared" si="182"/>
        <v>643.4</v>
      </c>
      <c r="T877" s="19">
        <f t="shared" si="183"/>
        <v>0</v>
      </c>
      <c r="U877" s="16">
        <f>IFERROR(SUMIF('LISTA DE EMBARQUE'!B:B,MICRO!E:E,'LISTA DE EMBARQUE'!G:G),"")</f>
        <v>1</v>
      </c>
      <c r="V877" s="12">
        <f>IFERROR(VLOOKUP(Tabela1[[#This Row],[COD.MDE]],'LISTA DE EMBARQUE'!B:L,11,0),"")</f>
        <v>8</v>
      </c>
      <c r="W877" s="13">
        <f>IFERROR(VLOOKUP(Tabela1[[#This Row],[COD.MDE]],'LISTA DE EMBARQUE'!B:M,12,0),"")</f>
        <v>46280</v>
      </c>
      <c r="X877" s="14">
        <f>IFERROR(Tabela1[[#This Row],[QIANTIDADE EXPEDIDA]]*Tabela1[[#This Row],[PESO UNI]],"")</f>
        <v>643.4</v>
      </c>
      <c r="Y877" s="14">
        <f t="shared" si="184"/>
        <v>0</v>
      </c>
      <c r="Z877" s="20">
        <f>Tabela1[[#This Row],[PESO TOTAL]]-Tabela1[[#This Row],[Peso Expedido]]</f>
        <v>0</v>
      </c>
      <c r="AA877" s="17">
        <v>1</v>
      </c>
      <c r="AB877" s="33"/>
      <c r="AC877" s="33">
        <v>1</v>
      </c>
      <c r="AD877" s="33">
        <v>1</v>
      </c>
      <c r="AE877" s="33">
        <v>1</v>
      </c>
      <c r="AF877" s="33">
        <v>1</v>
      </c>
      <c r="AG877" s="33">
        <v>1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368.4</v>
      </c>
      <c r="S878" s="18">
        <f t="shared" si="182"/>
        <v>368.4</v>
      </c>
      <c r="T878" s="19">
        <f t="shared" si="183"/>
        <v>0</v>
      </c>
      <c r="U878" s="16">
        <f>IFERROR(SUMIF('LISTA DE EMBARQUE'!B:B,MICRO!E:E,'LISTA DE EMBARQUE'!G:G),"")</f>
        <v>1</v>
      </c>
      <c r="V878" s="12">
        <f>IFERROR(VLOOKUP(Tabela1[[#This Row],[COD.MDE]],'LISTA DE EMBARQUE'!B:L,11,0),"")</f>
        <v>8</v>
      </c>
      <c r="W878" s="13">
        <f>IFERROR(VLOOKUP(Tabela1[[#This Row],[COD.MDE]],'LISTA DE EMBARQUE'!B:M,12,0),"")</f>
        <v>46280</v>
      </c>
      <c r="X878" s="14">
        <f>IFERROR(Tabela1[[#This Row],[QIANTIDADE EXPEDIDA]]*Tabela1[[#This Row],[PESO UNI]],"")</f>
        <v>368.4</v>
      </c>
      <c r="Y878" s="14">
        <f t="shared" si="184"/>
        <v>0</v>
      </c>
      <c r="Z878" s="20">
        <f>Tabela1[[#This Row],[PESO TOTAL]]-Tabela1[[#This Row],[Peso Expedido]]</f>
        <v>0</v>
      </c>
      <c r="AA878" s="17">
        <v>1</v>
      </c>
      <c r="AB878" s="33"/>
      <c r="AC878" s="33">
        <v>1</v>
      </c>
      <c r="AD878" s="33">
        <v>1</v>
      </c>
      <c r="AE878" s="33">
        <v>1</v>
      </c>
      <c r="AF878" s="33">
        <v>1</v>
      </c>
      <c r="AG878" s="33">
        <v>1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340.7</v>
      </c>
      <c r="S879" s="18">
        <f t="shared" si="182"/>
        <v>340.7</v>
      </c>
      <c r="T879" s="19">
        <f t="shared" si="183"/>
        <v>0</v>
      </c>
      <c r="U879" s="16">
        <f>IFERROR(SUMIF('LISTA DE EMBARQUE'!B:B,MICRO!E:E,'LISTA DE EMBARQUE'!G:G),"")</f>
        <v>1</v>
      </c>
      <c r="V879" s="12">
        <f>IFERROR(VLOOKUP(Tabela1[[#This Row],[COD.MDE]],'LISTA DE EMBARQUE'!B:L,11,0),"")</f>
        <v>8</v>
      </c>
      <c r="W879" s="13">
        <f>IFERROR(VLOOKUP(Tabela1[[#This Row],[COD.MDE]],'LISTA DE EMBARQUE'!B:M,12,0),"")</f>
        <v>46280</v>
      </c>
      <c r="X879" s="14">
        <f>IFERROR(Tabela1[[#This Row],[QIANTIDADE EXPEDIDA]]*Tabela1[[#This Row],[PESO UNI]],"")</f>
        <v>340.7</v>
      </c>
      <c r="Y879" s="14">
        <f t="shared" si="184"/>
        <v>0</v>
      </c>
      <c r="Z879" s="20">
        <f>Tabela1[[#This Row],[PESO TOTAL]]-Tabela1[[#This Row],[Peso Expedido]]</f>
        <v>0</v>
      </c>
      <c r="AA879" s="17">
        <v>1</v>
      </c>
      <c r="AB879" s="33"/>
      <c r="AC879" s="33">
        <v>1</v>
      </c>
      <c r="AD879" s="33">
        <v>1</v>
      </c>
      <c r="AE879" s="33">
        <v>1</v>
      </c>
      <c r="AF879" s="33">
        <v>1</v>
      </c>
      <c r="AG879" s="33">
        <v>1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5715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5715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5715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5715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5715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5715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5715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5585</v>
      </c>
      <c r="B899" s="21" t="s">
        <v>5104</v>
      </c>
      <c r="C899" s="1">
        <v>67</v>
      </c>
      <c r="D899" s="1" t="s">
        <v>5586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5585</v>
      </c>
      <c r="B900" s="21" t="s">
        <v>5104</v>
      </c>
      <c r="C900" s="1">
        <v>3</v>
      </c>
      <c r="D900" s="1" t="s">
        <v>5587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5585</v>
      </c>
      <c r="B901" s="21" t="s">
        <v>5104</v>
      </c>
      <c r="C901" s="1">
        <v>1</v>
      </c>
      <c r="D901" s="1" t="s">
        <v>5588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5585</v>
      </c>
      <c r="B902" s="21" t="s">
        <v>5104</v>
      </c>
      <c r="C902" s="1">
        <v>6</v>
      </c>
      <c r="D902" s="1" t="s">
        <v>5589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5585</v>
      </c>
      <c r="B903" s="21" t="s">
        <v>5104</v>
      </c>
      <c r="C903" s="1">
        <v>4</v>
      </c>
      <c r="D903" s="1" t="s">
        <v>5590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5585</v>
      </c>
      <c r="B904" s="21" t="s">
        <v>5104</v>
      </c>
      <c r="C904" s="1">
        <v>2</v>
      </c>
      <c r="D904" s="1" t="s">
        <v>5591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5585</v>
      </c>
      <c r="B905" s="21" t="s">
        <v>5104</v>
      </c>
      <c r="C905" s="1">
        <v>1</v>
      </c>
      <c r="D905" s="1" t="s">
        <v>5592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5585</v>
      </c>
      <c r="B906" s="21" t="s">
        <v>5104</v>
      </c>
      <c r="C906" s="1">
        <v>1</v>
      </c>
      <c r="D906" s="1" t="s">
        <v>5593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5585</v>
      </c>
      <c r="B907" s="21" t="s">
        <v>5104</v>
      </c>
      <c r="C907" s="1">
        <v>1</v>
      </c>
      <c r="D907" s="1" t="s">
        <v>5594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5585</v>
      </c>
      <c r="B908" s="21" t="s">
        <v>5104</v>
      </c>
      <c r="C908" s="1">
        <v>1</v>
      </c>
      <c r="D908" s="1" t="s">
        <v>5595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5585</v>
      </c>
      <c r="B909" s="21" t="s">
        <v>5104</v>
      </c>
      <c r="C909" s="1">
        <v>1</v>
      </c>
      <c r="D909" s="1" t="s">
        <v>5596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5585</v>
      </c>
      <c r="B910" s="21" t="s">
        <v>5104</v>
      </c>
      <c r="C910" s="1">
        <v>1</v>
      </c>
      <c r="D910" s="1" t="s">
        <v>5597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5585</v>
      </c>
      <c r="B911" s="21" t="s">
        <v>5104</v>
      </c>
      <c r="C911" s="1">
        <v>1</v>
      </c>
      <c r="D911" s="1" t="s">
        <v>5598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5585</v>
      </c>
      <c r="B912" s="21" t="s">
        <v>5104</v>
      </c>
      <c r="C912" s="1">
        <v>1</v>
      </c>
      <c r="D912" s="1" t="s">
        <v>5599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5585</v>
      </c>
      <c r="B913" s="21" t="s">
        <v>5104</v>
      </c>
      <c r="C913" s="1">
        <v>1</v>
      </c>
      <c r="D913" s="1" t="s">
        <v>5600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5585</v>
      </c>
      <c r="B914" s="21" t="s">
        <v>5104</v>
      </c>
      <c r="C914" s="1">
        <v>2</v>
      </c>
      <c r="D914" s="1" t="s">
        <v>5601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5585</v>
      </c>
      <c r="B915" s="21" t="s">
        <v>5104</v>
      </c>
      <c r="C915" s="1">
        <v>2</v>
      </c>
      <c r="D915" s="1" t="s">
        <v>5602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5585</v>
      </c>
      <c r="B916" s="21" t="s">
        <v>5104</v>
      </c>
      <c r="C916" s="1">
        <v>2</v>
      </c>
      <c r="D916" s="1" t="s">
        <v>5603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5585</v>
      </c>
      <c r="B917" s="21" t="s">
        <v>5104</v>
      </c>
      <c r="C917" s="1">
        <v>2</v>
      </c>
      <c r="D917" s="1" t="s">
        <v>5604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5585</v>
      </c>
      <c r="B918" s="21" t="s">
        <v>5104</v>
      </c>
      <c r="C918" s="1">
        <v>2</v>
      </c>
      <c r="D918" s="1" t="s">
        <v>5605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5585</v>
      </c>
      <c r="B919" s="21" t="s">
        <v>5104</v>
      </c>
      <c r="C919" s="1">
        <v>2</v>
      </c>
      <c r="D919" s="1" t="s">
        <v>5606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5585</v>
      </c>
      <c r="B920" s="21" t="s">
        <v>5104</v>
      </c>
      <c r="C920" s="1">
        <v>2</v>
      </c>
      <c r="D920" s="1" t="s">
        <v>5607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5585</v>
      </c>
      <c r="B921" s="21" t="s">
        <v>5104</v>
      </c>
      <c r="C921" s="1">
        <v>2</v>
      </c>
      <c r="D921" s="1" t="s">
        <v>5608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5585</v>
      </c>
      <c r="B922" s="21" t="s">
        <v>5104</v>
      </c>
      <c r="C922" s="1">
        <v>2</v>
      </c>
      <c r="D922" s="1" t="s">
        <v>5609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5585</v>
      </c>
      <c r="B923" s="21" t="s">
        <v>5104</v>
      </c>
      <c r="C923" s="1">
        <v>2</v>
      </c>
      <c r="D923" s="1" t="s">
        <v>5610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5585</v>
      </c>
      <c r="B924" s="21" t="s">
        <v>5104</v>
      </c>
      <c r="C924" s="1">
        <v>2</v>
      </c>
      <c r="D924" s="1" t="s">
        <v>5611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5585</v>
      </c>
      <c r="B925" s="21" t="s">
        <v>5104</v>
      </c>
      <c r="C925" s="1">
        <v>2</v>
      </c>
      <c r="D925" s="1" t="s">
        <v>5612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5585</v>
      </c>
      <c r="B926" s="21" t="s">
        <v>5104</v>
      </c>
      <c r="C926" s="1">
        <v>1</v>
      </c>
      <c r="D926" s="1" t="s">
        <v>5613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5585</v>
      </c>
      <c r="B927" s="21" t="s">
        <v>5104</v>
      </c>
      <c r="C927" s="1">
        <v>1</v>
      </c>
      <c r="D927" s="1" t="s">
        <v>5614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372</v>
      </c>
      <c r="S1000" s="18">
        <f t="shared" si="198"/>
        <v>372</v>
      </c>
      <c r="T1000" s="19">
        <f t="shared" si="199"/>
        <v>0</v>
      </c>
      <c r="U1000" s="16">
        <f>IFERROR(SUMIF('LISTA DE EMBARQUE'!B:B,MICRO!E:E,'LISTA DE EMBARQUE'!G:G),"")</f>
        <v>1</v>
      </c>
      <c r="V1000" s="12">
        <f>IFERROR(VLOOKUP(Tabela1[[#This Row],[COD.MDE]],'LISTA DE EMBARQUE'!B:L,11,0),"")</f>
        <v>8</v>
      </c>
      <c r="W1000" s="13">
        <f>IFERROR(VLOOKUP(Tabela1[[#This Row],[COD.MDE]],'LISTA DE EMBARQUE'!B:M,12,0),"")</f>
        <v>46280</v>
      </c>
      <c r="X1000" s="14">
        <f>IFERROR(Tabela1[[#This Row],[QIANTIDADE EXPEDIDA]]*Tabela1[[#This Row],[PESO UNI]],"")</f>
        <v>372</v>
      </c>
      <c r="Y1000" s="14">
        <f t="shared" si="200"/>
        <v>0</v>
      </c>
      <c r="Z1000" s="20">
        <f>Tabela1[[#This Row],[PESO TOTAL]]-Tabela1[[#This Row],[Peso Expedido]]</f>
        <v>0</v>
      </c>
      <c r="AA1000" s="17">
        <v>1</v>
      </c>
      <c r="AB1000" s="33"/>
      <c r="AC1000" s="33">
        <v>1</v>
      </c>
      <c r="AD1000" s="33">
        <v>1</v>
      </c>
      <c r="AE1000" s="33">
        <v>1</v>
      </c>
      <c r="AF1000" s="33">
        <v>1</v>
      </c>
      <c r="AG1000" s="33">
        <v>1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16.8</v>
      </c>
      <c r="S1002" s="18">
        <f t="shared" si="198"/>
        <v>16.8</v>
      </c>
      <c r="T1002" s="19">
        <f t="shared" si="199"/>
        <v>0</v>
      </c>
      <c r="U1002" s="16">
        <f>IFERROR(SUMIF('LISTA DE EMBARQUE'!B:B,MICRO!E:E,'LISTA DE EMBARQUE'!G:G),"")</f>
        <v>8</v>
      </c>
      <c r="V1002" s="12">
        <f>IFERROR(VLOOKUP(Tabela1[[#This Row],[COD.MDE]],'LISTA DE EMBARQUE'!B:L,11,0),"")</f>
        <v>8</v>
      </c>
      <c r="W1002" s="13">
        <f>IFERROR(VLOOKUP(Tabela1[[#This Row],[COD.MDE]],'LISTA DE EMBARQUE'!B:M,12,0),"")</f>
        <v>46280</v>
      </c>
      <c r="X1002" s="14">
        <f>IFERROR(Tabela1[[#This Row],[QIANTIDADE EXPEDIDA]]*Tabela1[[#This Row],[PESO UNI]],"")</f>
        <v>16.8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3.2</v>
      </c>
      <c r="S1003" s="18">
        <f t="shared" si="198"/>
        <v>3.2</v>
      </c>
      <c r="T1003" s="19">
        <f t="shared" si="199"/>
        <v>0</v>
      </c>
      <c r="U1003" s="16">
        <f>IFERROR(SUMIF('LISTA DE EMBARQUE'!B:B,MICRO!E:E,'LISTA DE EMBARQUE'!G:G),"")</f>
        <v>2</v>
      </c>
      <c r="V1003" s="12">
        <f>IFERROR(VLOOKUP(Tabela1[[#This Row],[COD.MDE]],'LISTA DE EMBARQUE'!B:L,11,0),"")</f>
        <v>8</v>
      </c>
      <c r="W1003" s="13">
        <f>IFERROR(VLOOKUP(Tabela1[[#This Row],[COD.MDE]],'LISTA DE EMBARQUE'!B:M,12,0),"")</f>
        <v>46280</v>
      </c>
      <c r="X1003" s="14">
        <f>IFERROR(Tabela1[[#This Row],[QIANTIDADE EXPEDIDA]]*Tabela1[[#This Row],[PESO UNI]],"")</f>
        <v>3.2</v>
      </c>
      <c r="Y1003" s="14">
        <f t="shared" si="200"/>
        <v>0</v>
      </c>
      <c r="Z1003" s="20">
        <f>Tabela1[[#This Row],[PESO TOTAL]]-Tabela1[[#This Row],[Peso Expedido]]</f>
        <v>0</v>
      </c>
      <c r="AA1003" s="17">
        <v>1</v>
      </c>
      <c r="AB1003" s="33"/>
      <c r="AC1003" s="33">
        <v>1</v>
      </c>
      <c r="AD1003" s="33">
        <v>1</v>
      </c>
      <c r="AE1003" s="33">
        <v>1</v>
      </c>
      <c r="AF1003" s="33">
        <v>1</v>
      </c>
      <c r="AG1003" s="33">
        <v>1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1.2</v>
      </c>
      <c r="S1004" s="18">
        <f t="shared" si="198"/>
        <v>1.2</v>
      </c>
      <c r="T1004" s="19">
        <f t="shared" si="199"/>
        <v>0</v>
      </c>
      <c r="U1004" s="16">
        <f>IFERROR(SUMIF('LISTA DE EMBARQUE'!B:B,MICRO!E:E,'LISTA DE EMBARQUE'!G:G),"")</f>
        <v>4</v>
      </c>
      <c r="V1004" s="12">
        <f>IFERROR(VLOOKUP(Tabela1[[#This Row],[COD.MDE]],'LISTA DE EMBARQUE'!B:L,11,0),"")</f>
        <v>8</v>
      </c>
      <c r="W1004" s="13">
        <f>IFERROR(VLOOKUP(Tabela1[[#This Row],[COD.MDE]],'LISTA DE EMBARQUE'!B:M,12,0),"")</f>
        <v>46280</v>
      </c>
      <c r="X1004" s="14">
        <f>IFERROR(Tabela1[[#This Row],[QIANTIDADE EXPEDIDA]]*Tabela1[[#This Row],[PESO UNI]],"")</f>
        <v>1.2</v>
      </c>
      <c r="Y1004" s="14">
        <f t="shared" si="200"/>
        <v>0</v>
      </c>
      <c r="Z1004" s="20">
        <f>Tabela1[[#This Row],[PESO TOTAL]]-Tabela1[[#This Row],[Peso Expedido]]</f>
        <v>0</v>
      </c>
      <c r="AA1004" s="17">
        <v>1</v>
      </c>
      <c r="AB1004" s="33"/>
      <c r="AC1004" s="33">
        <v>1</v>
      </c>
      <c r="AD1004" s="33">
        <v>1</v>
      </c>
      <c r="AE1004" s="33">
        <v>1</v>
      </c>
      <c r="AF1004" s="33">
        <v>1</v>
      </c>
      <c r="AG1004" s="33">
        <v>1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28.8</v>
      </c>
      <c r="S1005" s="18">
        <f t="shared" si="198"/>
        <v>28.8</v>
      </c>
      <c r="T1005" s="19">
        <f t="shared" si="199"/>
        <v>0</v>
      </c>
      <c r="U1005" s="16">
        <f>IFERROR(SUMIF('LISTA DE EMBARQUE'!B:B,MICRO!E:E,'LISTA DE EMBARQUE'!G:G),"")</f>
        <v>2</v>
      </c>
      <c r="V1005" s="12">
        <f>IFERROR(VLOOKUP(Tabela1[[#This Row],[COD.MDE]],'LISTA DE EMBARQUE'!B:L,11,0),"")</f>
        <v>8</v>
      </c>
      <c r="W1005" s="13">
        <f>IFERROR(VLOOKUP(Tabela1[[#This Row],[COD.MDE]],'LISTA DE EMBARQUE'!B:M,12,0),"")</f>
        <v>46280</v>
      </c>
      <c r="X1005" s="14">
        <f>IFERROR(Tabela1[[#This Row],[QIANTIDADE EXPEDIDA]]*Tabela1[[#This Row],[PESO UNI]],"")</f>
        <v>28.8</v>
      </c>
      <c r="Y1005" s="14">
        <f t="shared" si="200"/>
        <v>0</v>
      </c>
      <c r="Z1005" s="20">
        <f>Tabela1[[#This Row],[PESO TOTAL]]-Tabela1[[#This Row],[Peso Expedido]]</f>
        <v>0</v>
      </c>
      <c r="AA1005" s="17">
        <v>1</v>
      </c>
      <c r="AB1005" s="33"/>
      <c r="AC1005" s="33">
        <v>1</v>
      </c>
      <c r="AD1005" s="33">
        <v>1</v>
      </c>
      <c r="AE1005" s="33">
        <v>1</v>
      </c>
      <c r="AF1005" s="33">
        <v>1</v>
      </c>
      <c r="AG1005" s="33">
        <v>1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408.6</v>
      </c>
      <c r="S1006" s="18">
        <f t="shared" si="198"/>
        <v>408.6</v>
      </c>
      <c r="T1006" s="19">
        <f t="shared" si="199"/>
        <v>0</v>
      </c>
      <c r="U1006" s="16">
        <f>IFERROR(SUMIF('LISTA DE EMBARQUE'!B:B,MICRO!E:E,'LISTA DE EMBARQUE'!G:G),"")</f>
        <v>1</v>
      </c>
      <c r="V1006" s="12">
        <f>IFERROR(VLOOKUP(Tabela1[[#This Row],[COD.MDE]],'LISTA DE EMBARQUE'!B:L,11,0),"")</f>
        <v>8</v>
      </c>
      <c r="W1006" s="13">
        <f>IFERROR(VLOOKUP(Tabela1[[#This Row],[COD.MDE]],'LISTA DE EMBARQUE'!B:M,12,0),"")</f>
        <v>46280</v>
      </c>
      <c r="X1006" s="14">
        <f>IFERROR(Tabela1[[#This Row],[QIANTIDADE EXPEDIDA]]*Tabela1[[#This Row],[PESO UNI]],"")</f>
        <v>408.6</v>
      </c>
      <c r="Y1006" s="14">
        <f t="shared" si="200"/>
        <v>0</v>
      </c>
      <c r="Z1006" s="20">
        <f>Tabela1[[#This Row],[PESO TOTAL]]-Tabela1[[#This Row],[Peso Expedido]]</f>
        <v>0</v>
      </c>
      <c r="AA1006" s="17">
        <v>1</v>
      </c>
      <c r="AB1006" s="33"/>
      <c r="AC1006" s="33">
        <v>1</v>
      </c>
      <c r="AD1006" s="33">
        <v>1</v>
      </c>
      <c r="AE1006" s="33">
        <v>1</v>
      </c>
      <c r="AF1006" s="33">
        <v>1</v>
      </c>
      <c r="AG1006" s="33">
        <v>1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204.2</v>
      </c>
      <c r="S1013" s="18">
        <f t="shared" si="198"/>
        <v>204.2</v>
      </c>
      <c r="T1013" s="19">
        <f t="shared" si="199"/>
        <v>0</v>
      </c>
      <c r="U1013" s="16">
        <f>IFERROR(SUMIF('LISTA DE EMBARQUE'!B:B,MICRO!E:E,'LISTA DE EMBARQUE'!G:G),"")</f>
        <v>1</v>
      </c>
      <c r="V1013" s="12">
        <f>IFERROR(VLOOKUP(Tabela1[[#This Row],[COD.MDE]],'LISTA DE EMBARQUE'!B:L,11,0),"")</f>
        <v>8</v>
      </c>
      <c r="W1013" s="13">
        <f>IFERROR(VLOOKUP(Tabela1[[#This Row],[COD.MDE]],'LISTA DE EMBARQUE'!B:M,12,0),"")</f>
        <v>46280</v>
      </c>
      <c r="X1013" s="14">
        <f>IFERROR(Tabela1[[#This Row],[QIANTIDADE EXPEDIDA]]*Tabela1[[#This Row],[PESO UNI]],"")</f>
        <v>204.2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168.6</v>
      </c>
      <c r="S1014" s="18">
        <f>IFERROR(H1014*AG1014,"")</f>
        <v>168.6</v>
      </c>
      <c r="T1014" s="19">
        <f>IFERROR(S1014-H1014,"")</f>
        <v>0</v>
      </c>
      <c r="U1014" s="16">
        <f>IFERROR(SUMIF('LISTA DE EMBARQUE'!B:B,MICRO!E:E,'LISTA DE EMBARQUE'!G:G),"")</f>
        <v>1</v>
      </c>
      <c r="V1014" s="12">
        <f>IFERROR(VLOOKUP(Tabela1[[#This Row],[COD.MDE]],'LISTA DE EMBARQUE'!B:L,11,0),"")</f>
        <v>8</v>
      </c>
      <c r="W1014" s="13">
        <f>IFERROR(VLOOKUP(Tabela1[[#This Row],[COD.MDE]],'LISTA DE EMBARQUE'!B:M,12,0),"")</f>
        <v>46280</v>
      </c>
      <c r="X1014" s="14">
        <f>IFERROR(Tabela1[[#This Row],[QIANTIDADE EXPEDIDA]]*Tabela1[[#This Row],[PESO UNI]],"")</f>
        <v>168.6</v>
      </c>
      <c r="Y1014" s="14">
        <f>U1014-C1014</f>
        <v>0</v>
      </c>
      <c r="Z1014" s="20">
        <f>Tabela1[[#This Row],[PESO TOTAL]]-Tabela1[[#This Row],[Peso Expedido]]</f>
        <v>0</v>
      </c>
      <c r="AA1014" s="17">
        <v>1</v>
      </c>
      <c r="AB1014" s="33"/>
      <c r="AC1014" s="33">
        <v>1</v>
      </c>
      <c r="AD1014" s="33">
        <v>1</v>
      </c>
      <c r="AE1014" s="33">
        <v>1</v>
      </c>
      <c r="AF1014" s="33">
        <v>1</v>
      </c>
      <c r="AG1014" s="33">
        <v>1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36.4</v>
      </c>
      <c r="S1015" s="18">
        <f>IFERROR(H1015*AG1015,"")</f>
        <v>36.4</v>
      </c>
      <c r="T1015" s="19">
        <f>IFERROR(S1015-H1015,"")</f>
        <v>0</v>
      </c>
      <c r="U1015" s="16">
        <f>IFERROR(SUMIF('LISTA DE EMBARQUE'!B:B,MICRO!E:E,'LISTA DE EMBARQUE'!G:G),"")</f>
        <v>1</v>
      </c>
      <c r="V1015" s="12">
        <f>IFERROR(VLOOKUP(Tabela1[[#This Row],[COD.MDE]],'LISTA DE EMBARQUE'!B:L,11,0),"")</f>
        <v>8</v>
      </c>
      <c r="W1015" s="13">
        <f>IFERROR(VLOOKUP(Tabela1[[#This Row],[COD.MDE]],'LISTA DE EMBARQUE'!B:M,12,0),"")</f>
        <v>46280</v>
      </c>
      <c r="X1015" s="14">
        <f>IFERROR(Tabela1[[#This Row],[QIANTIDADE EXPEDIDA]]*Tabela1[[#This Row],[PESO UNI]],"")</f>
        <v>36.4</v>
      </c>
      <c r="Y1015" s="14">
        <f>U1015-C1015</f>
        <v>0</v>
      </c>
      <c r="Z1015" s="20">
        <f>Tabela1[[#This Row],[PESO TOTAL]]-Tabela1[[#This Row],[Peso Expedido]]</f>
        <v>0</v>
      </c>
      <c r="AA1015" s="17">
        <v>1</v>
      </c>
      <c r="AB1015" s="33"/>
      <c r="AC1015" s="33">
        <v>1</v>
      </c>
      <c r="AD1015" s="33">
        <v>1</v>
      </c>
      <c r="AE1015" s="33">
        <v>1</v>
      </c>
      <c r="AF1015" s="33">
        <v>1</v>
      </c>
      <c r="AG1015" s="33">
        <v>1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5642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5642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5642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5642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5642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5642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5642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5581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5581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5581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5581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5581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5581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5581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5285</v>
      </c>
      <c r="B1035" s="21"/>
      <c r="C1035" s="206">
        <v>2</v>
      </c>
      <c r="D1035" s="1" t="s">
        <v>5286</v>
      </c>
      <c r="E1035" s="227">
        <v>4681</v>
      </c>
      <c r="F1035" s="192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5287</v>
      </c>
      <c r="B1036" s="21"/>
      <c r="C1036" s="206">
        <v>2</v>
      </c>
      <c r="D1036" s="1" t="s">
        <v>5288</v>
      </c>
      <c r="E1036" s="227">
        <v>4682</v>
      </c>
      <c r="F1036" s="192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5284</v>
      </c>
      <c r="B1037" s="21"/>
      <c r="C1037" s="206">
        <v>1</v>
      </c>
      <c r="D1037" s="1" t="s">
        <v>5289</v>
      </c>
      <c r="E1037" s="227">
        <v>4683</v>
      </c>
      <c r="F1037" s="192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5290</v>
      </c>
      <c r="B1038" s="21"/>
      <c r="C1038" s="206">
        <v>2</v>
      </c>
      <c r="D1038" s="1" t="s">
        <v>5291</v>
      </c>
      <c r="E1038" s="227">
        <v>4684</v>
      </c>
      <c r="F1038" s="192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5292</v>
      </c>
      <c r="B1039" s="21"/>
      <c r="C1039" s="206">
        <v>2</v>
      </c>
      <c r="D1039" s="1" t="s">
        <v>5293</v>
      </c>
      <c r="E1039" s="227">
        <v>4685</v>
      </c>
      <c r="F1039" s="192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hidden="1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hidden="1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hidden="1" customHeight="1" x14ac:dyDescent="0.25">
      <c r="A1043" s="208" t="s">
        <v>5301</v>
      </c>
      <c r="B1043" s="21" t="s">
        <v>5302</v>
      </c>
      <c r="C1043" s="195">
        <v>1</v>
      </c>
      <c r="D1043" s="1" t="s">
        <v>5303</v>
      </c>
      <c r="E1043" s="227">
        <v>4689</v>
      </c>
      <c r="F1043" s="195">
        <v>24</v>
      </c>
      <c r="G1043" s="1">
        <v>660</v>
      </c>
      <c r="H1043" s="34">
        <f>Tabela1[[#This Row],[PESO UNI]]*Tabela1[[#This Row],[QTE]]</f>
        <v>660</v>
      </c>
      <c r="I1043" s="7" t="s">
        <v>5582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ref="R1043:R1048" si="209">IFERROR(H1043*((AA1043*0.25)+(AC1043*0.25)+(AD1043*0.225)+(AE1043*0.225)+(AF1043*0.05)),"")</f>
        <v>404.25000000000006</v>
      </c>
      <c r="S1043" s="18">
        <f t="shared" ref="S1043:S1048" si="210">IFERROR(H1043*AG1043,"")</f>
        <v>0</v>
      </c>
      <c r="T1043" s="19">
        <f t="shared" ref="T1043:T1048" si="211">IFERROR(S1043-H1043,"")</f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ref="Y1043:Y1048" si="212">U1043-C1043</f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hidden="1" customHeight="1" x14ac:dyDescent="0.25">
      <c r="A1044" s="208" t="s">
        <v>5304</v>
      </c>
      <c r="B1044" s="21" t="s">
        <v>5305</v>
      </c>
      <c r="C1044" s="195">
        <v>1</v>
      </c>
      <c r="D1044" s="1" t="s">
        <v>5306</v>
      </c>
      <c r="E1044" s="227">
        <v>4690</v>
      </c>
      <c r="F1044" s="195">
        <v>24</v>
      </c>
      <c r="G1044" s="1">
        <v>424.7</v>
      </c>
      <c r="H1044" s="34">
        <f>Tabela1[[#This Row],[PESO UNI]]*Tabela1[[#This Row],[QTE]]</f>
        <v>424.7</v>
      </c>
      <c r="I1044" s="7" t="s">
        <v>5582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hidden="1" customHeight="1" x14ac:dyDescent="0.25">
      <c r="A1045" s="208" t="s">
        <v>5304</v>
      </c>
      <c r="B1045" s="21" t="s">
        <v>5305</v>
      </c>
      <c r="C1045" s="195">
        <v>1</v>
      </c>
      <c r="D1045" s="1" t="s">
        <v>5307</v>
      </c>
      <c r="E1045" s="227">
        <v>4691</v>
      </c>
      <c r="F1045" s="195">
        <v>24</v>
      </c>
      <c r="G1045" s="1">
        <v>254.4</v>
      </c>
      <c r="H1045" s="34">
        <f>Tabela1[[#This Row],[PESO UNI]]*Tabela1[[#This Row],[QTE]]</f>
        <v>254.4</v>
      </c>
      <c r="I1045" s="7" t="s">
        <v>5582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0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08" t="s">
        <v>5308</v>
      </c>
      <c r="B1046" s="21" t="s">
        <v>5309</v>
      </c>
      <c r="C1046" s="195">
        <v>1</v>
      </c>
      <c r="D1046" s="1" t="s">
        <v>5310</v>
      </c>
      <c r="E1046" s="227">
        <v>4692</v>
      </c>
      <c r="F1046" s="195">
        <v>24</v>
      </c>
      <c r="G1046" s="1">
        <v>433.2</v>
      </c>
      <c r="H1046" s="34">
        <f>Tabela1[[#This Row],[PESO UNI]]*Tabela1[[#This Row],[QTE]]</f>
        <v>433.2</v>
      </c>
      <c r="I1046" s="7" t="s">
        <v>5582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0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08" t="s">
        <v>5311</v>
      </c>
      <c r="B1047" s="21" t="s">
        <v>5312</v>
      </c>
      <c r="C1047" s="195">
        <v>1</v>
      </c>
      <c r="D1047" s="1" t="s">
        <v>5313</v>
      </c>
      <c r="E1047" s="227">
        <v>4693</v>
      </c>
      <c r="F1047" s="195">
        <v>23</v>
      </c>
      <c r="G1047" s="1">
        <v>425.4</v>
      </c>
      <c r="H1047" s="34">
        <f>Tabela1[[#This Row],[PESO UNI]]*Tabela1[[#This Row],[QTE]]</f>
        <v>425.4</v>
      </c>
      <c r="I1047" s="7" t="s">
        <v>5715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0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08" t="s">
        <v>5314</v>
      </c>
      <c r="B1048" s="21" t="s">
        <v>5315</v>
      </c>
      <c r="C1048" s="195">
        <v>1</v>
      </c>
      <c r="D1048" s="1" t="s">
        <v>5316</v>
      </c>
      <c r="E1048" s="227">
        <v>4694</v>
      </c>
      <c r="F1048" s="195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5716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0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08" t="s">
        <v>5317</v>
      </c>
      <c r="B1049" s="21" t="s">
        <v>5318</v>
      </c>
      <c r="C1049" s="195">
        <v>1</v>
      </c>
      <c r="D1049" s="1" t="s">
        <v>5319</v>
      </c>
      <c r="E1049" s="192">
        <v>4695</v>
      </c>
      <c r="F1049" s="195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5581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0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08" t="s">
        <v>5317</v>
      </c>
      <c r="B1050" s="21" t="s">
        <v>5318</v>
      </c>
      <c r="C1050" s="195">
        <v>2</v>
      </c>
      <c r="D1050" s="1" t="s">
        <v>5320</v>
      </c>
      <c r="E1050" s="192">
        <v>4696</v>
      </c>
      <c r="F1050" s="195">
        <v>25</v>
      </c>
      <c r="G1050" s="1">
        <v>62.1</v>
      </c>
      <c r="H1050" s="34">
        <f>Tabela1[[#This Row],[PESO UNI]]*Tabela1[[#This Row],[QTE]]</f>
        <v>124.2</v>
      </c>
      <c r="I1050" s="7" t="s">
        <v>5581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0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08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0"/>
      <c r="AR1051" s="37"/>
      <c r="AS1051" s="37"/>
    </row>
    <row r="1052" spans="1:49" ht="15.75" hidden="1" customHeight="1" x14ac:dyDescent="0.25">
      <c r="A1052" s="21" t="s">
        <v>5322</v>
      </c>
      <c r="B1052" s="21" t="s">
        <v>5323</v>
      </c>
      <c r="C1052" s="195">
        <v>6</v>
      </c>
      <c r="D1052" s="1" t="s">
        <v>5324</v>
      </c>
      <c r="E1052" s="192">
        <v>4698</v>
      </c>
      <c r="F1052" s="195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5615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0"/>
      <c r="AR1052" s="37"/>
      <c r="AS1052" s="37"/>
      <c r="AT1052" s="37"/>
      <c r="AU1052" s="37"/>
      <c r="AV1052" s="37"/>
      <c r="AW1052" s="37"/>
    </row>
    <row r="1053" spans="1:49" ht="15.75" hidden="1" customHeight="1" x14ac:dyDescent="0.25">
      <c r="A1053" s="21" t="s">
        <v>5322</v>
      </c>
      <c r="B1053" s="21" t="s">
        <v>5323</v>
      </c>
      <c r="C1053" s="195">
        <v>6</v>
      </c>
      <c r="D1053" s="1" t="s">
        <v>5325</v>
      </c>
      <c r="E1053" s="192">
        <v>4699</v>
      </c>
      <c r="F1053" s="195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5615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0"/>
      <c r="AR1053" s="37"/>
      <c r="AS1053" s="37"/>
      <c r="AT1053" s="37"/>
      <c r="AU1053" s="37"/>
      <c r="AV1053" s="37"/>
      <c r="AW1053" s="37"/>
    </row>
    <row r="1054" spans="1:49" ht="15.75" hidden="1" customHeight="1" x14ac:dyDescent="0.25">
      <c r="A1054" s="21" t="s">
        <v>5322</v>
      </c>
      <c r="B1054" s="21" t="s">
        <v>5323</v>
      </c>
      <c r="C1054" s="195">
        <v>1</v>
      </c>
      <c r="D1054" s="1" t="s">
        <v>5326</v>
      </c>
      <c r="E1054" s="192">
        <v>4700</v>
      </c>
      <c r="F1054" s="195">
        <v>26</v>
      </c>
      <c r="G1054" s="1">
        <v>13.7</v>
      </c>
      <c r="H1054" s="34">
        <f>Tabela1[[#This Row],[PESO UNI]]*Tabela1[[#This Row],[QTE]]</f>
        <v>13.7</v>
      </c>
      <c r="I1054" s="7" t="s">
        <v>5615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0"/>
      <c r="AR1054" s="37"/>
      <c r="AS1054" s="37"/>
      <c r="AT1054" s="37"/>
      <c r="AU1054" s="37"/>
      <c r="AV1054" s="37"/>
      <c r="AW1054" s="37"/>
    </row>
    <row r="1055" spans="1:49" ht="15.75" hidden="1" customHeight="1" x14ac:dyDescent="0.25">
      <c r="A1055" s="21" t="s">
        <v>5322</v>
      </c>
      <c r="B1055" s="21" t="s">
        <v>5323</v>
      </c>
      <c r="C1055" s="195">
        <v>12</v>
      </c>
      <c r="D1055" s="1" t="s">
        <v>5327</v>
      </c>
      <c r="E1055" s="192">
        <v>4701</v>
      </c>
      <c r="F1055" s="195">
        <v>26</v>
      </c>
      <c r="G1055" s="1">
        <v>7</v>
      </c>
      <c r="H1055" s="34">
        <f>Tabela1[[#This Row],[PESO UNI]]*Tabela1[[#This Row],[QTE]]</f>
        <v>84</v>
      </c>
      <c r="I1055" s="7" t="s">
        <v>5615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0"/>
      <c r="AR1055" s="37"/>
      <c r="AS1055" s="37"/>
      <c r="AT1055" s="37"/>
      <c r="AU1055" s="37"/>
      <c r="AV1055" s="37"/>
      <c r="AW1055" s="37"/>
    </row>
    <row r="1056" spans="1:49" ht="15.75" hidden="1" customHeight="1" x14ac:dyDescent="0.25">
      <c r="A1056" s="21" t="s">
        <v>5322</v>
      </c>
      <c r="B1056" s="21" t="s">
        <v>5323</v>
      </c>
      <c r="C1056" s="195">
        <v>12</v>
      </c>
      <c r="D1056" s="1" t="s">
        <v>5328</v>
      </c>
      <c r="E1056" s="192">
        <v>4702</v>
      </c>
      <c r="F1056" s="195">
        <v>26</v>
      </c>
      <c r="G1056" s="1">
        <v>7</v>
      </c>
      <c r="H1056" s="34">
        <f>Tabela1[[#This Row],[PESO UNI]]*Tabela1[[#This Row],[QTE]]</f>
        <v>84</v>
      </c>
      <c r="I1056" s="7" t="s">
        <v>5615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0"/>
      <c r="AR1056" s="37"/>
      <c r="AS1056" s="37"/>
      <c r="AT1056" s="37"/>
      <c r="AU1056" s="37"/>
      <c r="AV1056" s="37"/>
      <c r="AW1056" s="37"/>
    </row>
    <row r="1057" spans="1:49" ht="15.75" hidden="1" customHeight="1" x14ac:dyDescent="0.25">
      <c r="A1057" s="21" t="s">
        <v>5322</v>
      </c>
      <c r="B1057" s="21" t="s">
        <v>5323</v>
      </c>
      <c r="C1057" s="195">
        <v>24</v>
      </c>
      <c r="D1057" s="1" t="s">
        <v>5329</v>
      </c>
      <c r="E1057" s="192">
        <v>4703</v>
      </c>
      <c r="F1057" s="195">
        <v>26</v>
      </c>
      <c r="G1057" s="1">
        <v>0.6</v>
      </c>
      <c r="H1057" s="34">
        <f>Tabela1[[#This Row],[PESO UNI]]*Tabela1[[#This Row],[QTE]]</f>
        <v>14.399999999999999</v>
      </c>
      <c r="I1057" s="7" t="s">
        <v>5615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0"/>
      <c r="AR1057" s="37"/>
      <c r="AS1057" s="37"/>
      <c r="AT1057" s="37"/>
      <c r="AU1057" s="37"/>
      <c r="AV1057" s="37"/>
      <c r="AW1057" s="37"/>
    </row>
    <row r="1058" spans="1:49" ht="15.75" hidden="1" customHeight="1" x14ac:dyDescent="0.25">
      <c r="A1058" s="21" t="s">
        <v>5322</v>
      </c>
      <c r="B1058" s="21" t="s">
        <v>5323</v>
      </c>
      <c r="C1058" s="195">
        <v>12</v>
      </c>
      <c r="D1058" s="1" t="s">
        <v>5332</v>
      </c>
      <c r="E1058" s="192">
        <v>4704</v>
      </c>
      <c r="F1058" s="195">
        <v>26</v>
      </c>
      <c r="G1058" s="1">
        <v>1.7</v>
      </c>
      <c r="H1058" s="34">
        <f>Tabela1[[#This Row],[PESO UNI]]*Tabela1[[#This Row],[QTE]]</f>
        <v>20.399999999999999</v>
      </c>
      <c r="I1058" s="7" t="s">
        <v>5615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0"/>
      <c r="AR1058" s="37"/>
      <c r="AS1058" s="37"/>
      <c r="AT1058" s="37"/>
      <c r="AU1058" s="37"/>
      <c r="AV1058" s="37"/>
      <c r="AW1058" s="37"/>
    </row>
    <row r="1059" spans="1:49" ht="15.75" hidden="1" customHeight="1" x14ac:dyDescent="0.25">
      <c r="A1059" s="21" t="s">
        <v>5322</v>
      </c>
      <c r="B1059" s="21" t="s">
        <v>5323</v>
      </c>
      <c r="C1059" s="195">
        <v>24</v>
      </c>
      <c r="D1059" s="1" t="s">
        <v>5331</v>
      </c>
      <c r="E1059" s="192">
        <v>4705</v>
      </c>
      <c r="F1059" s="195">
        <v>26</v>
      </c>
      <c r="G1059" s="1">
        <v>1.5</v>
      </c>
      <c r="H1059" s="34">
        <f>Tabela1[[#This Row],[PESO UNI]]*Tabela1[[#This Row],[QTE]]</f>
        <v>36</v>
      </c>
      <c r="I1059" s="7" t="s">
        <v>5615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0"/>
      <c r="AR1059" s="37"/>
      <c r="AS1059" s="37"/>
      <c r="AT1059" s="37"/>
      <c r="AU1059" s="37"/>
      <c r="AV1059" s="37"/>
      <c r="AW1059" s="37"/>
    </row>
    <row r="1060" spans="1:49" ht="15.75" hidden="1" customHeight="1" x14ac:dyDescent="0.25">
      <c r="A1060" s="21" t="s">
        <v>5322</v>
      </c>
      <c r="B1060" s="21" t="s">
        <v>5323</v>
      </c>
      <c r="C1060" s="195">
        <v>1</v>
      </c>
      <c r="D1060" s="1" t="s">
        <v>5330</v>
      </c>
      <c r="E1060" s="192">
        <v>4706</v>
      </c>
      <c r="F1060" s="195">
        <v>26</v>
      </c>
      <c r="G1060" s="1">
        <v>1.3</v>
      </c>
      <c r="H1060" s="34">
        <f>Tabela1[[#This Row],[PESO UNI]]*Tabela1[[#This Row],[QTE]]</f>
        <v>1.3</v>
      </c>
      <c r="I1060" s="7" t="s">
        <v>5615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0"/>
      <c r="AR1060" s="37"/>
      <c r="AS1060" s="37"/>
      <c r="AT1060" s="37"/>
      <c r="AU1060" s="37"/>
      <c r="AV1060" s="37"/>
      <c r="AW1060" s="37"/>
    </row>
    <row r="1061" spans="1:49" ht="15.75" hidden="1" customHeight="1" x14ac:dyDescent="0.25">
      <c r="A1061" s="21" t="s">
        <v>5335</v>
      </c>
      <c r="B1061" s="21"/>
      <c r="C1061" s="195">
        <v>2</v>
      </c>
      <c r="D1061" s="1" t="s">
        <v>5336</v>
      </c>
      <c r="E1061" s="192">
        <v>4707</v>
      </c>
      <c r="F1061" s="195">
        <v>22</v>
      </c>
      <c r="G1061" s="1">
        <v>562</v>
      </c>
      <c r="H1061" s="34">
        <f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0"/>
      <c r="AR1061" s="37"/>
      <c r="AS1061" s="37"/>
      <c r="AT1061" s="37"/>
      <c r="AU1061" s="37"/>
      <c r="AV1061" s="37"/>
      <c r="AW1061" s="37"/>
    </row>
    <row r="1062" spans="1:49" ht="15.75" hidden="1" customHeight="1" x14ac:dyDescent="0.25">
      <c r="A1062" s="21" t="s">
        <v>5333</v>
      </c>
      <c r="B1062" s="21" t="s">
        <v>5334</v>
      </c>
      <c r="C1062" s="195">
        <v>1</v>
      </c>
      <c r="D1062" s="1" t="s">
        <v>5337</v>
      </c>
      <c r="E1062" s="192">
        <v>4708</v>
      </c>
      <c r="F1062" s="195">
        <v>27</v>
      </c>
      <c r="G1062" s="1">
        <v>41</v>
      </c>
      <c r="H1062" s="34">
        <f>Tabela1[[#This Row],[PESO UNI]]*Tabela1[[#This Row],[QTE]]</f>
        <v>41</v>
      </c>
      <c r="I1062" s="7" t="s">
        <v>5581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0"/>
      <c r="AR1062" s="37"/>
      <c r="AS1062" s="37"/>
      <c r="AT1062" s="37"/>
      <c r="AU1062" s="37"/>
      <c r="AV1062" s="37"/>
      <c r="AW1062" s="37"/>
    </row>
    <row r="1063" spans="1:49" ht="15.75" hidden="1" customHeight="1" x14ac:dyDescent="0.25">
      <c r="A1063" s="21" t="s">
        <v>5333</v>
      </c>
      <c r="B1063" s="21" t="s">
        <v>5334</v>
      </c>
      <c r="C1063" s="195">
        <v>2</v>
      </c>
      <c r="D1063" s="1" t="s">
        <v>5338</v>
      </c>
      <c r="E1063" s="192">
        <v>4709</v>
      </c>
      <c r="F1063" s="195">
        <v>27</v>
      </c>
      <c r="G1063" s="1">
        <v>5.2</v>
      </c>
      <c r="H1063" s="34">
        <f>Tabela1[[#This Row],[PESO UNI]]*Tabela1[[#This Row],[QTE]]</f>
        <v>10.4</v>
      </c>
      <c r="I1063" s="7" t="s">
        <v>5581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0"/>
      <c r="AR1063" s="37"/>
      <c r="AS1063" s="37"/>
      <c r="AT1063" s="37"/>
      <c r="AU1063" s="37"/>
      <c r="AV1063" s="37"/>
      <c r="AW1063" s="37"/>
    </row>
    <row r="1064" spans="1:49" ht="15.75" hidden="1" customHeight="1" x14ac:dyDescent="0.25">
      <c r="A1064" s="21" t="s">
        <v>5333</v>
      </c>
      <c r="B1064" s="21" t="s">
        <v>5334</v>
      </c>
      <c r="C1064" s="195">
        <v>1</v>
      </c>
      <c r="D1064" s="1" t="s">
        <v>5339</v>
      </c>
      <c r="E1064" s="192">
        <v>4710</v>
      </c>
      <c r="F1064" s="195">
        <v>27</v>
      </c>
      <c r="G1064" s="1">
        <v>12.7</v>
      </c>
      <c r="H1064" s="34">
        <f>Tabela1[[#This Row],[PESO UNI]]*Tabela1[[#This Row],[QTE]]</f>
        <v>12.7</v>
      </c>
      <c r="I1064" s="7" t="s">
        <v>5581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0"/>
      <c r="AR1064" s="37"/>
      <c r="AS1064" s="37"/>
      <c r="AT1064" s="37"/>
      <c r="AU1064" s="37"/>
      <c r="AV1064" s="37"/>
      <c r="AW1064" s="37"/>
    </row>
    <row r="1065" spans="1:49" ht="15.75" hidden="1" customHeight="1" x14ac:dyDescent="0.25">
      <c r="A1065" s="21" t="s">
        <v>5333</v>
      </c>
      <c r="B1065" s="21" t="s">
        <v>5334</v>
      </c>
      <c r="C1065" s="195">
        <v>4</v>
      </c>
      <c r="D1065" s="1" t="s">
        <v>5340</v>
      </c>
      <c r="E1065" s="192">
        <v>4711</v>
      </c>
      <c r="F1065" s="195">
        <v>27</v>
      </c>
      <c r="G1065" s="1">
        <v>0.8</v>
      </c>
      <c r="H1065" s="34">
        <f>Tabela1[[#This Row],[PESO UNI]]*Tabela1[[#This Row],[QTE]]</f>
        <v>3.2</v>
      </c>
      <c r="I1065" s="7" t="s">
        <v>5581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0"/>
      <c r="AR1065" s="37"/>
      <c r="AS1065" s="37"/>
      <c r="AT1065" s="37"/>
      <c r="AU1065" s="37"/>
      <c r="AV1065" s="37"/>
      <c r="AW1065" s="37"/>
    </row>
    <row r="1066" spans="1:49" ht="15.75" hidden="1" customHeight="1" x14ac:dyDescent="0.25">
      <c r="A1066" s="21" t="s">
        <v>5333</v>
      </c>
      <c r="B1066" s="21" t="s">
        <v>5334</v>
      </c>
      <c r="C1066" s="195">
        <v>2</v>
      </c>
      <c r="D1066" s="1" t="s">
        <v>5341</v>
      </c>
      <c r="E1066" s="192">
        <v>4712</v>
      </c>
      <c r="F1066" s="195">
        <v>27</v>
      </c>
      <c r="G1066" s="1">
        <v>0.4</v>
      </c>
      <c r="H1066" s="34">
        <f>Tabela1[[#This Row],[PESO UNI]]*Tabela1[[#This Row],[QTE]]</f>
        <v>0.8</v>
      </c>
      <c r="I1066" s="7" t="s">
        <v>5581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0"/>
      <c r="AR1066" s="37"/>
      <c r="AS1066" s="37"/>
      <c r="AT1066" s="37"/>
      <c r="AU1066" s="37"/>
      <c r="AV1066" s="37"/>
      <c r="AW1066" s="37"/>
    </row>
    <row r="1067" spans="1:49" ht="15.75" hidden="1" customHeight="1" x14ac:dyDescent="0.25">
      <c r="A1067" s="21" t="s">
        <v>5333</v>
      </c>
      <c r="B1067" s="21" t="s">
        <v>5334</v>
      </c>
      <c r="C1067" s="195">
        <v>4</v>
      </c>
      <c r="D1067" s="1" t="s">
        <v>5342</v>
      </c>
      <c r="E1067" s="192">
        <v>4713</v>
      </c>
      <c r="F1067" s="195">
        <v>27</v>
      </c>
      <c r="G1067" s="1">
        <v>0.4</v>
      </c>
      <c r="H1067" s="34">
        <f>Tabela1[[#This Row],[PESO UNI]]*Tabela1[[#This Row],[QTE]]</f>
        <v>1.6</v>
      </c>
      <c r="I1067" s="7" t="s">
        <v>5581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0"/>
      <c r="AR1067" s="37"/>
      <c r="AS1067" s="37"/>
      <c r="AT1067" s="37"/>
      <c r="AU1067" s="37"/>
      <c r="AV1067" s="37"/>
      <c r="AW1067" s="37"/>
    </row>
    <row r="1068" spans="1:49" ht="15.75" hidden="1" customHeight="1" x14ac:dyDescent="0.25">
      <c r="A1068" s="21" t="s">
        <v>5333</v>
      </c>
      <c r="B1068" s="21" t="s">
        <v>5334</v>
      </c>
      <c r="C1068" s="195">
        <v>2</v>
      </c>
      <c r="D1068" s="1" t="s">
        <v>5343</v>
      </c>
      <c r="E1068" s="192">
        <v>4714</v>
      </c>
      <c r="F1068" s="195">
        <v>27</v>
      </c>
      <c r="G1068" s="1">
        <v>0.6</v>
      </c>
      <c r="H1068" s="34">
        <f>Tabela1[[#This Row],[PESO UNI]]*Tabela1[[#This Row],[QTE]]</f>
        <v>1.2</v>
      </c>
      <c r="I1068" s="7" t="s">
        <v>5581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7" si="221">IFERROR(H1068*((AA1068*0.25)+(AC1068*0.25)+(AD1068*0.225)+(AE1068*0.225)+(AF1068*0.05)),"")</f>
        <v>0</v>
      </c>
      <c r="S1068" s="18">
        <f t="shared" ref="S1068:S1097" si="222">IFERROR(H1068*AG1068,"")</f>
        <v>0</v>
      </c>
      <c r="T1068" s="19">
        <f t="shared" ref="T1068:T1097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7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0"/>
      <c r="AR1068" s="37"/>
      <c r="AS1068" s="37"/>
      <c r="AT1068" s="37"/>
      <c r="AU1068" s="37"/>
      <c r="AV1068" s="37"/>
      <c r="AW1068" s="37"/>
    </row>
    <row r="1069" spans="1:49" ht="15.75" hidden="1" customHeight="1" x14ac:dyDescent="0.25">
      <c r="A1069" s="21" t="s">
        <v>5333</v>
      </c>
      <c r="B1069" s="21" t="s">
        <v>5334</v>
      </c>
      <c r="C1069" s="195">
        <v>1</v>
      </c>
      <c r="D1069" s="1" t="s">
        <v>5344</v>
      </c>
      <c r="E1069" s="192">
        <v>4715</v>
      </c>
      <c r="F1069" s="195">
        <v>27</v>
      </c>
      <c r="G1069" s="1">
        <v>104</v>
      </c>
      <c r="H1069" s="34">
        <f>Tabela1[[#This Row],[PESO UNI]]*Tabela1[[#This Row],[QTE]]</f>
        <v>104</v>
      </c>
      <c r="I1069" s="7" t="s">
        <v>5581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0"/>
      <c r="AR1069" s="37"/>
      <c r="AS1069" s="37"/>
      <c r="AT1069" s="37"/>
      <c r="AU1069" s="37"/>
      <c r="AV1069" s="37"/>
      <c r="AW1069" s="37"/>
    </row>
    <row r="1070" spans="1:49" ht="15.75" hidden="1" customHeight="1" x14ac:dyDescent="0.25">
      <c r="A1070" s="21" t="s">
        <v>5345</v>
      </c>
      <c r="B1070" s="21" t="s">
        <v>5346</v>
      </c>
      <c r="C1070" s="195">
        <v>1</v>
      </c>
      <c r="D1070" s="1" t="s">
        <v>5347</v>
      </c>
      <c r="E1070" s="227">
        <v>4716</v>
      </c>
      <c r="F1070" s="195">
        <v>28</v>
      </c>
      <c r="G1070" s="1">
        <v>254.3</v>
      </c>
      <c r="H1070" s="34">
        <f>Tabela1[[#This Row],[PESO UNI]]*Tabela1[[#This Row],[QTE]]</f>
        <v>254.3</v>
      </c>
      <c r="I1070" s="7" t="s">
        <v>5581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0"/>
      <c r="AR1070" s="37"/>
      <c r="AS1070" s="37"/>
      <c r="AT1070" s="37"/>
      <c r="AU1070" s="37"/>
      <c r="AV1070" s="37"/>
      <c r="AW1070" s="37"/>
    </row>
    <row r="1071" spans="1:49" ht="15.75" hidden="1" customHeight="1" x14ac:dyDescent="0.25">
      <c r="A1071" s="21" t="s">
        <v>5345</v>
      </c>
      <c r="B1071" s="21" t="s">
        <v>5346</v>
      </c>
      <c r="C1071" s="195">
        <v>1</v>
      </c>
      <c r="D1071" s="1" t="s">
        <v>5348</v>
      </c>
      <c r="E1071" s="192">
        <v>4717</v>
      </c>
      <c r="F1071" s="195">
        <v>28</v>
      </c>
      <c r="G1071" s="1">
        <v>155.5</v>
      </c>
      <c r="H1071" s="34">
        <f>Tabela1[[#This Row],[PESO UNI]]*Tabela1[[#This Row],[QTE]]</f>
        <v>155.5</v>
      </c>
      <c r="I1071" s="7" t="s">
        <v>5581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0"/>
      <c r="AR1071" s="37"/>
      <c r="AS1071" s="37"/>
      <c r="AT1071" s="37"/>
      <c r="AU1071" s="37"/>
      <c r="AV1071" s="37"/>
      <c r="AW1071" s="37"/>
    </row>
    <row r="1072" spans="1:49" ht="15.75" hidden="1" customHeight="1" x14ac:dyDescent="0.25">
      <c r="A1072" s="21" t="s">
        <v>5349</v>
      </c>
      <c r="B1072" s="21" t="s">
        <v>5350</v>
      </c>
      <c r="C1072" s="195">
        <v>1</v>
      </c>
      <c r="D1072" s="1" t="s">
        <v>5351</v>
      </c>
      <c r="E1072" s="227">
        <v>4718</v>
      </c>
      <c r="F1072" s="195">
        <v>29</v>
      </c>
      <c r="G1072" s="1">
        <v>27.4</v>
      </c>
      <c r="H1072" s="34">
        <f>Tabela1[[#This Row],[PESO UNI]]*Tabela1[[#This Row],[QTE]]</f>
        <v>27.4</v>
      </c>
      <c r="I1072" s="7" t="s">
        <v>5581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0"/>
      <c r="AR1072" s="37"/>
      <c r="AS1072" s="37"/>
      <c r="AT1072" s="37"/>
      <c r="AU1072" s="37"/>
      <c r="AV1072" s="37"/>
      <c r="AW1072" s="37"/>
    </row>
    <row r="1073" spans="1:49" ht="15.75" hidden="1" customHeight="1" x14ac:dyDescent="0.25">
      <c r="A1073" s="21" t="s">
        <v>5349</v>
      </c>
      <c r="B1073" s="21" t="s">
        <v>5350</v>
      </c>
      <c r="C1073" s="195">
        <v>1</v>
      </c>
      <c r="D1073" s="1" t="s">
        <v>5352</v>
      </c>
      <c r="E1073" s="192">
        <v>4719</v>
      </c>
      <c r="F1073" s="195">
        <v>29</v>
      </c>
      <c r="G1073" s="1">
        <v>13.2</v>
      </c>
      <c r="H1073" s="34">
        <f>Tabela1[[#This Row],[PESO UNI]]*Tabela1[[#This Row],[QTE]]</f>
        <v>13.2</v>
      </c>
      <c r="I1073" s="7" t="s">
        <v>5581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0"/>
      <c r="AR1073" s="37"/>
      <c r="AS1073" s="37"/>
      <c r="AT1073" s="37"/>
      <c r="AU1073" s="37"/>
      <c r="AV1073" s="37"/>
      <c r="AW1073" s="37"/>
    </row>
    <row r="1074" spans="1:49" ht="15.75" hidden="1" customHeight="1" x14ac:dyDescent="0.25">
      <c r="A1074" s="21" t="s">
        <v>5349</v>
      </c>
      <c r="B1074" s="21" t="s">
        <v>5350</v>
      </c>
      <c r="C1074" s="195">
        <v>1</v>
      </c>
      <c r="D1074" s="1" t="s">
        <v>5353</v>
      </c>
      <c r="E1074" s="192">
        <v>4720</v>
      </c>
      <c r="F1074" s="195">
        <v>29</v>
      </c>
      <c r="G1074" s="1">
        <v>9.6</v>
      </c>
      <c r="H1074" s="34">
        <f>Tabela1[[#This Row],[PESO UNI]]*Tabela1[[#This Row],[QTE]]</f>
        <v>9.6</v>
      </c>
      <c r="I1074" s="7" t="s">
        <v>5581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0"/>
      <c r="AR1074" s="37"/>
      <c r="AS1074" s="37"/>
      <c r="AT1074" s="37"/>
      <c r="AU1074" s="37"/>
      <c r="AV1074" s="37"/>
      <c r="AW1074" s="37"/>
    </row>
    <row r="1075" spans="1:49" ht="15.75" hidden="1" customHeight="1" x14ac:dyDescent="0.25">
      <c r="A1075" s="21" t="s">
        <v>5349</v>
      </c>
      <c r="B1075" s="21" t="s">
        <v>5350</v>
      </c>
      <c r="C1075" s="195">
        <v>1</v>
      </c>
      <c r="D1075" s="1" t="s">
        <v>5354</v>
      </c>
      <c r="E1075" s="192">
        <v>4721</v>
      </c>
      <c r="F1075" s="195">
        <v>29</v>
      </c>
      <c r="G1075" s="1">
        <v>20.2</v>
      </c>
      <c r="H1075" s="34">
        <f>Tabela1[[#This Row],[PESO UNI]]*Tabela1[[#This Row],[QTE]]</f>
        <v>20.2</v>
      </c>
      <c r="I1075" s="7" t="s">
        <v>5581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0"/>
      <c r="AR1075" s="37"/>
      <c r="AS1075" s="37"/>
      <c r="AT1075" s="37"/>
      <c r="AU1075" s="37"/>
      <c r="AV1075" s="37"/>
      <c r="AW1075" s="37"/>
    </row>
    <row r="1076" spans="1:49" ht="15.75" hidden="1" customHeight="1" x14ac:dyDescent="0.25">
      <c r="A1076" s="21" t="s">
        <v>5349</v>
      </c>
      <c r="B1076" s="21" t="s">
        <v>5350</v>
      </c>
      <c r="C1076" s="195">
        <v>1</v>
      </c>
      <c r="D1076" s="1" t="s">
        <v>5355</v>
      </c>
      <c r="E1076" s="192">
        <v>4722</v>
      </c>
      <c r="F1076" s="195">
        <v>29</v>
      </c>
      <c r="G1076" s="1">
        <v>11</v>
      </c>
      <c r="H1076" s="34">
        <f>Tabela1[[#This Row],[PESO UNI]]*Tabela1[[#This Row],[QTE]]</f>
        <v>11</v>
      </c>
      <c r="I1076" s="7" t="s">
        <v>5581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0"/>
      <c r="AR1076" s="37"/>
      <c r="AS1076" s="37"/>
      <c r="AT1076" s="37"/>
      <c r="AU1076" s="37"/>
      <c r="AV1076" s="37"/>
      <c r="AW1076" s="37"/>
    </row>
    <row r="1077" spans="1:49" ht="15.75" hidden="1" customHeight="1" x14ac:dyDescent="0.25">
      <c r="A1077" s="21" t="s">
        <v>5349</v>
      </c>
      <c r="B1077" s="21" t="s">
        <v>5350</v>
      </c>
      <c r="C1077" s="195">
        <v>1</v>
      </c>
      <c r="D1077" s="1" t="s">
        <v>5356</v>
      </c>
      <c r="E1077" s="192">
        <v>4723</v>
      </c>
      <c r="F1077" s="195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0"/>
      <c r="AR1077" s="37"/>
      <c r="AS1077" s="37"/>
      <c r="AT1077" s="37"/>
      <c r="AU1077" s="37"/>
      <c r="AV1077" s="37"/>
      <c r="AW1077" s="37"/>
    </row>
    <row r="1078" spans="1:49" ht="15.75" hidden="1" customHeight="1" x14ac:dyDescent="0.25">
      <c r="A1078" s="21" t="s">
        <v>5349</v>
      </c>
      <c r="B1078" s="21" t="s">
        <v>5350</v>
      </c>
      <c r="C1078" s="195">
        <v>1</v>
      </c>
      <c r="D1078" s="1" t="s">
        <v>5357</v>
      </c>
      <c r="E1078" s="192">
        <v>4724</v>
      </c>
      <c r="F1078" s="195">
        <v>29</v>
      </c>
      <c r="G1078" s="1">
        <v>0.4</v>
      </c>
      <c r="H1078" s="34">
        <f>Tabela1[[#This Row],[PESO UNI]]*Tabela1[[#This Row],[QTE]]</f>
        <v>0.4</v>
      </c>
      <c r="I1078" s="7" t="s">
        <v>5581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0"/>
      <c r="AR1078" s="37"/>
      <c r="AS1078" s="37"/>
      <c r="AT1078" s="37"/>
      <c r="AU1078" s="37"/>
      <c r="AV1078" s="37"/>
      <c r="AW1078" s="37"/>
    </row>
    <row r="1079" spans="1:49" s="21" customFormat="1" ht="15.75" hidden="1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0"/>
    </row>
    <row r="1080" spans="1:49" s="21" customFormat="1" ht="15.75" hidden="1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0"/>
    </row>
    <row r="1081" spans="1:49" s="21" customFormat="1" ht="15.75" hidden="1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0"/>
    </row>
    <row r="1082" spans="1:49" s="21" customFormat="1" ht="15.75" hidden="1" customHeight="1" x14ac:dyDescent="0.25">
      <c r="A1082" s="21" t="s">
        <v>5358</v>
      </c>
      <c r="B1082" s="21" t="s">
        <v>5359</v>
      </c>
      <c r="C1082" s="21">
        <v>2</v>
      </c>
      <c r="D1082" s="1" t="s">
        <v>5752</v>
      </c>
      <c r="E1082" s="21">
        <v>4913</v>
      </c>
      <c r="F1082" s="21">
        <v>30</v>
      </c>
      <c r="G1082" s="1">
        <v>19.5</v>
      </c>
      <c r="H1082" s="34">
        <f>Tabela1[[#This Row],[PESO UNI]]*Tabela1[[#This Row],[QTE]]</f>
        <v>39</v>
      </c>
      <c r="I1082" s="7" t="s">
        <v>5581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ref="R1082" si="225">IFERROR(H1082*((AA1082*0.25)+(AC1082*0.25)+(AD1082*0.225)+(AE1082*0.225)+(AF1082*0.05)),"")</f>
        <v>15.600000000000001</v>
      </c>
      <c r="S1082" s="18">
        <f t="shared" ref="S1082" si="226">IFERROR(H1082*AG1082,"")</f>
        <v>0</v>
      </c>
      <c r="T1082" s="19">
        <f t="shared" ref="T1082" si="227">IFERROR(S1082-H1082,"")</f>
        <v>-39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ref="Y1082" si="228">U1082-C1082</f>
        <v>-2</v>
      </c>
      <c r="Z1082" s="20">
        <f>Tabela1[[#This Row],[PESO TOTAL]]-Tabela1[[#This Row],[Peso Expedido]]</f>
        <v>39</v>
      </c>
      <c r="AA1082" s="17">
        <v>0.8</v>
      </c>
      <c r="AB1082" s="33"/>
      <c r="AC1082" s="33">
        <v>0.8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0"/>
    </row>
    <row r="1083" spans="1:49" s="21" customFormat="1" ht="15.75" hidden="1" customHeight="1" x14ac:dyDescent="0.25">
      <c r="A1083" s="21" t="s">
        <v>5358</v>
      </c>
      <c r="B1083" s="21" t="s">
        <v>5359</v>
      </c>
      <c r="C1083" s="21">
        <v>2</v>
      </c>
      <c r="D1083" s="1" t="s">
        <v>5753</v>
      </c>
      <c r="E1083" s="21">
        <v>4914</v>
      </c>
      <c r="F1083" s="21">
        <v>30</v>
      </c>
      <c r="G1083" s="1">
        <v>1.9</v>
      </c>
      <c r="H1083" s="34">
        <f>Tabela1[[#This Row],[PESO UNI]]*Tabela1[[#This Row],[QTE]]</f>
        <v>3.8</v>
      </c>
      <c r="I1083" s="7" t="s">
        <v>5581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 t="shared" ref="R1083" si="229">IFERROR(H1083*((AA1083*0.25)+(AC1083*0.25)+(AD1083*0.225)+(AE1083*0.225)+(AF1083*0.05)),"")</f>
        <v>1.52</v>
      </c>
      <c r="S1083" s="18">
        <f t="shared" ref="S1083" si="230">IFERROR(H1083*AG1083,"")</f>
        <v>0</v>
      </c>
      <c r="T1083" s="19">
        <f t="shared" ref="T1083" si="231">IFERROR(S1083-H1083,"")</f>
        <v>-3.8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ref="Y1083" si="232">U1083-C1083</f>
        <v>-2</v>
      </c>
      <c r="Z1083" s="20">
        <f>Tabela1[[#This Row],[PESO TOTAL]]-Tabela1[[#This Row],[Peso Expedido]]</f>
        <v>3.8</v>
      </c>
      <c r="AA1083" s="17">
        <v>0.8</v>
      </c>
      <c r="AB1083" s="33"/>
      <c r="AC1083" s="33">
        <v>0.8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0"/>
    </row>
    <row r="1084" spans="1:49" s="36" customFormat="1" ht="15.75" hidden="1" customHeight="1" x14ac:dyDescent="0.25">
      <c r="A1084" s="21" t="s">
        <v>5363</v>
      </c>
      <c r="B1084" s="21" t="s">
        <v>5364</v>
      </c>
      <c r="C1084" s="192">
        <v>2</v>
      </c>
      <c r="D1084" s="1" t="s">
        <v>5365</v>
      </c>
      <c r="E1084" s="227">
        <v>4728</v>
      </c>
      <c r="F1084" s="192">
        <v>31</v>
      </c>
      <c r="G1084" s="1">
        <v>93.6</v>
      </c>
      <c r="H1084" s="34">
        <f>Tabela1[[#This Row],[PESO UNI]]*Tabela1[[#This Row],[QTE]]</f>
        <v>187.2</v>
      </c>
      <c r="I1084" s="7" t="s">
        <v>5581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 t="shared" si="221"/>
        <v>93.6</v>
      </c>
      <c r="S1084" s="18">
        <f t="shared" si="222"/>
        <v>0</v>
      </c>
      <c r="T1084" s="19">
        <f t="shared" si="223"/>
        <v>-187.2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-2</v>
      </c>
      <c r="Z1084" s="20">
        <f>Tabela1[[#This Row],[PESO TOTAL]]-Tabela1[[#This Row],[Peso Expedido]]</f>
        <v>187.2</v>
      </c>
      <c r="AA1084" s="17">
        <v>1</v>
      </c>
      <c r="AB1084" s="33"/>
      <c r="AC1084" s="33">
        <v>1</v>
      </c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0"/>
      <c r="AR1084" s="21"/>
      <c r="AS1084" s="21"/>
      <c r="AT1084" s="228"/>
      <c r="AU1084" s="228"/>
      <c r="AV1084" s="228"/>
      <c r="AW1084" s="228"/>
    </row>
    <row r="1085" spans="1:49" s="36" customFormat="1" ht="15.75" hidden="1" customHeight="1" x14ac:dyDescent="0.25">
      <c r="A1085" s="21" t="s">
        <v>5363</v>
      </c>
      <c r="B1085" s="21" t="s">
        <v>5364</v>
      </c>
      <c r="C1085" s="192">
        <v>18</v>
      </c>
      <c r="D1085" s="1" t="s">
        <v>5366</v>
      </c>
      <c r="E1085" s="192">
        <v>4729</v>
      </c>
      <c r="F1085" s="192">
        <v>31</v>
      </c>
      <c r="G1085" s="1">
        <v>36.200000000000003</v>
      </c>
      <c r="H1085" s="34">
        <f>Tabela1[[#This Row],[PESO UNI]]*Tabela1[[#This Row],[QTE]]</f>
        <v>651.6</v>
      </c>
      <c r="I1085" s="7" t="s">
        <v>5581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-18</v>
      </c>
      <c r="R1085" s="18">
        <f t="shared" si="221"/>
        <v>325.8</v>
      </c>
      <c r="S1085" s="18">
        <f t="shared" si="222"/>
        <v>0</v>
      </c>
      <c r="T1085" s="19">
        <f t="shared" si="223"/>
        <v>-651.6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-18</v>
      </c>
      <c r="Z1085" s="20">
        <f>Tabela1[[#This Row],[PESO TOTAL]]-Tabela1[[#This Row],[Peso Expedido]]</f>
        <v>651.6</v>
      </c>
      <c r="AA1085" s="17">
        <v>1</v>
      </c>
      <c r="AB1085" s="33"/>
      <c r="AC1085" s="33">
        <v>1</v>
      </c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0"/>
      <c r="AR1085" s="21"/>
      <c r="AS1085" s="21"/>
      <c r="AT1085" s="228"/>
      <c r="AU1085" s="228"/>
      <c r="AV1085" s="228"/>
      <c r="AW1085" s="228"/>
    </row>
    <row r="1086" spans="1:49" s="36" customFormat="1" ht="15.75" hidden="1" customHeight="1" x14ac:dyDescent="0.25">
      <c r="A1086" s="21" t="s">
        <v>5367</v>
      </c>
      <c r="B1086" s="21" t="s">
        <v>5368</v>
      </c>
      <c r="C1086" s="192">
        <v>1</v>
      </c>
      <c r="D1086" s="1" t="s">
        <v>5369</v>
      </c>
      <c r="E1086" s="227">
        <v>4730</v>
      </c>
      <c r="F1086" s="192">
        <v>31</v>
      </c>
      <c r="G1086" s="1">
        <v>36</v>
      </c>
      <c r="H1086" s="34">
        <f>Tabela1[[#This Row],[PESO UNI]]*Tabela1[[#This Row],[QTE]]</f>
        <v>36</v>
      </c>
      <c r="I1086" s="7" t="s">
        <v>5581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</v>
      </c>
      <c r="R1086" s="18">
        <f t="shared" si="221"/>
        <v>0</v>
      </c>
      <c r="S1086" s="18">
        <f t="shared" si="222"/>
        <v>0</v>
      </c>
      <c r="T1086" s="19">
        <f t="shared" si="223"/>
        <v>-36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</v>
      </c>
      <c r="Z1086" s="20">
        <f>Tabela1[[#This Row],[PESO TOTAL]]-Tabela1[[#This Row],[Peso Expedido]]</f>
        <v>36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0"/>
      <c r="AR1086" s="21"/>
      <c r="AS1086" s="21"/>
      <c r="AT1086" s="228"/>
      <c r="AU1086" s="228"/>
      <c r="AV1086" s="228"/>
      <c r="AW1086" s="228"/>
    </row>
    <row r="1087" spans="1:49" s="36" customFormat="1" ht="15.75" hidden="1" customHeight="1" x14ac:dyDescent="0.25">
      <c r="A1087" s="21" t="s">
        <v>5367</v>
      </c>
      <c r="B1087" s="21" t="s">
        <v>5368</v>
      </c>
      <c r="C1087" s="192">
        <v>2</v>
      </c>
      <c r="D1087" s="1" t="s">
        <v>5370</v>
      </c>
      <c r="E1087" s="192">
        <v>4731</v>
      </c>
      <c r="F1087" s="192">
        <v>31</v>
      </c>
      <c r="G1087" s="1">
        <v>79.900000000000006</v>
      </c>
      <c r="H1087" s="34">
        <f>Tabela1[[#This Row],[PESO UNI]]*Tabela1[[#This Row],[QTE]]</f>
        <v>159.80000000000001</v>
      </c>
      <c r="I1087" s="7" t="s">
        <v>5581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-159.80000000000001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159.80000000000001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0"/>
      <c r="AR1087" s="21"/>
      <c r="AS1087" s="21"/>
      <c r="AT1087" s="228"/>
      <c r="AU1087" s="228"/>
      <c r="AV1087" s="228"/>
      <c r="AW1087" s="228"/>
    </row>
    <row r="1088" spans="1:49" s="36" customFormat="1" ht="15.75" hidden="1" customHeight="1" x14ac:dyDescent="0.25">
      <c r="A1088" s="21" t="s">
        <v>5367</v>
      </c>
      <c r="B1088" s="21" t="s">
        <v>5368</v>
      </c>
      <c r="C1088" s="192">
        <v>4</v>
      </c>
      <c r="D1088" s="1" t="s">
        <v>5371</v>
      </c>
      <c r="E1088" s="192">
        <v>4732</v>
      </c>
      <c r="F1088" s="192">
        <v>31</v>
      </c>
      <c r="G1088" s="1">
        <v>240.9</v>
      </c>
      <c r="H1088" s="34">
        <f>Tabela1[[#This Row],[PESO UNI]]*Tabela1[[#This Row],[QTE]]</f>
        <v>963.6</v>
      </c>
      <c r="I1088" s="7" t="s">
        <v>5581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-963.6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963.6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0"/>
      <c r="AR1088" s="21"/>
      <c r="AS1088" s="21"/>
      <c r="AT1088" s="228"/>
      <c r="AU1088" s="228"/>
      <c r="AV1088" s="228"/>
      <c r="AW1088" s="228"/>
    </row>
    <row r="1089" spans="1:49" s="36" customFormat="1" ht="15.75" hidden="1" customHeight="1" x14ac:dyDescent="0.25">
      <c r="A1089" s="21" t="s">
        <v>5367</v>
      </c>
      <c r="B1089" s="21" t="s">
        <v>5368</v>
      </c>
      <c r="C1089" s="192">
        <v>2</v>
      </c>
      <c r="D1089" s="1" t="s">
        <v>5372</v>
      </c>
      <c r="E1089" s="192">
        <v>4733</v>
      </c>
      <c r="F1089" s="192">
        <v>31</v>
      </c>
      <c r="G1089" s="1">
        <v>90.5</v>
      </c>
      <c r="H1089" s="34">
        <f>Tabela1[[#This Row],[PESO UNI]]*Tabela1[[#This Row],[QTE]]</f>
        <v>181</v>
      </c>
      <c r="I1089" s="7" t="s">
        <v>5581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-181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181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0"/>
      <c r="AR1089" s="21"/>
      <c r="AS1089" s="21"/>
      <c r="AT1089" s="228"/>
      <c r="AU1089" s="228"/>
      <c r="AV1089" s="228"/>
      <c r="AW1089" s="228"/>
    </row>
    <row r="1090" spans="1:49" s="36" customFormat="1" ht="15.75" hidden="1" customHeight="1" x14ac:dyDescent="0.25">
      <c r="A1090" s="21" t="s">
        <v>5373</v>
      </c>
      <c r="B1090" s="21" t="s">
        <v>5374</v>
      </c>
      <c r="C1090" s="192">
        <v>4</v>
      </c>
      <c r="D1090" s="1" t="s">
        <v>5375</v>
      </c>
      <c r="E1090" s="227">
        <v>4734</v>
      </c>
      <c r="F1090" s="192">
        <v>31</v>
      </c>
      <c r="G1090" s="1">
        <v>102.4</v>
      </c>
      <c r="H1090" s="34">
        <f>Tabela1[[#This Row],[PESO UNI]]*Tabela1[[#This Row],[QTE]]</f>
        <v>409.6</v>
      </c>
      <c r="I1090" s="7" t="s">
        <v>5581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-4</v>
      </c>
      <c r="R1090" s="18">
        <f t="shared" si="221"/>
        <v>0</v>
      </c>
      <c r="S1090" s="18">
        <f t="shared" si="222"/>
        <v>0</v>
      </c>
      <c r="T1090" s="19">
        <f t="shared" si="223"/>
        <v>-409.6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-4</v>
      </c>
      <c r="Z1090" s="20">
        <f>Tabela1[[#This Row],[PESO TOTAL]]-Tabela1[[#This Row],[Peso Expedido]]</f>
        <v>409.6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0"/>
      <c r="AR1090" s="228"/>
      <c r="AS1090" s="228"/>
      <c r="AT1090" s="228"/>
      <c r="AU1090" s="228"/>
      <c r="AV1090" s="228"/>
      <c r="AW1090" s="228"/>
    </row>
    <row r="1091" spans="1:49" s="36" customFormat="1" ht="15.75" hidden="1" customHeight="1" x14ac:dyDescent="0.25">
      <c r="A1091" s="21" t="s">
        <v>5373</v>
      </c>
      <c r="B1091" s="21" t="s">
        <v>5374</v>
      </c>
      <c r="C1091" s="192">
        <v>2</v>
      </c>
      <c r="D1091" s="1" t="s">
        <v>5376</v>
      </c>
      <c r="E1091" s="192">
        <v>4735</v>
      </c>
      <c r="F1091" s="192">
        <v>31</v>
      </c>
      <c r="G1091" s="1">
        <v>92.4</v>
      </c>
      <c r="H1091" s="34">
        <f>Tabela1[[#This Row],[PESO UNI]]*Tabela1[[#This Row],[QTE]]</f>
        <v>184.8</v>
      </c>
      <c r="I1091" s="7" t="s">
        <v>5581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-2</v>
      </c>
      <c r="R1091" s="18">
        <f t="shared" si="221"/>
        <v>0</v>
      </c>
      <c r="S1091" s="18">
        <f t="shared" si="222"/>
        <v>0</v>
      </c>
      <c r="T1091" s="19">
        <f t="shared" si="223"/>
        <v>-184.8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-2</v>
      </c>
      <c r="Z1091" s="20">
        <f>Tabela1[[#This Row],[PESO TOTAL]]-Tabela1[[#This Row],[Peso Expedido]]</f>
        <v>184.8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0"/>
      <c r="AR1091" s="228"/>
      <c r="AS1091" s="228"/>
      <c r="AT1091" s="228"/>
      <c r="AU1091" s="228"/>
      <c r="AV1091" s="228"/>
      <c r="AW1091" s="228"/>
    </row>
    <row r="1092" spans="1:49" s="36" customFormat="1" ht="15.75" hidden="1" customHeight="1" x14ac:dyDescent="0.25">
      <c r="A1092" s="21" t="s">
        <v>5373</v>
      </c>
      <c r="B1092" s="21" t="s">
        <v>5374</v>
      </c>
      <c r="C1092" s="192">
        <v>2</v>
      </c>
      <c r="D1092" s="1" t="s">
        <v>5377</v>
      </c>
      <c r="E1092" s="192">
        <v>4736</v>
      </c>
      <c r="F1092" s="192">
        <v>31</v>
      </c>
      <c r="G1092" s="1">
        <v>49.4</v>
      </c>
      <c r="H1092" s="34">
        <f>Tabela1[[#This Row],[PESO UNI]]*Tabela1[[#This Row],[QTE]]</f>
        <v>98.8</v>
      </c>
      <c r="I1092" s="7" t="s">
        <v>5581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-98.8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98.8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0"/>
      <c r="AR1092" s="228"/>
      <c r="AS1092" s="228"/>
      <c r="AT1092" s="228"/>
      <c r="AU1092" s="228"/>
      <c r="AV1092" s="228"/>
      <c r="AW1092" s="228"/>
    </row>
    <row r="1093" spans="1:49" s="36" customFormat="1" ht="15.75" hidden="1" customHeight="1" x14ac:dyDescent="0.25">
      <c r="A1093" s="21" t="s">
        <v>5373</v>
      </c>
      <c r="B1093" s="21" t="s">
        <v>5374</v>
      </c>
      <c r="C1093" s="192">
        <v>1</v>
      </c>
      <c r="D1093" s="1" t="s">
        <v>5378</v>
      </c>
      <c r="E1093" s="192">
        <v>4737</v>
      </c>
      <c r="F1093" s="192">
        <v>31</v>
      </c>
      <c r="G1093" s="1">
        <v>57.6</v>
      </c>
      <c r="H1093" s="34">
        <f>Tabela1[[#This Row],[PESO UNI]]*Tabela1[[#This Row],[QTE]]</f>
        <v>57.6</v>
      </c>
      <c r="I1093" s="7" t="s">
        <v>5581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-57.6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57.6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0"/>
      <c r="AR1093" s="228"/>
      <c r="AS1093" s="228"/>
      <c r="AT1093" s="228"/>
      <c r="AU1093" s="228"/>
      <c r="AV1093" s="228"/>
      <c r="AW1093" s="228"/>
    </row>
    <row r="1094" spans="1:49" s="36" customFormat="1" ht="15.75" hidden="1" customHeight="1" x14ac:dyDescent="0.25">
      <c r="A1094" s="21" t="s">
        <v>5373</v>
      </c>
      <c r="B1094" s="21" t="s">
        <v>5374</v>
      </c>
      <c r="C1094" s="192">
        <v>1</v>
      </c>
      <c r="D1094" s="1" t="s">
        <v>5379</v>
      </c>
      <c r="E1094" s="192">
        <v>4738</v>
      </c>
      <c r="F1094" s="192">
        <v>31</v>
      </c>
      <c r="G1094" s="1">
        <v>57.6</v>
      </c>
      <c r="H1094" s="34">
        <f>Tabela1[[#This Row],[PESO UNI]]*Tabela1[[#This Row],[QTE]]</f>
        <v>57.6</v>
      </c>
      <c r="I1094" s="7" t="s">
        <v>5581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0"/>
      <c r="AR1094" s="228"/>
      <c r="AS1094" s="228"/>
      <c r="AT1094" s="228"/>
      <c r="AU1094" s="228"/>
      <c r="AV1094" s="228"/>
      <c r="AW1094" s="228"/>
    </row>
    <row r="1095" spans="1:49" s="36" customFormat="1" ht="15.75" hidden="1" customHeight="1" x14ac:dyDescent="0.25">
      <c r="A1095" s="21" t="s">
        <v>5373</v>
      </c>
      <c r="B1095" s="21" t="s">
        <v>5374</v>
      </c>
      <c r="C1095" s="192">
        <v>1</v>
      </c>
      <c r="D1095" s="1" t="s">
        <v>5380</v>
      </c>
      <c r="E1095" s="192">
        <v>4739</v>
      </c>
      <c r="F1095" s="192">
        <v>31</v>
      </c>
      <c r="G1095" s="1">
        <v>79.5</v>
      </c>
      <c r="H1095" s="34">
        <f>Tabela1[[#This Row],[PESO UNI]]*Tabela1[[#This Row],[QTE]]</f>
        <v>79.5</v>
      </c>
      <c r="I1095" s="7" t="s">
        <v>5581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-79.5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79.5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0"/>
      <c r="AR1095" s="228"/>
      <c r="AS1095" s="228"/>
      <c r="AT1095" s="228"/>
      <c r="AU1095" s="228"/>
      <c r="AV1095" s="228"/>
      <c r="AW1095" s="228"/>
    </row>
    <row r="1096" spans="1:49" s="36" customFormat="1" ht="15.75" hidden="1" customHeight="1" x14ac:dyDescent="0.25">
      <c r="A1096" s="21" t="s">
        <v>5373</v>
      </c>
      <c r="B1096" s="21" t="s">
        <v>5374</v>
      </c>
      <c r="C1096" s="192">
        <v>2</v>
      </c>
      <c r="D1096" s="1" t="s">
        <v>5381</v>
      </c>
      <c r="E1096" s="192">
        <v>4740</v>
      </c>
      <c r="F1096" s="192">
        <v>31</v>
      </c>
      <c r="G1096" s="1">
        <v>68.400000000000006</v>
      </c>
      <c r="H1096" s="34">
        <f>Tabela1[[#This Row],[PESO UNI]]*Tabela1[[#This Row],[QTE]]</f>
        <v>136.80000000000001</v>
      </c>
      <c r="I1096" s="7" t="s">
        <v>5581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-2</v>
      </c>
      <c r="R1096" s="18">
        <f t="shared" si="221"/>
        <v>0</v>
      </c>
      <c r="S1096" s="18">
        <f t="shared" si="222"/>
        <v>0</v>
      </c>
      <c r="T1096" s="19">
        <f t="shared" si="223"/>
        <v>-136.80000000000001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-2</v>
      </c>
      <c r="Z1096" s="20">
        <f>Tabela1[[#This Row],[PESO TOTAL]]-Tabela1[[#This Row],[Peso Expedido]]</f>
        <v>136.80000000000001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0"/>
      <c r="AR1096" s="228"/>
      <c r="AS1096" s="228"/>
      <c r="AT1096" s="228"/>
      <c r="AU1096" s="228"/>
      <c r="AV1096" s="228"/>
      <c r="AW1096" s="228"/>
    </row>
    <row r="1097" spans="1:49" s="36" customFormat="1" ht="15.75" hidden="1" customHeight="1" x14ac:dyDescent="0.25">
      <c r="A1097" s="21" t="s">
        <v>5373</v>
      </c>
      <c r="B1097" s="21" t="s">
        <v>5374</v>
      </c>
      <c r="C1097" s="192">
        <v>2</v>
      </c>
      <c r="D1097" s="1" t="s">
        <v>5382</v>
      </c>
      <c r="E1097" s="192">
        <v>4741</v>
      </c>
      <c r="F1097" s="192">
        <v>31</v>
      </c>
      <c r="G1097" s="1">
        <v>52.7</v>
      </c>
      <c r="H1097" s="34">
        <f>Tabela1[[#This Row],[PESO UNI]]*Tabela1[[#This Row],[QTE]]</f>
        <v>105.4</v>
      </c>
      <c r="I1097" s="7" t="s">
        <v>5581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-105.4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105.4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 s="28"/>
      <c r="AQ1097" s="200"/>
      <c r="AR1097" s="228"/>
      <c r="AS1097" s="228"/>
      <c r="AT1097" s="228"/>
      <c r="AU1097" s="228"/>
      <c r="AV1097" s="228"/>
      <c r="AW1097" s="228"/>
    </row>
    <row r="1098" spans="1:49" s="36" customFormat="1" ht="15.75" hidden="1" customHeight="1" x14ac:dyDescent="0.25">
      <c r="A1098" s="21" t="s">
        <v>137</v>
      </c>
      <c r="B1098" s="21"/>
      <c r="C1098" s="192">
        <v>30</v>
      </c>
      <c r="D1098" s="1" t="s">
        <v>5384</v>
      </c>
      <c r="E1098" s="192">
        <v>4742</v>
      </c>
      <c r="F1098" s="192">
        <v>1</v>
      </c>
      <c r="G1098" s="1">
        <v>4.0999999999999996</v>
      </c>
      <c r="H1098" s="34">
        <f>Tabela1[[#This Row],[PESO UNI]]*Tabela1[[#This Row],[QTE]]</f>
        <v>122.99999999999999</v>
      </c>
      <c r="I1098" s="7">
        <v>0</v>
      </c>
      <c r="J1098" s="8" t="s">
        <v>5385</v>
      </c>
      <c r="K1098" s="8" t="s">
        <v>23</v>
      </c>
      <c r="L1098" s="9" t="s">
        <v>5386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-30</v>
      </c>
      <c r="R1098" s="18">
        <f>IFERROR(H1098*((AA1098*0.25)+(AC1098*0.25)+(AD1098*0.225)+(AE1098*0.225)+(AF1098*0.05)),"")</f>
        <v>0</v>
      </c>
      <c r="S1098" s="18">
        <f>IFERROR(H1098*AG1098,"")</f>
        <v>0</v>
      </c>
      <c r="T1098" s="19">
        <f>IFERROR(S1098-H1098,"")</f>
        <v>-122.99999999999999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>U1098-C1098</f>
        <v>-30</v>
      </c>
      <c r="Z1098" s="20">
        <f>Tabela1[[#This Row],[PESO TOTAL]]-Tabela1[[#This Row],[Peso Expedido]]</f>
        <v>122.99999999999999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 s="28"/>
      <c r="AQ1098" s="200"/>
      <c r="AR1098" s="228"/>
      <c r="AS1098" s="228"/>
      <c r="AT1098" s="228"/>
      <c r="AU1098" s="228"/>
      <c r="AV1098" s="228"/>
      <c r="AW1098" s="228"/>
    </row>
    <row r="1099" spans="1:49" ht="15.75" hidden="1" customHeight="1" x14ac:dyDescent="0.25">
      <c r="A1099" s="1" t="s">
        <v>5403</v>
      </c>
      <c r="B1099" s="21" t="s">
        <v>5404</v>
      </c>
      <c r="C1099" s="1">
        <v>1</v>
      </c>
      <c r="D1099" s="1" t="s">
        <v>5405</v>
      </c>
      <c r="E1099" s="7">
        <v>4743</v>
      </c>
      <c r="F1099" s="7">
        <v>64</v>
      </c>
      <c r="G1099" s="1">
        <v>35.1</v>
      </c>
      <c r="H1099" s="34">
        <f>Tabela1[[#This Row],[PESO UNI]]*Tabela1[[#This Row],[QTE]]</f>
        <v>35.1</v>
      </c>
      <c r="I1099" s="7" t="s">
        <v>5643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29.308499999999999</v>
      </c>
      <c r="S1099" s="18">
        <f t="shared" ref="S1099" si="234">IFERROR(H1099*AG1099,"")</f>
        <v>12.285</v>
      </c>
      <c r="T1099" s="19">
        <f t="shared" ref="T1099" si="235">IFERROR(S1099-H1099,"")</f>
        <v>-22.815000000000001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35.1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1" t="s">
        <v>5403</v>
      </c>
      <c r="B1100" s="21" t="s">
        <v>5404</v>
      </c>
      <c r="C1100" s="1">
        <v>1</v>
      </c>
      <c r="D1100" s="1" t="s">
        <v>5406</v>
      </c>
      <c r="E1100" s="7">
        <v>4744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 t="s">
        <v>5643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1" t="s">
        <v>5403</v>
      </c>
      <c r="B1101" s="21" t="s">
        <v>5404</v>
      </c>
      <c r="C1101" s="1">
        <v>1</v>
      </c>
      <c r="D1101" s="1" t="s">
        <v>5407</v>
      </c>
      <c r="E1101" s="7">
        <v>4745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 t="s">
        <v>5643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1" t="s">
        <v>5403</v>
      </c>
      <c r="B1102" s="21" t="s">
        <v>5404</v>
      </c>
      <c r="C1102" s="1">
        <v>1</v>
      </c>
      <c r="D1102" s="1" t="s">
        <v>5408</v>
      </c>
      <c r="E1102" s="7">
        <v>4746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 t="s">
        <v>5643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" si="245">IFERROR(H1102*((AA1102*0.25)+(AC1102*0.25)+(AD1102*0.225)+(AE1102*0.225)+(AF1102*0.05)),"")</f>
        <v>30.561</v>
      </c>
      <c r="S1102" s="18">
        <f t="shared" ref="S1102" si="246">IFERROR(H1102*AG1102,"")</f>
        <v>12.81</v>
      </c>
      <c r="T1102" s="19">
        <f t="shared" ref="T1102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1" t="s">
        <v>5403</v>
      </c>
      <c r="B1103" s="21" t="s">
        <v>5404</v>
      </c>
      <c r="C1103" s="1">
        <v>1</v>
      </c>
      <c r="D1103" s="1" t="s">
        <v>5409</v>
      </c>
      <c r="E1103" s="7">
        <v>4747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 t="s">
        <v>5643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ref="R1103" si="249">IFERROR(H1103*((AA1103*0.25)+(AC1103*0.25)+(AD1103*0.225)+(AE1103*0.225)+(AF1103*0.05)),"")</f>
        <v>45.340499999999999</v>
      </c>
      <c r="S1103" s="18">
        <f t="shared" ref="S1103" si="250">IFERROR(H1103*AG1103,"")</f>
        <v>19.004999999999999</v>
      </c>
      <c r="T1103" s="19">
        <f t="shared" ref="T1103" si="251">IFERROR(S1103-H1103,"")</f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ref="Y1103" si="252">U1103-C1103</f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1" t="s">
        <v>5403</v>
      </c>
      <c r="B1104" s="21" t="s">
        <v>5404</v>
      </c>
      <c r="C1104" s="1">
        <v>1</v>
      </c>
      <c r="D1104" s="1" t="s">
        <v>5616</v>
      </c>
      <c r="E1104" s="7">
        <v>4826</v>
      </c>
      <c r="F1104" s="7">
        <v>64</v>
      </c>
      <c r="G1104" s="1">
        <v>36.6</v>
      </c>
      <c r="H1104" s="34">
        <f>Tabela1[[#This Row],[PESO UNI]]*Tabela1[[#This Row],[QTE]]</f>
        <v>36.6</v>
      </c>
      <c r="I1104" s="7" t="s">
        <v>5643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ref="R1104:R1111" si="253">IFERROR(H1104*((AA1104*0.25)+(AC1104*0.25)+(AD1104*0.225)+(AE1104*0.225)+(AF1104*0.05)),"")</f>
        <v>30.561</v>
      </c>
      <c r="S1104" s="18">
        <f t="shared" ref="S1104:S1111" si="254">IFERROR(H1104*AG1104,"")</f>
        <v>12.81</v>
      </c>
      <c r="T1104" s="19">
        <f t="shared" ref="T1104:T1111" si="255">IFERROR(S1104-H1104,"")</f>
        <v>-23.79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ref="Y1104:Y1111" si="256">U1104-C1104</f>
        <v>-1</v>
      </c>
      <c r="Z1104" s="20">
        <f>Tabela1[[#This Row],[PESO TOTAL]]-Tabela1[[#This Row],[Peso Expedido]]</f>
        <v>36.6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1" t="s">
        <v>5403</v>
      </c>
      <c r="B1105" s="21" t="s">
        <v>5404</v>
      </c>
      <c r="C1105" s="1">
        <v>1</v>
      </c>
      <c r="D1105" s="1" t="s">
        <v>5617</v>
      </c>
      <c r="E1105" s="7">
        <v>4827</v>
      </c>
      <c r="F1105" s="7">
        <v>64</v>
      </c>
      <c r="G1105" s="1">
        <v>54.3</v>
      </c>
      <c r="H1105" s="34">
        <f>Tabela1[[#This Row],[PESO UNI]]*Tabela1[[#This Row],[QTE]]</f>
        <v>54.3</v>
      </c>
      <c r="I1105" s="7" t="s">
        <v>5643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53"/>
        <v>45.340499999999999</v>
      </c>
      <c r="S1105" s="18">
        <f t="shared" si="254"/>
        <v>19.004999999999999</v>
      </c>
      <c r="T1105" s="19">
        <f t="shared" si="255"/>
        <v>-35.295000000000002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56"/>
        <v>-1</v>
      </c>
      <c r="Z1105" s="20">
        <f>Tabela1[[#This Row],[PESO TOTAL]]-Tabela1[[#This Row],[Peso Expedido]]</f>
        <v>54.3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5403</v>
      </c>
      <c r="B1106" s="21" t="s">
        <v>5404</v>
      </c>
      <c r="C1106" s="1">
        <v>1</v>
      </c>
      <c r="D1106" s="1" t="s">
        <v>5618</v>
      </c>
      <c r="E1106" s="7">
        <v>4828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5643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53"/>
        <v>45.340499999999999</v>
      </c>
      <c r="S1106" s="18">
        <f t="shared" si="254"/>
        <v>19.004999999999999</v>
      </c>
      <c r="T1106" s="19">
        <f t="shared" si="255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56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1" t="s">
        <v>5403</v>
      </c>
      <c r="B1107" s="21" t="s">
        <v>5404</v>
      </c>
      <c r="C1107" s="1">
        <v>1</v>
      </c>
      <c r="D1107" s="1" t="s">
        <v>5619</v>
      </c>
      <c r="E1107" s="7">
        <v>4839</v>
      </c>
      <c r="F1107" s="7">
        <v>64</v>
      </c>
      <c r="G1107" s="1">
        <v>53.6</v>
      </c>
      <c r="H1107" s="34">
        <f>Tabela1[[#This Row],[PESO UNI]]*Tabela1[[#This Row],[QTE]]</f>
        <v>53.6</v>
      </c>
      <c r="I1107" s="7" t="s">
        <v>5643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53"/>
        <v>44.756</v>
      </c>
      <c r="S1107" s="18">
        <f t="shared" si="254"/>
        <v>18.759999999999998</v>
      </c>
      <c r="T1107" s="19">
        <f t="shared" si="255"/>
        <v>-34.840000000000003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56"/>
        <v>-1</v>
      </c>
      <c r="Z1107" s="20">
        <f>Tabela1[[#This Row],[PESO TOTAL]]-Tabela1[[#This Row],[Peso Expedido]]</f>
        <v>53.6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5403</v>
      </c>
      <c r="B1108" s="21" t="s">
        <v>5404</v>
      </c>
      <c r="C1108" s="1">
        <v>1</v>
      </c>
      <c r="D1108" s="1" t="s">
        <v>5620</v>
      </c>
      <c r="E1108" s="7">
        <v>4840</v>
      </c>
      <c r="F1108" s="7">
        <v>64</v>
      </c>
      <c r="G1108" s="1">
        <v>43.9</v>
      </c>
      <c r="H1108" s="34">
        <f>Tabela1[[#This Row],[PESO UNI]]*Tabela1[[#This Row],[QTE]]</f>
        <v>43.9</v>
      </c>
      <c r="I1108" s="7" t="s">
        <v>5643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53"/>
        <v>36.656499999999994</v>
      </c>
      <c r="S1108" s="18">
        <f t="shared" si="254"/>
        <v>15.364999999999998</v>
      </c>
      <c r="T1108" s="19">
        <f t="shared" si="255"/>
        <v>-28.535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56"/>
        <v>-1</v>
      </c>
      <c r="Z1108" s="20">
        <f>Tabela1[[#This Row],[PESO TOTAL]]-Tabela1[[#This Row],[Peso Expedido]]</f>
        <v>43.9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1" t="s">
        <v>5403</v>
      </c>
      <c r="B1109" s="21" t="s">
        <v>5404</v>
      </c>
      <c r="C1109" s="1">
        <v>1</v>
      </c>
      <c r="D1109" s="1" t="s">
        <v>5621</v>
      </c>
      <c r="E1109" s="7">
        <v>4841</v>
      </c>
      <c r="F1109" s="7">
        <v>64</v>
      </c>
      <c r="G1109" s="1">
        <v>43.4</v>
      </c>
      <c r="H1109" s="34">
        <f>Tabela1[[#This Row],[PESO UNI]]*Tabela1[[#This Row],[QTE]]</f>
        <v>43.4</v>
      </c>
      <c r="I1109" s="7" t="s">
        <v>5643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53"/>
        <v>36.238999999999997</v>
      </c>
      <c r="S1109" s="18">
        <f t="shared" si="254"/>
        <v>15.189999999999998</v>
      </c>
      <c r="T1109" s="19">
        <f t="shared" si="255"/>
        <v>-28.21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56"/>
        <v>-1</v>
      </c>
      <c r="Z1109" s="20">
        <f>Tabela1[[#This Row],[PESO TOTAL]]-Tabela1[[#This Row],[Peso Expedido]]</f>
        <v>43.4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1" t="s">
        <v>5403</v>
      </c>
      <c r="B1110" s="21" t="s">
        <v>5404</v>
      </c>
      <c r="C1110" s="1">
        <v>1</v>
      </c>
      <c r="D1110" s="1" t="s">
        <v>5622</v>
      </c>
      <c r="E1110" s="7">
        <v>4842</v>
      </c>
      <c r="F1110" s="7">
        <v>64</v>
      </c>
      <c r="G1110" s="1">
        <v>43.4</v>
      </c>
      <c r="H1110" s="34">
        <f>Tabela1[[#This Row],[PESO UNI]]*Tabela1[[#This Row],[QTE]]</f>
        <v>43.4</v>
      </c>
      <c r="I1110" s="7" t="s">
        <v>5643</v>
      </c>
      <c r="J1110" s="8" t="s">
        <v>3093</v>
      </c>
      <c r="K1110" s="8" t="s">
        <v>4320</v>
      </c>
      <c r="L1110" s="9" t="s">
        <v>2984</v>
      </c>
      <c r="M1110" s="10">
        <v>46260</v>
      </c>
      <c r="N1110" s="8" t="s">
        <v>5105</v>
      </c>
      <c r="O1110" s="12"/>
      <c r="P1110" s="13"/>
      <c r="Q1110" s="14">
        <f>Tabela1[[#This Row],[QTDE/ Fabricação]]-Tabela1[[#This Row],[QTE]]</f>
        <v>-1</v>
      </c>
      <c r="R1110" s="18">
        <f t="shared" si="253"/>
        <v>36.238999999999997</v>
      </c>
      <c r="S1110" s="18">
        <f t="shared" si="254"/>
        <v>15.189999999999998</v>
      </c>
      <c r="T1110" s="19">
        <f t="shared" si="255"/>
        <v>-28.21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si="256"/>
        <v>-1</v>
      </c>
      <c r="Z1110" s="20">
        <f>Tabela1[[#This Row],[PESO TOTAL]]-Tabela1[[#This Row],[Peso Expedido]]</f>
        <v>43.4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1" t="s">
        <v>5403</v>
      </c>
      <c r="B1111" s="21" t="s">
        <v>5404</v>
      </c>
      <c r="C1111" s="1">
        <v>1</v>
      </c>
      <c r="D1111" s="1" t="s">
        <v>5623</v>
      </c>
      <c r="E1111" s="7">
        <v>4843</v>
      </c>
      <c r="F1111" s="7">
        <v>64</v>
      </c>
      <c r="G1111" s="1">
        <v>44.1</v>
      </c>
      <c r="H1111" s="34">
        <f>Tabela1[[#This Row],[PESO UNI]]*Tabela1[[#This Row],[QTE]]</f>
        <v>44.1</v>
      </c>
      <c r="I1111" s="7" t="s">
        <v>5643</v>
      </c>
      <c r="J1111" s="8" t="s">
        <v>3093</v>
      </c>
      <c r="K1111" s="8" t="s">
        <v>4320</v>
      </c>
      <c r="L1111" s="9" t="s">
        <v>2984</v>
      </c>
      <c r="M1111" s="10">
        <v>46260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 t="shared" si="253"/>
        <v>36.823500000000003</v>
      </c>
      <c r="S1111" s="18">
        <f t="shared" si="254"/>
        <v>15.434999999999999</v>
      </c>
      <c r="T1111" s="19">
        <f t="shared" si="255"/>
        <v>-28.665000000000003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 t="shared" si="256"/>
        <v>-1</v>
      </c>
      <c r="Z1111" s="20">
        <f>Tabela1[[#This Row],[PESO TOTAL]]-Tabela1[[#This Row],[Peso Expedido]]</f>
        <v>44.1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1" t="s">
        <v>5495</v>
      </c>
      <c r="B1112" s="21" t="s">
        <v>5496</v>
      </c>
      <c r="C1112" s="1">
        <v>2</v>
      </c>
      <c r="D1112" s="1" t="s">
        <v>5497</v>
      </c>
      <c r="E1112" s="7">
        <v>4751</v>
      </c>
      <c r="F1112" s="7">
        <v>65</v>
      </c>
      <c r="G1112" s="1">
        <v>257.5</v>
      </c>
      <c r="H1112" s="34">
        <f>Tabela1[[#This Row],[PESO UNI]]*Tabela1[[#This Row],[QTE]]</f>
        <v>515</v>
      </c>
      <c r="I1112" s="7" t="s">
        <v>5583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-2</v>
      </c>
      <c r="R1112" s="18">
        <f t="shared" ref="R1112:R1144" si="257">IFERROR(H1112*((AA1112*0.25)+(AC1112*0.25)+(AD1112*0.225)+(AE1112*0.225)+(AF1112*0.05)),"")</f>
        <v>430.02499999999998</v>
      </c>
      <c r="S1112" s="18">
        <f t="shared" ref="S1112:S1144" si="258">IFERROR(H1112*AG1112,"")</f>
        <v>180.25</v>
      </c>
      <c r="T1112" s="19">
        <f t="shared" ref="T1112:T1144" si="259">IFERROR(S1112-H1112,"")</f>
        <v>-334.75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ref="Y1112:Y1144" si="260">U1112-C1112</f>
        <v>-2</v>
      </c>
      <c r="Z1112" s="20">
        <f>Tabela1[[#This Row],[PESO TOTAL]]-Tabela1[[#This Row],[Peso Expedido]]</f>
        <v>515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5495</v>
      </c>
      <c r="B1113" s="21" t="s">
        <v>5496</v>
      </c>
      <c r="C1113" s="1">
        <v>1</v>
      </c>
      <c r="D1113" s="1" t="s">
        <v>5584</v>
      </c>
      <c r="E1113" s="7">
        <v>4799</v>
      </c>
      <c r="F1113" s="7">
        <v>65</v>
      </c>
      <c r="G1113" s="1">
        <v>1167.4000000000001</v>
      </c>
      <c r="H1113" s="34">
        <f>Tabela1[[#This Row],[PESO UNI]]*Tabela1[[#This Row],[QTE]]</f>
        <v>1167.4000000000001</v>
      </c>
      <c r="I1113" s="7" t="s">
        <v>5583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>IFERROR(H1113*((AA1113*0.25)+(AC1113*0.25)+(AD1113*0.225)+(AE1113*0.225)+(AF1113*0.05)),"")</f>
        <v>974.779</v>
      </c>
      <c r="S1113" s="18">
        <f>IFERROR(H1113*AG1113,"")</f>
        <v>408.59000000000003</v>
      </c>
      <c r="T1113" s="19">
        <f>IFERROR(S1113-H1113,"")</f>
        <v>-758.81000000000006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>U1113-C1113</f>
        <v>-1</v>
      </c>
      <c r="Z1113" s="20">
        <f>Tabela1[[#This Row],[PESO TOTAL]]-Tabela1[[#This Row],[Peso Expedido]]</f>
        <v>1167.4000000000001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5498</v>
      </c>
      <c r="B1114" s="21" t="s">
        <v>5499</v>
      </c>
      <c r="C1114" s="1">
        <v>1</v>
      </c>
      <c r="D1114" s="1" t="s">
        <v>5502</v>
      </c>
      <c r="E1114" s="7">
        <v>4752</v>
      </c>
      <c r="F1114" s="7">
        <v>65</v>
      </c>
      <c r="G1114" s="1">
        <v>681.8</v>
      </c>
      <c r="H1114" s="34">
        <f>Tabela1[[#This Row],[PESO UNI]]*Tabela1[[#This Row],[QTE]]</f>
        <v>681.8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57"/>
        <v>569.30299999999988</v>
      </c>
      <c r="S1114" s="18">
        <f t="shared" si="258"/>
        <v>238.62999999999997</v>
      </c>
      <c r="T1114" s="19">
        <f t="shared" si="259"/>
        <v>-443.16999999999996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60"/>
        <v>-1</v>
      </c>
      <c r="Z1114" s="20">
        <f>Tabela1[[#This Row],[PESO TOTAL]]-Tabela1[[#This Row],[Peso Expedido]]</f>
        <v>681.8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5500</v>
      </c>
      <c r="B1115" s="21" t="s">
        <v>5501</v>
      </c>
      <c r="C1115" s="1">
        <v>1</v>
      </c>
      <c r="D1115" s="1" t="s">
        <v>5503</v>
      </c>
      <c r="E1115" s="7">
        <v>4753</v>
      </c>
      <c r="F1115" s="7">
        <v>65</v>
      </c>
      <c r="G1115" s="1">
        <v>254.6</v>
      </c>
      <c r="H1115" s="34">
        <f>Tabela1[[#This Row],[PESO UNI]]*Tabela1[[#This Row],[QTE]]</f>
        <v>254.6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57"/>
        <v>212.59099999999998</v>
      </c>
      <c r="S1115" s="18">
        <f t="shared" si="258"/>
        <v>89.11</v>
      </c>
      <c r="T1115" s="19">
        <f t="shared" si="259"/>
        <v>-165.49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60"/>
        <v>-1</v>
      </c>
      <c r="Z1115" s="20">
        <f>Tabela1[[#This Row],[PESO TOTAL]]-Tabela1[[#This Row],[Peso Expedido]]</f>
        <v>254.6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5500</v>
      </c>
      <c r="B1116" s="21" t="s">
        <v>5501</v>
      </c>
      <c r="C1116" s="1">
        <v>1</v>
      </c>
      <c r="D1116" s="1" t="s">
        <v>5504</v>
      </c>
      <c r="E1116" s="7">
        <v>4754</v>
      </c>
      <c r="F1116" s="7">
        <v>65</v>
      </c>
      <c r="G1116" s="1">
        <v>223</v>
      </c>
      <c r="H1116" s="34">
        <f>Tabela1[[#This Row],[PESO UNI]]*Tabela1[[#This Row],[QTE]]</f>
        <v>223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57"/>
        <v>186.20499999999998</v>
      </c>
      <c r="S1116" s="18">
        <f t="shared" si="258"/>
        <v>78.05</v>
      </c>
      <c r="T1116" s="19">
        <f t="shared" si="259"/>
        <v>-144.94999999999999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60"/>
        <v>-1</v>
      </c>
      <c r="Z1116" s="20">
        <f>Tabela1[[#This Row],[PESO TOTAL]]-Tabela1[[#This Row],[Peso Expedido]]</f>
        <v>223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5510</v>
      </c>
      <c r="B1117" s="21" t="s">
        <v>5505</v>
      </c>
      <c r="C1117" s="1">
        <v>1</v>
      </c>
      <c r="D1117" s="1" t="s">
        <v>5509</v>
      </c>
      <c r="E1117" s="7">
        <v>4755</v>
      </c>
      <c r="F1117" s="7">
        <v>65</v>
      </c>
      <c r="G1117" s="1">
        <v>208.4</v>
      </c>
      <c r="H1117" s="34">
        <f>Tabela1[[#This Row],[PESO UNI]]*Tabela1[[#This Row],[QTE]]</f>
        <v>208.4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57"/>
        <v>174.01400000000001</v>
      </c>
      <c r="S1117" s="18">
        <f t="shared" si="258"/>
        <v>72.94</v>
      </c>
      <c r="T1117" s="19">
        <f t="shared" si="259"/>
        <v>-135.46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60"/>
        <v>-1</v>
      </c>
      <c r="Z1117" s="20">
        <f>Tabela1[[#This Row],[PESO TOTAL]]-Tabela1[[#This Row],[Peso Expedido]]</f>
        <v>208.4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5507</v>
      </c>
      <c r="B1118" s="21" t="s">
        <v>5506</v>
      </c>
      <c r="C1118" s="1">
        <v>1</v>
      </c>
      <c r="D1118" s="1" t="s">
        <v>5508</v>
      </c>
      <c r="E1118" s="7">
        <v>4756</v>
      </c>
      <c r="F1118" s="7">
        <v>65</v>
      </c>
      <c r="G1118" s="1">
        <v>208.9</v>
      </c>
      <c r="H1118" s="34">
        <f>Tabela1[[#This Row],[PESO UNI]]*Tabela1[[#This Row],[QTE]]</f>
        <v>208.9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57"/>
        <v>174.4315</v>
      </c>
      <c r="S1118" s="18">
        <f t="shared" si="258"/>
        <v>73.114999999999995</v>
      </c>
      <c r="T1118" s="19">
        <f t="shared" si="259"/>
        <v>-135.78500000000003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60"/>
        <v>-1</v>
      </c>
      <c r="Z1118" s="20">
        <f>Tabela1[[#This Row],[PESO TOTAL]]-Tabela1[[#This Row],[Peso Expedido]]</f>
        <v>208.9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5511</v>
      </c>
      <c r="B1119" s="21" t="s">
        <v>5512</v>
      </c>
      <c r="C1119" s="1">
        <v>1</v>
      </c>
      <c r="D1119" s="1" t="s">
        <v>5521</v>
      </c>
      <c r="E1119" s="7">
        <v>4757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57"/>
        <v>114.22800000000001</v>
      </c>
      <c r="S1119" s="18">
        <f t="shared" si="258"/>
        <v>47.88</v>
      </c>
      <c r="T1119" s="19">
        <f t="shared" si="259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60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5511</v>
      </c>
      <c r="B1120" s="21" t="s">
        <v>5512</v>
      </c>
      <c r="C1120" s="1">
        <v>1</v>
      </c>
      <c r="D1120" s="1" t="s">
        <v>5520</v>
      </c>
      <c r="E1120" s="7">
        <v>4758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57"/>
        <v>89.177999999999997</v>
      </c>
      <c r="S1120" s="18">
        <f t="shared" si="258"/>
        <v>37.379999999999995</v>
      </c>
      <c r="T1120" s="19">
        <f t="shared" si="259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60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5513</v>
      </c>
      <c r="B1121" s="21" t="s">
        <v>5514</v>
      </c>
      <c r="C1121" s="1">
        <v>1</v>
      </c>
      <c r="D1121" s="1" t="s">
        <v>5519</v>
      </c>
      <c r="E1121" s="7">
        <v>4759</v>
      </c>
      <c r="F1121" s="7">
        <v>65</v>
      </c>
      <c r="G1121" s="1">
        <v>136.80000000000001</v>
      </c>
      <c r="H1121" s="34">
        <f>Tabela1[[#This Row],[PESO UNI]]*Tabela1[[#This Row],[QTE]]</f>
        <v>136.80000000000001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57"/>
        <v>114.22800000000001</v>
      </c>
      <c r="S1121" s="18">
        <f t="shared" si="258"/>
        <v>47.88</v>
      </c>
      <c r="T1121" s="19">
        <f t="shared" si="259"/>
        <v>-88.920000000000016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60"/>
        <v>-1</v>
      </c>
      <c r="Z1121" s="20">
        <f>Tabela1[[#This Row],[PESO TOTAL]]-Tabela1[[#This Row],[Peso Expedido]]</f>
        <v>136.80000000000001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5513</v>
      </c>
      <c r="B1122" s="21" t="s">
        <v>5514</v>
      </c>
      <c r="C1122" s="1">
        <v>1</v>
      </c>
      <c r="D1122" s="1" t="s">
        <v>5518</v>
      </c>
      <c r="E1122" s="7">
        <v>4760</v>
      </c>
      <c r="F1122" s="7">
        <v>65</v>
      </c>
      <c r="G1122" s="1">
        <v>106.8</v>
      </c>
      <c r="H1122" s="34">
        <f>Tabela1[[#This Row],[PESO UNI]]*Tabela1[[#This Row],[QTE]]</f>
        <v>106.8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57"/>
        <v>89.177999999999997</v>
      </c>
      <c r="S1122" s="18">
        <f t="shared" si="258"/>
        <v>37.379999999999995</v>
      </c>
      <c r="T1122" s="19">
        <f t="shared" si="259"/>
        <v>-69.42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60"/>
        <v>-1</v>
      </c>
      <c r="Z1122" s="20">
        <f>Tabela1[[#This Row],[PESO TOTAL]]-Tabela1[[#This Row],[Peso Expedido]]</f>
        <v>106.8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5515</v>
      </c>
      <c r="B1123" s="21" t="s">
        <v>5516</v>
      </c>
      <c r="C1123" s="1">
        <v>3</v>
      </c>
      <c r="D1123" s="1" t="s">
        <v>5517</v>
      </c>
      <c r="E1123" s="7">
        <v>4761</v>
      </c>
      <c r="F1123" s="7">
        <v>65</v>
      </c>
      <c r="G1123" s="1">
        <v>64.099999999999994</v>
      </c>
      <c r="H1123" s="34">
        <f>Tabela1[[#This Row],[PESO UNI]]*Tabela1[[#This Row],[QTE]]</f>
        <v>192.29999999999998</v>
      </c>
      <c r="I1123" s="7" t="s">
        <v>5583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-3</v>
      </c>
      <c r="R1123" s="18">
        <f t="shared" si="257"/>
        <v>160.57049999999998</v>
      </c>
      <c r="S1123" s="18">
        <f t="shared" si="258"/>
        <v>67.304999999999993</v>
      </c>
      <c r="T1123" s="19">
        <f t="shared" si="259"/>
        <v>-124.99499999999999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60"/>
        <v>-3</v>
      </c>
      <c r="Z1123" s="20">
        <f>Tabela1[[#This Row],[PESO TOTAL]]-Tabela1[[#This Row],[Peso Expedido]]</f>
        <v>192.29999999999998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5515</v>
      </c>
      <c r="B1124" s="21" t="s">
        <v>5516</v>
      </c>
      <c r="C1124" s="1">
        <v>1</v>
      </c>
      <c r="D1124" s="1" t="s">
        <v>5522</v>
      </c>
      <c r="E1124" s="7">
        <v>4762</v>
      </c>
      <c r="F1124" s="7">
        <v>65</v>
      </c>
      <c r="G1124" s="1">
        <v>83.4</v>
      </c>
      <c r="H1124" s="34">
        <f>Tabela1[[#This Row],[PESO UNI]]*Tabela1[[#This Row],[QTE]]</f>
        <v>83.4</v>
      </c>
      <c r="I1124" s="7" t="s">
        <v>5583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57"/>
        <v>69.638999999999996</v>
      </c>
      <c r="S1124" s="18">
        <f t="shared" si="258"/>
        <v>29.19</v>
      </c>
      <c r="T1124" s="19">
        <f t="shared" si="259"/>
        <v>-54.210000000000008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60"/>
        <v>-1</v>
      </c>
      <c r="Z1124" s="20">
        <f>Tabela1[[#This Row],[PESO TOTAL]]-Tabela1[[#This Row],[Peso Expedido]]</f>
        <v>83.4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5515</v>
      </c>
      <c r="B1125" s="21" t="s">
        <v>5516</v>
      </c>
      <c r="C1125" s="1">
        <v>1</v>
      </c>
      <c r="D1125" s="1" t="s">
        <v>5523</v>
      </c>
      <c r="E1125" s="7">
        <v>4763</v>
      </c>
      <c r="F1125" s="7">
        <v>65</v>
      </c>
      <c r="G1125" s="1">
        <v>61.1</v>
      </c>
      <c r="H1125" s="34">
        <f>Tabela1[[#This Row],[PESO UNI]]*Tabela1[[#This Row],[QTE]]</f>
        <v>61.1</v>
      </c>
      <c r="I1125" s="7" t="s">
        <v>5583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57"/>
        <v>51.018499999999996</v>
      </c>
      <c r="S1125" s="18">
        <f t="shared" si="258"/>
        <v>21.384999999999998</v>
      </c>
      <c r="T1125" s="19">
        <f t="shared" si="259"/>
        <v>-39.715000000000003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60"/>
        <v>-1</v>
      </c>
      <c r="Z1125" s="20">
        <f>Tabela1[[#This Row],[PESO TOTAL]]-Tabela1[[#This Row],[Peso Expedido]]</f>
        <v>61.1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5515</v>
      </c>
      <c r="B1126" s="21" t="s">
        <v>5516</v>
      </c>
      <c r="C1126" s="1">
        <v>1</v>
      </c>
      <c r="D1126" s="1" t="s">
        <v>5524</v>
      </c>
      <c r="E1126" s="7">
        <v>4764</v>
      </c>
      <c r="F1126" s="7">
        <v>65</v>
      </c>
      <c r="G1126" s="1">
        <v>87.1</v>
      </c>
      <c r="H1126" s="34">
        <f>Tabela1[[#This Row],[PESO UNI]]*Tabela1[[#This Row],[QTE]]</f>
        <v>87.1</v>
      </c>
      <c r="I1126" s="7" t="s">
        <v>5583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57"/>
        <v>72.728499999999997</v>
      </c>
      <c r="S1126" s="18">
        <f t="shared" si="258"/>
        <v>30.484999999999996</v>
      </c>
      <c r="T1126" s="19">
        <f t="shared" si="259"/>
        <v>-56.614999999999995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60"/>
        <v>-1</v>
      </c>
      <c r="Z1126" s="20">
        <f>Tabela1[[#This Row],[PESO TOTAL]]-Tabela1[[#This Row],[Peso Expedido]]</f>
        <v>87.1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5515</v>
      </c>
      <c r="B1127" s="21" t="s">
        <v>5516</v>
      </c>
      <c r="C1127" s="1">
        <v>1</v>
      </c>
      <c r="D1127" s="1" t="s">
        <v>5525</v>
      </c>
      <c r="E1127" s="7">
        <v>4765</v>
      </c>
      <c r="F1127" s="7">
        <v>65</v>
      </c>
      <c r="G1127" s="1">
        <v>79.2</v>
      </c>
      <c r="H1127" s="34">
        <f>Tabela1[[#This Row],[PESO UNI]]*Tabela1[[#This Row],[QTE]]</f>
        <v>79.2</v>
      </c>
      <c r="I1127" s="7" t="s">
        <v>5583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57"/>
        <v>66.132000000000005</v>
      </c>
      <c r="S1127" s="18">
        <f t="shared" si="258"/>
        <v>27.72</v>
      </c>
      <c r="T1127" s="19">
        <f t="shared" si="259"/>
        <v>-51.480000000000004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60"/>
        <v>-1</v>
      </c>
      <c r="Z1127" s="20">
        <f>Tabela1[[#This Row],[PESO TOTAL]]-Tabela1[[#This Row],[Peso Expedido]]</f>
        <v>79.2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5515</v>
      </c>
      <c r="B1128" s="21" t="s">
        <v>5516</v>
      </c>
      <c r="C1128" s="1">
        <v>1</v>
      </c>
      <c r="D1128" s="1" t="s">
        <v>5526</v>
      </c>
      <c r="E1128" s="7">
        <v>4766</v>
      </c>
      <c r="F1128" s="7">
        <v>65</v>
      </c>
      <c r="G1128" s="1">
        <v>54.3</v>
      </c>
      <c r="H1128" s="34">
        <f>Tabela1[[#This Row],[PESO UNI]]*Tabela1[[#This Row],[QTE]]</f>
        <v>54.3</v>
      </c>
      <c r="I1128" s="7" t="s">
        <v>5583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57"/>
        <v>45.340499999999999</v>
      </c>
      <c r="S1128" s="18">
        <f t="shared" si="258"/>
        <v>19.004999999999999</v>
      </c>
      <c r="T1128" s="19">
        <f t="shared" si="259"/>
        <v>-35.295000000000002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60"/>
        <v>-1</v>
      </c>
      <c r="Z1128" s="20">
        <f>Tabela1[[#This Row],[PESO TOTAL]]-Tabela1[[#This Row],[Peso Expedido]]</f>
        <v>54.3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5527</v>
      </c>
      <c r="B1129" s="21"/>
      <c r="C1129" s="1">
        <v>1</v>
      </c>
      <c r="D1129" s="1" t="s">
        <v>5528</v>
      </c>
      <c r="E1129" s="7">
        <v>4767</v>
      </c>
      <c r="F1129" s="7">
        <v>2</v>
      </c>
      <c r="G1129" s="1">
        <v>101.4</v>
      </c>
      <c r="H1129" s="34">
        <f>Tabela1[[#This Row],[PESO UNI]]*Tabela1[[#This Row],[QTE]]</f>
        <v>101.4</v>
      </c>
      <c r="I1129" s="7">
        <v>0</v>
      </c>
      <c r="J1129" s="8" t="s">
        <v>5529</v>
      </c>
      <c r="K1129" s="8" t="s">
        <v>4320</v>
      </c>
      <c r="L1129" s="9" t="s">
        <v>5530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57"/>
        <v>25.35</v>
      </c>
      <c r="S1129" s="18">
        <f t="shared" si="258"/>
        <v>0</v>
      </c>
      <c r="T1129" s="19">
        <f t="shared" si="259"/>
        <v>-101.4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60"/>
        <v>-1</v>
      </c>
      <c r="Z1129" s="20">
        <f>Tabela1[[#This Row],[PESO TOTAL]]-Tabela1[[#This Row],[Peso Expedido]]</f>
        <v>101.4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5527</v>
      </c>
      <c r="B1130" s="21"/>
      <c r="C1130" s="1">
        <v>1</v>
      </c>
      <c r="D1130" s="1" t="s">
        <v>5531</v>
      </c>
      <c r="E1130" s="7">
        <v>4768</v>
      </c>
      <c r="F1130" s="7">
        <v>2</v>
      </c>
      <c r="G1130" s="1">
        <v>110</v>
      </c>
      <c r="H1130" s="34">
        <f>Tabela1[[#This Row],[PESO UNI]]*Tabela1[[#This Row],[QTE]]</f>
        <v>110</v>
      </c>
      <c r="I1130" s="7">
        <v>0</v>
      </c>
      <c r="J1130" s="8" t="s">
        <v>5529</v>
      </c>
      <c r="K1130" s="8" t="s">
        <v>4320</v>
      </c>
      <c r="L1130" s="9" t="s">
        <v>5530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57"/>
        <v>27.5</v>
      </c>
      <c r="S1130" s="18">
        <f t="shared" si="258"/>
        <v>0</v>
      </c>
      <c r="T1130" s="19">
        <f t="shared" si="259"/>
        <v>-110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60"/>
        <v>-1</v>
      </c>
      <c r="Z1130" s="20">
        <f>Tabela1[[#This Row],[PESO TOTAL]]-Tabela1[[#This Row],[Peso Expedido]]</f>
        <v>110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5527</v>
      </c>
      <c r="B1131" s="21"/>
      <c r="C1131" s="1">
        <v>1</v>
      </c>
      <c r="D1131" s="1" t="s">
        <v>5532</v>
      </c>
      <c r="E1131" s="7">
        <v>4769</v>
      </c>
      <c r="F1131" s="7">
        <v>2</v>
      </c>
      <c r="G1131" s="1">
        <v>2.4</v>
      </c>
      <c r="H1131" s="34">
        <f>Tabela1[[#This Row],[PESO UNI]]*Tabela1[[#This Row],[QTE]]</f>
        <v>2.4</v>
      </c>
      <c r="I1131" s="7">
        <v>0</v>
      </c>
      <c r="J1131" s="8" t="s">
        <v>5529</v>
      </c>
      <c r="K1131" s="8" t="s">
        <v>4320</v>
      </c>
      <c r="L1131" s="9" t="s">
        <v>5530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57"/>
        <v>0.6</v>
      </c>
      <c r="S1131" s="18">
        <f t="shared" si="258"/>
        <v>0</v>
      </c>
      <c r="T1131" s="19">
        <f t="shared" si="259"/>
        <v>-2.4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60"/>
        <v>-1</v>
      </c>
      <c r="Z1131" s="20">
        <f>Tabela1[[#This Row],[PESO TOTAL]]-Tabela1[[#This Row],[Peso Expedido]]</f>
        <v>2.4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5527</v>
      </c>
      <c r="B1132" s="21"/>
      <c r="C1132" s="1">
        <v>1</v>
      </c>
      <c r="D1132" s="1" t="s">
        <v>5533</v>
      </c>
      <c r="E1132" s="7">
        <v>4770</v>
      </c>
      <c r="F1132" s="7">
        <v>2</v>
      </c>
      <c r="G1132" s="1">
        <v>2.2000000000000002</v>
      </c>
      <c r="H1132" s="34">
        <f>Tabela1[[#This Row],[PESO UNI]]*Tabela1[[#This Row],[QTE]]</f>
        <v>2.2000000000000002</v>
      </c>
      <c r="I1132" s="7">
        <v>0</v>
      </c>
      <c r="J1132" s="8" t="s">
        <v>5529</v>
      </c>
      <c r="K1132" s="8" t="s">
        <v>4320</v>
      </c>
      <c r="L1132" s="9" t="s">
        <v>5530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57"/>
        <v>0.55000000000000004</v>
      </c>
      <c r="S1132" s="18">
        <f t="shared" si="258"/>
        <v>0</v>
      </c>
      <c r="T1132" s="19">
        <f t="shared" si="259"/>
        <v>-2.2000000000000002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60"/>
        <v>-1</v>
      </c>
      <c r="Z1132" s="20">
        <f>Tabela1[[#This Row],[PESO TOTAL]]-Tabela1[[#This Row],[Peso Expedido]]</f>
        <v>2.2000000000000002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5527</v>
      </c>
      <c r="B1133" s="21"/>
      <c r="C1133" s="1">
        <v>1</v>
      </c>
      <c r="D1133" s="1" t="s">
        <v>5534</v>
      </c>
      <c r="E1133" s="7">
        <v>4771</v>
      </c>
      <c r="F1133" s="7">
        <v>2</v>
      </c>
      <c r="G1133" s="1">
        <v>3.4</v>
      </c>
      <c r="H1133" s="34">
        <f>Tabela1[[#This Row],[PESO UNI]]*Tabela1[[#This Row],[QTE]]</f>
        <v>3.4</v>
      </c>
      <c r="I1133" s="7">
        <v>0</v>
      </c>
      <c r="J1133" s="8" t="s">
        <v>5529</v>
      </c>
      <c r="K1133" s="8" t="s">
        <v>4320</v>
      </c>
      <c r="L1133" s="9" t="s">
        <v>5530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57"/>
        <v>0.85</v>
      </c>
      <c r="S1133" s="18">
        <f t="shared" si="258"/>
        <v>0</v>
      </c>
      <c r="T1133" s="19">
        <f t="shared" si="259"/>
        <v>-3.4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60"/>
        <v>-1</v>
      </c>
      <c r="Z1133" s="20">
        <f>Tabela1[[#This Row],[PESO TOTAL]]-Tabela1[[#This Row],[Peso Expedido]]</f>
        <v>3.4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5535</v>
      </c>
      <c r="B1134" s="21"/>
      <c r="C1134" s="1">
        <v>1</v>
      </c>
      <c r="D1134" s="1" t="s">
        <v>5536</v>
      </c>
      <c r="E1134" s="7">
        <v>4772</v>
      </c>
      <c r="F1134" s="7">
        <v>2</v>
      </c>
      <c r="G1134" s="1">
        <v>112</v>
      </c>
      <c r="H1134" s="34">
        <f>Tabela1[[#This Row],[PESO UNI]]*Tabela1[[#This Row],[QTE]]</f>
        <v>112</v>
      </c>
      <c r="I1134" s="7">
        <v>0</v>
      </c>
      <c r="J1134" s="8" t="s">
        <v>5529</v>
      </c>
      <c r="K1134" s="8" t="s">
        <v>4320</v>
      </c>
      <c r="L1134" s="9" t="s">
        <v>5530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57"/>
        <v>28</v>
      </c>
      <c r="S1134" s="18">
        <f t="shared" si="258"/>
        <v>0</v>
      </c>
      <c r="T1134" s="19">
        <f t="shared" si="259"/>
        <v>-112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60"/>
        <v>-1</v>
      </c>
      <c r="Z1134" s="20">
        <f>Tabela1[[#This Row],[PESO TOTAL]]-Tabela1[[#This Row],[Peso Expedido]]</f>
        <v>112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5537</v>
      </c>
      <c r="B1135" s="21"/>
      <c r="C1135" s="1">
        <v>1</v>
      </c>
      <c r="D1135" s="1" t="s">
        <v>5538</v>
      </c>
      <c r="E1135" s="7">
        <v>4773</v>
      </c>
      <c r="F1135" s="7">
        <v>2</v>
      </c>
      <c r="G1135" s="1">
        <v>191.6</v>
      </c>
      <c r="H1135" s="34">
        <f>Tabela1[[#This Row],[PESO UNI]]*Tabela1[[#This Row],[QTE]]</f>
        <v>191.6</v>
      </c>
      <c r="I1135" s="7">
        <v>0</v>
      </c>
      <c r="J1135" s="8" t="s">
        <v>5529</v>
      </c>
      <c r="K1135" s="8" t="s">
        <v>4320</v>
      </c>
      <c r="L1135" s="9" t="s">
        <v>5530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57"/>
        <v>47.9</v>
      </c>
      <c r="S1135" s="18">
        <f t="shared" si="258"/>
        <v>0</v>
      </c>
      <c r="T1135" s="19">
        <f t="shared" si="259"/>
        <v>-191.6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60"/>
        <v>-1</v>
      </c>
      <c r="Z1135" s="20">
        <f>Tabela1[[#This Row],[PESO TOTAL]]-Tabela1[[#This Row],[Peso Expedido]]</f>
        <v>191.6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5537</v>
      </c>
      <c r="B1136" s="21"/>
      <c r="C1136" s="1">
        <v>1</v>
      </c>
      <c r="D1136" s="1" t="s">
        <v>5539</v>
      </c>
      <c r="E1136" s="7">
        <v>4774</v>
      </c>
      <c r="F1136" s="7">
        <v>2</v>
      </c>
      <c r="G1136" s="1">
        <v>14.8</v>
      </c>
      <c r="H1136" s="34">
        <f>Tabela1[[#This Row],[PESO UNI]]*Tabela1[[#This Row],[QTE]]</f>
        <v>14.8</v>
      </c>
      <c r="I1136" s="7">
        <v>0</v>
      </c>
      <c r="J1136" s="8" t="s">
        <v>5529</v>
      </c>
      <c r="K1136" s="8" t="s">
        <v>4320</v>
      </c>
      <c r="L1136" s="9" t="s">
        <v>5530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57"/>
        <v>3.7</v>
      </c>
      <c r="S1136" s="18">
        <f t="shared" si="258"/>
        <v>0</v>
      </c>
      <c r="T1136" s="19">
        <f t="shared" si="259"/>
        <v>-14.8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60"/>
        <v>-1</v>
      </c>
      <c r="Z1136" s="20">
        <f>Tabela1[[#This Row],[PESO TOTAL]]-Tabela1[[#This Row],[Peso Expedido]]</f>
        <v>14.8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5537</v>
      </c>
      <c r="B1137" s="21"/>
      <c r="C1137" s="1">
        <v>1</v>
      </c>
      <c r="D1137" s="1" t="s">
        <v>5540</v>
      </c>
      <c r="E1137" s="7">
        <v>4775</v>
      </c>
      <c r="F1137" s="7">
        <v>2</v>
      </c>
      <c r="G1137" s="1">
        <v>15.3</v>
      </c>
      <c r="H1137" s="34">
        <f>Tabela1[[#This Row],[PESO UNI]]*Tabela1[[#This Row],[QTE]]</f>
        <v>15.3</v>
      </c>
      <c r="I1137" s="7">
        <v>0</v>
      </c>
      <c r="J1137" s="8" t="s">
        <v>5529</v>
      </c>
      <c r="K1137" s="8" t="s">
        <v>4320</v>
      </c>
      <c r="L1137" s="9" t="s">
        <v>5530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57"/>
        <v>3.8250000000000002</v>
      </c>
      <c r="S1137" s="18">
        <f t="shared" si="258"/>
        <v>0</v>
      </c>
      <c r="T1137" s="19">
        <f t="shared" si="259"/>
        <v>-15.3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60"/>
        <v>-1</v>
      </c>
      <c r="Z1137" s="20">
        <f>Tabela1[[#This Row],[PESO TOTAL]]-Tabela1[[#This Row],[Peso Expedido]]</f>
        <v>15.3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5542</v>
      </c>
      <c r="B1138" s="21"/>
      <c r="C1138" s="1">
        <v>1</v>
      </c>
      <c r="D1138" s="1" t="s">
        <v>5543</v>
      </c>
      <c r="E1138" s="7">
        <v>4776</v>
      </c>
      <c r="F1138" s="7">
        <v>2</v>
      </c>
      <c r="G1138" s="1">
        <v>54.2</v>
      </c>
      <c r="H1138" s="34">
        <f>Tabela1[[#This Row],[PESO UNI]]*Tabela1[[#This Row],[QTE]]</f>
        <v>54.2</v>
      </c>
      <c r="I1138" s="7">
        <v>0</v>
      </c>
      <c r="J1138" s="8" t="s">
        <v>5529</v>
      </c>
      <c r="K1138" s="8" t="s">
        <v>4320</v>
      </c>
      <c r="L1138" s="9" t="s">
        <v>5530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57"/>
        <v>13.55</v>
      </c>
      <c r="S1138" s="18">
        <f t="shared" si="258"/>
        <v>0</v>
      </c>
      <c r="T1138" s="19">
        <f t="shared" si="259"/>
        <v>-54.2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60"/>
        <v>-1</v>
      </c>
      <c r="Z1138" s="20">
        <f>Tabela1[[#This Row],[PESO TOTAL]]-Tabela1[[#This Row],[Peso Expedido]]</f>
        <v>54.2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5542</v>
      </c>
      <c r="B1139" s="21"/>
      <c r="C1139" s="1">
        <v>1</v>
      </c>
      <c r="D1139" s="1" t="s">
        <v>5544</v>
      </c>
      <c r="E1139" s="7">
        <v>4777</v>
      </c>
      <c r="F1139" s="7">
        <v>2</v>
      </c>
      <c r="G1139" s="1">
        <v>101.9</v>
      </c>
      <c r="H1139" s="34">
        <f>Tabela1[[#This Row],[PESO UNI]]*Tabela1[[#This Row],[QTE]]</f>
        <v>101.9</v>
      </c>
      <c r="I1139" s="7">
        <v>0</v>
      </c>
      <c r="J1139" s="8" t="s">
        <v>5529</v>
      </c>
      <c r="K1139" s="8" t="s">
        <v>4320</v>
      </c>
      <c r="L1139" s="9" t="s">
        <v>5530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57"/>
        <v>25.475000000000001</v>
      </c>
      <c r="S1139" s="18">
        <f t="shared" si="258"/>
        <v>0</v>
      </c>
      <c r="T1139" s="19">
        <f t="shared" si="259"/>
        <v>-101.9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60"/>
        <v>-1</v>
      </c>
      <c r="Z1139" s="20">
        <f>Tabela1[[#This Row],[PESO TOTAL]]-Tabela1[[#This Row],[Peso Expedido]]</f>
        <v>101.9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5545</v>
      </c>
      <c r="B1140" s="21"/>
      <c r="C1140" s="1">
        <v>1</v>
      </c>
      <c r="D1140" s="1" t="s">
        <v>5546</v>
      </c>
      <c r="E1140" s="7">
        <v>4778</v>
      </c>
      <c r="F1140" s="7">
        <v>2</v>
      </c>
      <c r="G1140" s="1">
        <v>367.7</v>
      </c>
      <c r="H1140" s="34">
        <f>Tabela1[[#This Row],[PESO UNI]]*Tabela1[[#This Row],[QTE]]</f>
        <v>367.7</v>
      </c>
      <c r="I1140" s="7">
        <v>0</v>
      </c>
      <c r="J1140" s="8" t="s">
        <v>5529</v>
      </c>
      <c r="K1140" s="8" t="s">
        <v>4320</v>
      </c>
      <c r="L1140" s="9" t="s">
        <v>5530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57"/>
        <v>91.924999999999997</v>
      </c>
      <c r="S1140" s="18">
        <f t="shared" si="258"/>
        <v>0</v>
      </c>
      <c r="T1140" s="19">
        <f t="shared" si="259"/>
        <v>-367.7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60"/>
        <v>-1</v>
      </c>
      <c r="Z1140" s="20">
        <f>Tabela1[[#This Row],[PESO TOTAL]]-Tabela1[[#This Row],[Peso Expedido]]</f>
        <v>367.7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5541</v>
      </c>
      <c r="B1141" s="21"/>
      <c r="C1141" s="1">
        <v>1</v>
      </c>
      <c r="D1141" s="1" t="s">
        <v>5547</v>
      </c>
      <c r="E1141" s="7">
        <v>4779</v>
      </c>
      <c r="F1141" s="7">
        <v>2</v>
      </c>
      <c r="G1141" s="1">
        <v>217.8</v>
      </c>
      <c r="H1141" s="34">
        <f>Tabela1[[#This Row],[PESO UNI]]*Tabela1[[#This Row],[QTE]]</f>
        <v>217.8</v>
      </c>
      <c r="I1141" s="7">
        <v>0</v>
      </c>
      <c r="J1141" s="8" t="s">
        <v>5529</v>
      </c>
      <c r="K1141" s="8" t="s">
        <v>4320</v>
      </c>
      <c r="L1141" s="9" t="s">
        <v>5530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57"/>
        <v>54.45</v>
      </c>
      <c r="S1141" s="18">
        <f t="shared" si="258"/>
        <v>0</v>
      </c>
      <c r="T1141" s="19">
        <f t="shared" si="259"/>
        <v>-217.8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60"/>
        <v>-1</v>
      </c>
      <c r="Z1141" s="20">
        <f>Tabela1[[#This Row],[PESO TOTAL]]-Tabela1[[#This Row],[Peso Expedido]]</f>
        <v>217.8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5548</v>
      </c>
      <c r="B1142" s="21"/>
      <c r="C1142" s="1">
        <v>5</v>
      </c>
      <c r="D1142" s="1" t="s">
        <v>5549</v>
      </c>
      <c r="E1142" s="7">
        <v>4780</v>
      </c>
      <c r="F1142" s="7">
        <v>2</v>
      </c>
      <c r="G1142" s="1">
        <v>316.7</v>
      </c>
      <c r="H1142" s="34">
        <f>Tabela1[[#This Row],[PESO UNI]]*Tabela1[[#This Row],[QTE]]</f>
        <v>1583.5</v>
      </c>
      <c r="I1142" s="7">
        <v>0</v>
      </c>
      <c r="J1142" s="8" t="s">
        <v>5529</v>
      </c>
      <c r="K1142" s="8" t="s">
        <v>4320</v>
      </c>
      <c r="L1142" s="9" t="s">
        <v>5530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-5</v>
      </c>
      <c r="R1142" s="18">
        <f t="shared" si="257"/>
        <v>395.875</v>
      </c>
      <c r="S1142" s="18">
        <f t="shared" si="258"/>
        <v>0</v>
      </c>
      <c r="T1142" s="19">
        <f t="shared" si="259"/>
        <v>-1583.5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60"/>
        <v>-5</v>
      </c>
      <c r="Z1142" s="20">
        <f>Tabela1[[#This Row],[PESO TOTAL]]-Tabela1[[#This Row],[Peso Expedido]]</f>
        <v>1583.5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5550</v>
      </c>
      <c r="B1143" s="21"/>
      <c r="C1143" s="1">
        <v>1</v>
      </c>
      <c r="D1143" s="1" t="s">
        <v>5551</v>
      </c>
      <c r="E1143" s="7">
        <v>4781</v>
      </c>
      <c r="F1143" s="7">
        <v>2</v>
      </c>
      <c r="G1143" s="1">
        <v>251.8</v>
      </c>
      <c r="H1143" s="34">
        <f>Tabela1[[#This Row],[PESO UNI]]*Tabela1[[#This Row],[QTE]]</f>
        <v>251.8</v>
      </c>
      <c r="I1143" s="7">
        <v>0</v>
      </c>
      <c r="J1143" s="8" t="s">
        <v>5529</v>
      </c>
      <c r="K1143" s="8" t="s">
        <v>4320</v>
      </c>
      <c r="L1143" s="9" t="s">
        <v>5530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-1</v>
      </c>
      <c r="R1143" s="18">
        <f t="shared" si="257"/>
        <v>62.95</v>
      </c>
      <c r="S1143" s="18">
        <f t="shared" si="258"/>
        <v>0</v>
      </c>
      <c r="T1143" s="19">
        <f t="shared" si="259"/>
        <v>-251.8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60"/>
        <v>-1</v>
      </c>
      <c r="Z1143" s="20">
        <f>Tabela1[[#This Row],[PESO TOTAL]]-Tabela1[[#This Row],[Peso Expedido]]</f>
        <v>251.8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5552</v>
      </c>
      <c r="B1144" s="21"/>
      <c r="C1144" s="1">
        <v>1</v>
      </c>
      <c r="D1144" s="1" t="s">
        <v>5553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5529</v>
      </c>
      <c r="K1144" s="8" t="s">
        <v>4320</v>
      </c>
      <c r="L1144" s="9" t="s">
        <v>5530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57"/>
        <v>39.4</v>
      </c>
      <c r="S1144" s="18">
        <f t="shared" si="258"/>
        <v>0</v>
      </c>
      <c r="T1144" s="19">
        <f t="shared" si="259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60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5556</v>
      </c>
      <c r="B1145" s="21" t="s">
        <v>5557</v>
      </c>
      <c r="C1145" s="1">
        <v>1</v>
      </c>
      <c r="D1145" s="1" t="s">
        <v>5558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5581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61">IFERROR(H1145*((AA1145*0.25)+(AC1145*0.25)+(AD1145*0.225)+(AE1145*0.225)+(AF1145*0.05)),"")</f>
        <v>110.675</v>
      </c>
      <c r="S1145" s="18">
        <f t="shared" ref="S1145:S1162" si="262">IFERROR(H1145*AG1145,"")</f>
        <v>0</v>
      </c>
      <c r="T1145" s="19">
        <f t="shared" ref="T1145:T1162" si="263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64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/>
      <c r="AD1145" s="33"/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5556</v>
      </c>
      <c r="B1146" s="21" t="s">
        <v>5557</v>
      </c>
      <c r="C1146" s="1">
        <v>4</v>
      </c>
      <c r="D1146" s="1" t="s">
        <v>5559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5581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61"/>
        <v>3.1</v>
      </c>
      <c r="S1146" s="18">
        <f t="shared" si="262"/>
        <v>0</v>
      </c>
      <c r="T1146" s="19">
        <f t="shared" si="263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64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5560</v>
      </c>
      <c r="B1147" s="21" t="s">
        <v>5561</v>
      </c>
      <c r="C1147" s="1">
        <v>1</v>
      </c>
      <c r="D1147" s="1" t="s">
        <v>5562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5715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61"/>
        <v>410.0625</v>
      </c>
      <c r="S1147" s="18">
        <f t="shared" si="262"/>
        <v>0</v>
      </c>
      <c r="T1147" s="19">
        <f t="shared" si="263"/>
        <v>-675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64"/>
        <v>-1</v>
      </c>
      <c r="Z1147" s="20">
        <f>Tabela1[[#This Row],[PESO TOTAL]]-Tabela1[[#This Row],[Peso Expedido]]</f>
        <v>675</v>
      </c>
      <c r="AA1147" s="17">
        <v>0.9</v>
      </c>
      <c r="AB1147" s="33"/>
      <c r="AC1147" s="33">
        <v>0.9</v>
      </c>
      <c r="AD1147" s="33">
        <v>0.7</v>
      </c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5563</v>
      </c>
      <c r="B1148" s="21"/>
      <c r="C1148" s="1">
        <v>8</v>
      </c>
      <c r="D1148" s="1" t="s">
        <v>5564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5529</v>
      </c>
      <c r="K1148" s="8" t="s">
        <v>4320</v>
      </c>
      <c r="L1148" s="9" t="s">
        <v>5530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-8</v>
      </c>
      <c r="R1148" s="18">
        <f t="shared" si="261"/>
        <v>1.2</v>
      </c>
      <c r="S1148" s="18">
        <f t="shared" si="262"/>
        <v>0</v>
      </c>
      <c r="T1148" s="19">
        <f t="shared" si="263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64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5563</v>
      </c>
      <c r="B1149" s="21"/>
      <c r="C1149" s="1">
        <v>1</v>
      </c>
      <c r="D1149" s="1" t="s">
        <v>5565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5529</v>
      </c>
      <c r="K1149" s="8" t="s">
        <v>4320</v>
      </c>
      <c r="L1149" s="9" t="s">
        <v>5530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61"/>
        <v>3.6</v>
      </c>
      <c r="S1149" s="18">
        <f t="shared" si="262"/>
        <v>0</v>
      </c>
      <c r="T1149" s="19">
        <f t="shared" si="263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64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5563</v>
      </c>
      <c r="B1150" s="21"/>
      <c r="C1150" s="1">
        <v>1</v>
      </c>
      <c r="D1150" s="1" t="s">
        <v>5566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5529</v>
      </c>
      <c r="K1150" s="8" t="s">
        <v>4320</v>
      </c>
      <c r="L1150" s="9" t="s">
        <v>5530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61"/>
        <v>3.6</v>
      </c>
      <c r="S1150" s="18">
        <f t="shared" si="262"/>
        <v>0</v>
      </c>
      <c r="T1150" s="19">
        <f t="shared" si="263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64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5567</v>
      </c>
      <c r="B1151" s="21"/>
      <c r="C1151" s="1">
        <v>1</v>
      </c>
      <c r="D1151" s="1" t="s">
        <v>5568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5529</v>
      </c>
      <c r="K1151" s="8" t="s">
        <v>4320</v>
      </c>
      <c r="L1151" s="9" t="s">
        <v>5530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61"/>
        <v>2.5000000000000001E-2</v>
      </c>
      <c r="S1151" s="18">
        <f t="shared" si="262"/>
        <v>0</v>
      </c>
      <c r="T1151" s="19">
        <f t="shared" si="263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64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5567</v>
      </c>
      <c r="B1152" s="21"/>
      <c r="C1152" s="1">
        <v>1</v>
      </c>
      <c r="D1152" s="1" t="s">
        <v>5569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5529</v>
      </c>
      <c r="K1152" s="8" t="s">
        <v>4320</v>
      </c>
      <c r="L1152" s="9" t="s">
        <v>5530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61"/>
        <v>0.05</v>
      </c>
      <c r="S1152" s="18">
        <f t="shared" si="262"/>
        <v>0</v>
      </c>
      <c r="T1152" s="19">
        <f t="shared" si="263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64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5567</v>
      </c>
      <c r="B1153" s="21"/>
      <c r="C1153" s="1">
        <v>1</v>
      </c>
      <c r="D1153" s="1" t="s">
        <v>5570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5529</v>
      </c>
      <c r="K1153" s="8" t="s">
        <v>4320</v>
      </c>
      <c r="L1153" s="9" t="s">
        <v>5530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61"/>
        <v>1.1000000000000001</v>
      </c>
      <c r="S1153" s="18">
        <f t="shared" si="262"/>
        <v>0</v>
      </c>
      <c r="T1153" s="19">
        <f t="shared" si="263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64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5567</v>
      </c>
      <c r="B1154" s="21"/>
      <c r="C1154" s="1">
        <v>1</v>
      </c>
      <c r="D1154" s="1" t="s">
        <v>5571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5529</v>
      </c>
      <c r="K1154" s="8" t="s">
        <v>4320</v>
      </c>
      <c r="L1154" s="9" t="s">
        <v>5530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61"/>
        <v>1</v>
      </c>
      <c r="S1154" s="18">
        <f t="shared" si="262"/>
        <v>0</v>
      </c>
      <c r="T1154" s="19">
        <f t="shared" si="263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64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5567</v>
      </c>
      <c r="B1155" s="21"/>
      <c r="C1155" s="1">
        <v>1</v>
      </c>
      <c r="D1155" s="1" t="s">
        <v>5572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5529</v>
      </c>
      <c r="K1155" s="8" t="s">
        <v>4320</v>
      </c>
      <c r="L1155" s="9" t="s">
        <v>5530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61"/>
        <v>0.72499999999999998</v>
      </c>
      <c r="S1155" s="18">
        <f t="shared" si="262"/>
        <v>0</v>
      </c>
      <c r="T1155" s="19">
        <f t="shared" si="263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64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5567</v>
      </c>
      <c r="B1156" s="21"/>
      <c r="C1156" s="1">
        <v>1</v>
      </c>
      <c r="D1156" s="1" t="s">
        <v>5573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5529</v>
      </c>
      <c r="K1156" s="8" t="s">
        <v>4320</v>
      </c>
      <c r="L1156" s="9" t="s">
        <v>5530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61"/>
        <v>0.5</v>
      </c>
      <c r="S1156" s="18">
        <f t="shared" si="262"/>
        <v>0</v>
      </c>
      <c r="T1156" s="19">
        <f t="shared" si="263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64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5567</v>
      </c>
      <c r="B1157" s="21"/>
      <c r="C1157" s="1">
        <v>1</v>
      </c>
      <c r="D1157" s="1" t="s">
        <v>5574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5529</v>
      </c>
      <c r="K1157" s="8" t="s">
        <v>4320</v>
      </c>
      <c r="L1157" s="9" t="s">
        <v>5530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61"/>
        <v>0.8</v>
      </c>
      <c r="S1157" s="18">
        <f t="shared" si="262"/>
        <v>0</v>
      </c>
      <c r="T1157" s="19">
        <f t="shared" si="263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64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5567</v>
      </c>
      <c r="B1158" s="21"/>
      <c r="C1158" s="1">
        <v>1</v>
      </c>
      <c r="D1158" s="1" t="s">
        <v>5575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5529</v>
      </c>
      <c r="K1158" s="8" t="s">
        <v>4320</v>
      </c>
      <c r="L1158" s="9" t="s">
        <v>5530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61"/>
        <v>0.82499999999999996</v>
      </c>
      <c r="S1158" s="18">
        <f t="shared" si="262"/>
        <v>0</v>
      </c>
      <c r="T1158" s="19">
        <f t="shared" si="263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64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5567</v>
      </c>
      <c r="B1159" s="21"/>
      <c r="C1159" s="1">
        <v>1</v>
      </c>
      <c r="D1159" s="1" t="s">
        <v>5576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5529</v>
      </c>
      <c r="K1159" s="8" t="s">
        <v>4320</v>
      </c>
      <c r="L1159" s="9" t="s">
        <v>5530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61"/>
        <v>0.8</v>
      </c>
      <c r="S1159" s="18">
        <f t="shared" si="262"/>
        <v>0</v>
      </c>
      <c r="T1159" s="19">
        <f t="shared" si="263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64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5577</v>
      </c>
      <c r="B1160" s="21"/>
      <c r="C1160" s="1">
        <v>1</v>
      </c>
      <c r="D1160" s="1" t="s">
        <v>5578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61"/>
        <v>52.15</v>
      </c>
      <c r="S1160" s="18">
        <f t="shared" si="262"/>
        <v>0</v>
      </c>
      <c r="T1160" s="19">
        <f t="shared" si="263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64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5577</v>
      </c>
      <c r="B1161" s="21"/>
      <c r="C1161" s="1">
        <v>1</v>
      </c>
      <c r="D1161" s="1" t="s">
        <v>5579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61"/>
        <v>52.15</v>
      </c>
      <c r="S1161" s="18">
        <f t="shared" si="262"/>
        <v>0</v>
      </c>
      <c r="T1161" s="19">
        <f t="shared" si="263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64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5577</v>
      </c>
      <c r="B1162" s="21"/>
      <c r="C1162" s="1">
        <v>1</v>
      </c>
      <c r="D1162" s="1" t="s">
        <v>5580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61"/>
        <v>39.4</v>
      </c>
      <c r="S1162" s="18">
        <f t="shared" si="262"/>
        <v>0</v>
      </c>
      <c r="T1162" s="19">
        <f t="shared" si="263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64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5625</v>
      </c>
      <c r="E1163" s="7">
        <v>4844</v>
      </c>
      <c r="F1163" s="7">
        <v>1</v>
      </c>
      <c r="G1163" s="1"/>
      <c r="H1163" s="34"/>
      <c r="I1163" s="7"/>
      <c r="J1163" s="8" t="s">
        <v>5626</v>
      </c>
      <c r="K1163" s="8" t="s">
        <v>5627</v>
      </c>
      <c r="L1163" s="9" t="s">
        <v>5628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65">IFERROR(H1163*((AA1163*0.25)+(AC1163*0.25)+(AD1163*0.225)+(AE1163*0.225)+(AF1163*0.05)),"")</f>
        <v>0</v>
      </c>
      <c r="S1163" s="18">
        <f t="shared" ref="S1163:S1168" si="266">IFERROR(H1163*AG1163,"")</f>
        <v>0</v>
      </c>
      <c r="T1163" s="19">
        <f t="shared" ref="T1163:T1168" si="267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8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5632</v>
      </c>
      <c r="B1164" s="21" t="s">
        <v>5633</v>
      </c>
      <c r="C1164" s="1">
        <v>1</v>
      </c>
      <c r="D1164" s="1" t="s">
        <v>5634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65"/>
        <v>124.6</v>
      </c>
      <c r="S1164" s="18">
        <f t="shared" si="266"/>
        <v>0</v>
      </c>
      <c r="T1164" s="19">
        <f t="shared" si="267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8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5632</v>
      </c>
      <c r="B1165" s="21" t="s">
        <v>5633</v>
      </c>
      <c r="C1165" s="1">
        <v>1</v>
      </c>
      <c r="D1165" s="1" t="s">
        <v>5635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65"/>
        <v>71.849999999999994</v>
      </c>
      <c r="S1165" s="18">
        <f t="shared" si="266"/>
        <v>0</v>
      </c>
      <c r="T1165" s="19">
        <f t="shared" si="267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8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5632</v>
      </c>
      <c r="B1166" s="21" t="s">
        <v>5633</v>
      </c>
      <c r="C1166" s="1">
        <v>1</v>
      </c>
      <c r="D1166" s="1" t="s">
        <v>5636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65"/>
        <v>47.5</v>
      </c>
      <c r="S1166" s="18">
        <f t="shared" si="266"/>
        <v>0</v>
      </c>
      <c r="T1166" s="19">
        <f t="shared" si="267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8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5632</v>
      </c>
      <c r="B1167" s="21" t="s">
        <v>5633</v>
      </c>
      <c r="C1167" s="1">
        <v>1</v>
      </c>
      <c r="D1167" s="1" t="s">
        <v>5637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65"/>
        <v>3.625</v>
      </c>
      <c r="S1167" s="18">
        <f t="shared" si="266"/>
        <v>0</v>
      </c>
      <c r="T1167" s="19">
        <f t="shared" si="267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8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1" t="s">
        <v>5638</v>
      </c>
      <c r="B1168" s="21" t="s">
        <v>5639</v>
      </c>
      <c r="C1168" s="1">
        <v>1</v>
      </c>
      <c r="D1168" s="1" t="s">
        <v>5640</v>
      </c>
      <c r="E1168" s="7">
        <v>4849</v>
      </c>
      <c r="F1168" s="7">
        <v>67</v>
      </c>
      <c r="G1168" s="1">
        <v>106.3</v>
      </c>
      <c r="H1168" s="34">
        <f>Tabela1[[#This Row],[PESO UNI]]*Tabela1[[#This Row],[QTE]]</f>
        <v>106.3</v>
      </c>
      <c r="I1168" s="7">
        <v>0</v>
      </c>
      <c r="J1168" s="8" t="s">
        <v>3140</v>
      </c>
      <c r="K1168" s="8" t="s">
        <v>4320</v>
      </c>
      <c r="L1168" s="9" t="s">
        <v>2984</v>
      </c>
      <c r="M1168" s="10">
        <v>46274</v>
      </c>
      <c r="N1168" s="8" t="s">
        <v>5105</v>
      </c>
      <c r="O1168" s="12"/>
      <c r="P1168" s="13"/>
      <c r="Q1168" s="14">
        <f>Tabela1[[#This Row],[QTDE/ Fabricação]]-Tabela1[[#This Row],[QTE]]</f>
        <v>-1</v>
      </c>
      <c r="R1168" s="18">
        <f t="shared" si="265"/>
        <v>26.574999999999999</v>
      </c>
      <c r="S1168" s="18">
        <f t="shared" si="266"/>
        <v>0</v>
      </c>
      <c r="T1168" s="19">
        <f t="shared" si="267"/>
        <v>-106.3</v>
      </c>
      <c r="U1168" s="16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IFERROR(VLOOKUP(Tabela1[[#This Row],[COD.MDE]],'LISTA DE EMBARQUE'!B:M,12,0),"")</f>
        <v/>
      </c>
      <c r="X1168" s="14">
        <f>IFERROR(Tabela1[[#This Row],[QIANTIDADE EXPEDIDA]]*Tabela1[[#This Row],[PESO UNI]],"")</f>
        <v>0</v>
      </c>
      <c r="Y1168" s="14">
        <f t="shared" si="268"/>
        <v>-1</v>
      </c>
      <c r="Z1168" s="20">
        <f>Tabela1[[#This Row],[PESO TOTAL]]-Tabela1[[#This Row],[Peso Expedido]]</f>
        <v>106.3</v>
      </c>
      <c r="AA1168" s="17">
        <v>1</v>
      </c>
      <c r="AB1168" s="33"/>
      <c r="AC1168" s="33"/>
      <c r="AD1168" s="33"/>
      <c r="AE1168" s="33"/>
      <c r="AF1168" s="33"/>
      <c r="AG1168" s="33"/>
      <c r="AH1168" s="33"/>
      <c r="AI1168" s="33"/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5638</v>
      </c>
      <c r="B1169" s="21" t="s">
        <v>5639</v>
      </c>
      <c r="C1169" s="1">
        <v>1</v>
      </c>
      <c r="D1169" s="1" t="s">
        <v>5641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9">IFERROR(H1169*((AA1169*0.25)+(AC1169*0.25)+(AD1169*0.225)+(AE1169*0.225)+(AF1169*0.05)),"")</f>
        <v>26.375</v>
      </c>
      <c r="S1169" s="18">
        <f t="shared" ref="S1169:S1179" si="270">IFERROR(H1169*AG1169,"")</f>
        <v>0</v>
      </c>
      <c r="T1169" s="19">
        <f t="shared" ref="T1169:T1179" si="271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72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5644</v>
      </c>
      <c r="B1170" s="21" t="s">
        <v>5645</v>
      </c>
      <c r="C1170" s="1">
        <v>6</v>
      </c>
      <c r="D1170" s="1" t="s">
        <v>5646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-6</v>
      </c>
      <c r="R1170" s="18">
        <f t="shared" si="269"/>
        <v>1.6500000000000001</v>
      </c>
      <c r="S1170" s="18">
        <f t="shared" si="270"/>
        <v>0</v>
      </c>
      <c r="T1170" s="19">
        <f t="shared" si="271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72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5644</v>
      </c>
      <c r="B1171" s="21" t="s">
        <v>5645</v>
      </c>
      <c r="C1171" s="1">
        <v>6</v>
      </c>
      <c r="D1171" s="1" t="s">
        <v>5647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9"/>
        <v>12.299999999999999</v>
      </c>
      <c r="S1171" s="18">
        <f t="shared" si="270"/>
        <v>0</v>
      </c>
      <c r="T1171" s="19">
        <f t="shared" si="271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72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5644</v>
      </c>
      <c r="B1172" s="21" t="s">
        <v>5645</v>
      </c>
      <c r="C1172" s="1">
        <v>4</v>
      </c>
      <c r="D1172" s="1" t="s">
        <v>5648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9"/>
        <v>50.9</v>
      </c>
      <c r="S1172" s="18">
        <f t="shared" si="270"/>
        <v>0</v>
      </c>
      <c r="T1172" s="19">
        <f t="shared" si="271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72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5644</v>
      </c>
      <c r="B1173" s="21" t="s">
        <v>5645</v>
      </c>
      <c r="C1173" s="1">
        <v>4</v>
      </c>
      <c r="D1173" s="1" t="s">
        <v>5649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9"/>
        <v>4.2</v>
      </c>
      <c r="S1173" s="18">
        <f t="shared" si="270"/>
        <v>0</v>
      </c>
      <c r="T1173" s="19">
        <f t="shared" si="271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72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5644</v>
      </c>
      <c r="B1174" s="21" t="s">
        <v>5645</v>
      </c>
      <c r="C1174" s="1">
        <v>4</v>
      </c>
      <c r="D1174" s="1" t="s">
        <v>5650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9"/>
        <v>3.8</v>
      </c>
      <c r="S1174" s="18">
        <f t="shared" si="270"/>
        <v>0</v>
      </c>
      <c r="T1174" s="19">
        <f t="shared" si="271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72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5644</v>
      </c>
      <c r="B1175" s="21" t="s">
        <v>5645</v>
      </c>
      <c r="C1175" s="1">
        <v>22</v>
      </c>
      <c r="D1175" s="1" t="s">
        <v>5651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-22</v>
      </c>
      <c r="R1175" s="18">
        <f t="shared" si="269"/>
        <v>42.35</v>
      </c>
      <c r="S1175" s="18">
        <f t="shared" si="270"/>
        <v>0</v>
      </c>
      <c r="T1175" s="19">
        <f t="shared" si="271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72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5644</v>
      </c>
      <c r="B1176" s="21" t="s">
        <v>5645</v>
      </c>
      <c r="C1176" s="1">
        <v>1</v>
      </c>
      <c r="D1176" s="1" t="s">
        <v>5652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9"/>
        <v>3.7749999999999999</v>
      </c>
      <c r="S1176" s="18">
        <f t="shared" si="270"/>
        <v>0</v>
      </c>
      <c r="T1176" s="19">
        <f t="shared" si="271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72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5644</v>
      </c>
      <c r="B1177" s="21" t="s">
        <v>5645</v>
      </c>
      <c r="C1177" s="1">
        <v>1</v>
      </c>
      <c r="D1177" s="1" t="s">
        <v>5653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9"/>
        <v>0.55000000000000004</v>
      </c>
      <c r="S1177" s="18">
        <f t="shared" si="270"/>
        <v>0</v>
      </c>
      <c r="T1177" s="19">
        <f t="shared" si="271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72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5644</v>
      </c>
      <c r="B1178" s="21" t="s">
        <v>5645</v>
      </c>
      <c r="C1178" s="1">
        <v>1</v>
      </c>
      <c r="D1178" s="1" t="s">
        <v>5654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9"/>
        <v>2.7749999999999999</v>
      </c>
      <c r="S1178" s="18">
        <f t="shared" si="270"/>
        <v>0</v>
      </c>
      <c r="T1178" s="19">
        <f t="shared" si="271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72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5644</v>
      </c>
      <c r="B1179" s="21" t="s">
        <v>5645</v>
      </c>
      <c r="C1179" s="1">
        <v>2</v>
      </c>
      <c r="D1179" s="1" t="s">
        <v>5655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-2</v>
      </c>
      <c r="R1179" s="18">
        <f t="shared" si="269"/>
        <v>4.0999999999999996</v>
      </c>
      <c r="S1179" s="18">
        <f t="shared" si="270"/>
        <v>0</v>
      </c>
      <c r="T1179" s="19">
        <f t="shared" si="271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72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5644</v>
      </c>
      <c r="B1180" s="21" t="s">
        <v>5645</v>
      </c>
      <c r="C1180" s="1">
        <v>2</v>
      </c>
      <c r="D1180" s="1" t="s">
        <v>5656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0.95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5657</v>
      </c>
      <c r="E1181" s="7">
        <v>4862</v>
      </c>
      <c r="F1181" s="7">
        <v>1</v>
      </c>
      <c r="G1181" s="1"/>
      <c r="H1181" s="34"/>
      <c r="I1181" s="7"/>
      <c r="J1181" s="8" t="s">
        <v>5658</v>
      </c>
      <c r="K1181" s="8" t="s">
        <v>45</v>
      </c>
      <c r="L1181" s="9" t="s">
        <v>5659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73">IFERROR(H1181*((AA1181*0.25)+(AC1181*0.25)+(AD1181*0.225)+(AE1181*0.225)+(AF1181*0.05)),"")</f>
        <v>0</v>
      </c>
      <c r="S1181" s="18">
        <f t="shared" ref="S1181" si="274">IFERROR(H1181*AG1181,"")</f>
        <v>0</v>
      </c>
      <c r="T1181" s="19">
        <f t="shared" ref="T1181" si="275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76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5670</v>
      </c>
      <c r="B1182" s="21" t="s">
        <v>5671</v>
      </c>
      <c r="C1182" s="1">
        <v>1</v>
      </c>
      <c r="D1182" s="1" t="s">
        <v>5672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5529</v>
      </c>
      <c r="K1182" s="8" t="s">
        <v>4320</v>
      </c>
      <c r="L1182" s="9" t="s">
        <v>5530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77">IFERROR(H1182*((AA1182*0.25)+(AC1182*0.25)+(AD1182*0.225)+(AE1182*0.225)+(AF1182*0.05)),"")</f>
        <v>3.9750000000000001</v>
      </c>
      <c r="S1182" s="18">
        <f t="shared" ref="S1182:S1199" si="278">IFERROR(H1182*AG1182,"")</f>
        <v>0</v>
      </c>
      <c r="T1182" s="19">
        <f t="shared" ref="T1182:T1199" si="279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80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5670</v>
      </c>
      <c r="B1183" s="21" t="s">
        <v>5671</v>
      </c>
      <c r="C1183" s="1">
        <v>1</v>
      </c>
      <c r="D1183" s="1" t="s">
        <v>5673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5529</v>
      </c>
      <c r="K1183" s="8" t="s">
        <v>4320</v>
      </c>
      <c r="L1183" s="9" t="s">
        <v>5530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si="277"/>
        <v>3.9249999999999998</v>
      </c>
      <c r="S1183" s="18">
        <f t="shared" si="278"/>
        <v>0</v>
      </c>
      <c r="T1183" s="19">
        <f t="shared" si="279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80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5670</v>
      </c>
      <c r="B1184" s="21" t="s">
        <v>5671</v>
      </c>
      <c r="C1184" s="1">
        <v>2</v>
      </c>
      <c r="D1184" s="1" t="s">
        <v>5674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5529</v>
      </c>
      <c r="K1184" s="8" t="s">
        <v>4320</v>
      </c>
      <c r="L1184" s="9" t="s">
        <v>5530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-2</v>
      </c>
      <c r="R1184" s="18">
        <f t="shared" si="277"/>
        <v>3.35</v>
      </c>
      <c r="S1184" s="18">
        <f t="shared" si="278"/>
        <v>0</v>
      </c>
      <c r="T1184" s="19">
        <f t="shared" si="279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80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5670</v>
      </c>
      <c r="B1185" s="21" t="s">
        <v>5671</v>
      </c>
      <c r="C1185" s="1">
        <v>1</v>
      </c>
      <c r="D1185" s="1" t="s">
        <v>5675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5529</v>
      </c>
      <c r="K1185" s="8" t="s">
        <v>4320</v>
      </c>
      <c r="L1185" s="9" t="s">
        <v>5530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 t="shared" si="277"/>
        <v>3.125</v>
      </c>
      <c r="S1185" s="18">
        <f t="shared" si="278"/>
        <v>0</v>
      </c>
      <c r="T1185" s="19">
        <f t="shared" si="279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80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5670</v>
      </c>
      <c r="B1186" s="21" t="s">
        <v>5671</v>
      </c>
      <c r="C1186" s="1">
        <v>1</v>
      </c>
      <c r="D1186" s="1" t="s">
        <v>5676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5529</v>
      </c>
      <c r="K1186" s="8" t="s">
        <v>4320</v>
      </c>
      <c r="L1186" s="9" t="s">
        <v>5530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77"/>
        <v>3.625</v>
      </c>
      <c r="S1186" s="18">
        <f t="shared" si="278"/>
        <v>0</v>
      </c>
      <c r="T1186" s="19">
        <f t="shared" si="279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80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5670</v>
      </c>
      <c r="B1187" s="21" t="s">
        <v>5671</v>
      </c>
      <c r="C1187" s="1">
        <v>1</v>
      </c>
      <c r="D1187" s="1" t="s">
        <v>5677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5529</v>
      </c>
      <c r="K1187" s="8" t="s">
        <v>4320</v>
      </c>
      <c r="L1187" s="9" t="s">
        <v>5530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77"/>
        <v>3.6749999999999998</v>
      </c>
      <c r="S1187" s="18">
        <f t="shared" si="278"/>
        <v>0</v>
      </c>
      <c r="T1187" s="19">
        <f t="shared" si="279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80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5670</v>
      </c>
      <c r="B1188" s="21" t="s">
        <v>5671</v>
      </c>
      <c r="C1188" s="1">
        <v>1</v>
      </c>
      <c r="D1188" s="1" t="s">
        <v>5678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5529</v>
      </c>
      <c r="K1188" s="8" t="s">
        <v>4320</v>
      </c>
      <c r="L1188" s="9" t="s">
        <v>5530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77"/>
        <v>3.0750000000000002</v>
      </c>
      <c r="S1188" s="18">
        <f t="shared" si="278"/>
        <v>0</v>
      </c>
      <c r="T1188" s="19">
        <f t="shared" si="279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80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5670</v>
      </c>
      <c r="B1189" s="21" t="s">
        <v>5671</v>
      </c>
      <c r="C1189" s="1">
        <v>1</v>
      </c>
      <c r="D1189" s="1" t="s">
        <v>5679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5529</v>
      </c>
      <c r="K1189" s="8" t="s">
        <v>4320</v>
      </c>
      <c r="L1189" s="9" t="s">
        <v>5530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77"/>
        <v>4.2249999999999996</v>
      </c>
      <c r="S1189" s="18">
        <f t="shared" si="278"/>
        <v>0</v>
      </c>
      <c r="T1189" s="19">
        <f t="shared" si="279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80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5670</v>
      </c>
      <c r="B1190" s="21" t="s">
        <v>5671</v>
      </c>
      <c r="C1190" s="1">
        <v>1</v>
      </c>
      <c r="D1190" s="1" t="s">
        <v>5680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5529</v>
      </c>
      <c r="K1190" s="8" t="s">
        <v>4320</v>
      </c>
      <c r="L1190" s="9" t="s">
        <v>5530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77"/>
        <v>4.1749999999999998</v>
      </c>
      <c r="S1190" s="18">
        <f t="shared" si="278"/>
        <v>0</v>
      </c>
      <c r="T1190" s="19">
        <f t="shared" si="279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80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5670</v>
      </c>
      <c r="B1191" s="21" t="s">
        <v>5671</v>
      </c>
      <c r="C1191" s="1">
        <v>1</v>
      </c>
      <c r="D1191" s="1" t="s">
        <v>5681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5529</v>
      </c>
      <c r="K1191" s="8" t="s">
        <v>4320</v>
      </c>
      <c r="L1191" s="9" t="s">
        <v>5530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77"/>
        <v>3.5249999999999999</v>
      </c>
      <c r="S1191" s="18">
        <f t="shared" si="278"/>
        <v>0</v>
      </c>
      <c r="T1191" s="19">
        <f t="shared" si="279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80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5670</v>
      </c>
      <c r="B1192" s="21" t="s">
        <v>5671</v>
      </c>
      <c r="C1192" s="1">
        <v>1</v>
      </c>
      <c r="D1192" s="1" t="s">
        <v>5682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5529</v>
      </c>
      <c r="K1192" s="8" t="s">
        <v>4320</v>
      </c>
      <c r="L1192" s="9" t="s">
        <v>5530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77"/>
        <v>3.2749999999999999</v>
      </c>
      <c r="S1192" s="18">
        <f t="shared" si="278"/>
        <v>0</v>
      </c>
      <c r="T1192" s="19">
        <f t="shared" si="279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80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5670</v>
      </c>
      <c r="B1193" s="21" t="s">
        <v>5671</v>
      </c>
      <c r="C1193" s="1">
        <v>1</v>
      </c>
      <c r="D1193" s="1" t="s">
        <v>5683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5529</v>
      </c>
      <c r="K1193" s="8" t="s">
        <v>4320</v>
      </c>
      <c r="L1193" s="9" t="s">
        <v>5530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77"/>
        <v>3.2749999999999999</v>
      </c>
      <c r="S1193" s="18">
        <f t="shared" si="278"/>
        <v>0</v>
      </c>
      <c r="T1193" s="19">
        <f t="shared" si="279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80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5670</v>
      </c>
      <c r="B1194" s="21" t="s">
        <v>5671</v>
      </c>
      <c r="C1194" s="1">
        <v>1</v>
      </c>
      <c r="D1194" s="1" t="s">
        <v>5684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5529</v>
      </c>
      <c r="K1194" s="8" t="s">
        <v>4320</v>
      </c>
      <c r="L1194" s="9" t="s">
        <v>5530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77"/>
        <v>4.9249999999999998</v>
      </c>
      <c r="S1194" s="18">
        <f t="shared" si="278"/>
        <v>0</v>
      </c>
      <c r="T1194" s="19">
        <f t="shared" si="279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80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5670</v>
      </c>
      <c r="B1195" s="21" t="s">
        <v>5671</v>
      </c>
      <c r="C1195" s="1">
        <v>2</v>
      </c>
      <c r="D1195" s="1" t="s">
        <v>5685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5529</v>
      </c>
      <c r="K1195" s="8" t="s">
        <v>4320</v>
      </c>
      <c r="L1195" s="9" t="s">
        <v>5530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 t="shared" si="277"/>
        <v>0.85</v>
      </c>
      <c r="S1195" s="18">
        <f t="shared" si="278"/>
        <v>0</v>
      </c>
      <c r="T1195" s="19">
        <f t="shared" si="279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80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5670</v>
      </c>
      <c r="B1196" s="21" t="s">
        <v>5671</v>
      </c>
      <c r="C1196" s="1">
        <v>2</v>
      </c>
      <c r="D1196" s="1" t="s">
        <v>5686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5529</v>
      </c>
      <c r="K1196" s="8" t="s">
        <v>4320</v>
      </c>
      <c r="L1196" s="9" t="s">
        <v>5530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77"/>
        <v>3.3</v>
      </c>
      <c r="S1196" s="18">
        <f t="shared" si="278"/>
        <v>0</v>
      </c>
      <c r="T1196" s="19">
        <f t="shared" si="279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80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5670</v>
      </c>
      <c r="B1197" s="21" t="s">
        <v>5671</v>
      </c>
      <c r="C1197" s="1">
        <v>2</v>
      </c>
      <c r="D1197" s="1" t="s">
        <v>5687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5529</v>
      </c>
      <c r="K1197" s="8" t="s">
        <v>4320</v>
      </c>
      <c r="L1197" s="9" t="s">
        <v>5530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77"/>
        <v>7.5</v>
      </c>
      <c r="S1197" s="18">
        <f t="shared" si="278"/>
        <v>0</v>
      </c>
      <c r="T1197" s="19">
        <f t="shared" si="279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80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5670</v>
      </c>
      <c r="B1198" s="21" t="s">
        <v>5671</v>
      </c>
      <c r="C1198" s="1">
        <v>1</v>
      </c>
      <c r="D1198" s="1" t="s">
        <v>5688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5529</v>
      </c>
      <c r="K1198" s="8" t="s">
        <v>4320</v>
      </c>
      <c r="L1198" s="9" t="s">
        <v>5530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-1</v>
      </c>
      <c r="R1198" s="18">
        <f t="shared" si="277"/>
        <v>28.4</v>
      </c>
      <c r="S1198" s="18">
        <f t="shared" si="278"/>
        <v>0</v>
      </c>
      <c r="T1198" s="19">
        <f t="shared" si="279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80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5689</v>
      </c>
      <c r="B1199" s="21" t="s">
        <v>5671</v>
      </c>
      <c r="C1199" s="1">
        <v>4</v>
      </c>
      <c r="D1199" s="1" t="s">
        <v>5690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5529</v>
      </c>
      <c r="K1199" s="8" t="s">
        <v>4320</v>
      </c>
      <c r="L1199" s="9" t="s">
        <v>5530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-4</v>
      </c>
      <c r="R1199" s="18">
        <f t="shared" si="277"/>
        <v>21.2</v>
      </c>
      <c r="S1199" s="18">
        <f t="shared" si="278"/>
        <v>0</v>
      </c>
      <c r="T1199" s="19">
        <f t="shared" si="279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80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5689</v>
      </c>
      <c r="B1200" s="21" t="s">
        <v>5671</v>
      </c>
      <c r="C1200" s="1">
        <v>4</v>
      </c>
      <c r="D1200" s="1" t="s">
        <v>5691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5529</v>
      </c>
      <c r="K1200" s="8" t="s">
        <v>4320</v>
      </c>
      <c r="L1200" s="9" t="s">
        <v>5530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81">IFERROR(H1200*((AA1200*0.25)+(AC1200*0.25)+(AD1200*0.225)+(AE1200*0.225)+(AF1200*0.05)),"")</f>
        <v>7.6</v>
      </c>
      <c r="S1200" s="18">
        <f t="shared" ref="S1200:S1204" si="282">IFERROR(H1200*AG1200,"")</f>
        <v>0</v>
      </c>
      <c r="T1200" s="19">
        <f t="shared" ref="T1200:T1204" si="283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84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5692</v>
      </c>
      <c r="B1201" s="21" t="s">
        <v>5692</v>
      </c>
      <c r="C1201" s="1">
        <v>1</v>
      </c>
      <c r="D1201" s="1" t="s">
        <v>5693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5694</v>
      </c>
      <c r="K1201" s="8" t="s">
        <v>22</v>
      </c>
      <c r="L1201" s="9" t="s">
        <v>5695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81"/>
        <v>182.32499999999999</v>
      </c>
      <c r="S1201" s="18">
        <f t="shared" si="282"/>
        <v>0</v>
      </c>
      <c r="T1201" s="19">
        <f t="shared" si="283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84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5698</v>
      </c>
      <c r="B1202" s="21" t="s">
        <v>5698</v>
      </c>
      <c r="C1202" s="1">
        <v>1</v>
      </c>
      <c r="D1202" s="1" t="s">
        <v>5699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5700</v>
      </c>
      <c r="K1202" s="8" t="s">
        <v>22</v>
      </c>
      <c r="L1202" s="9" t="s">
        <v>5701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81"/>
        <v>184.67500000000001</v>
      </c>
      <c r="S1202" s="18">
        <f t="shared" si="282"/>
        <v>0</v>
      </c>
      <c r="T1202" s="19">
        <f t="shared" si="283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84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5702</v>
      </c>
      <c r="B1203" s="21" t="s">
        <v>5702</v>
      </c>
      <c r="C1203" s="1">
        <v>1</v>
      </c>
      <c r="D1203" s="1" t="s">
        <v>5703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5704</v>
      </c>
      <c r="K1203" s="8" t="s">
        <v>22</v>
      </c>
      <c r="L1203" s="9" t="s">
        <v>5705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81"/>
        <v>282.05</v>
      </c>
      <c r="S1203" s="18">
        <f t="shared" si="282"/>
        <v>0</v>
      </c>
      <c r="T1203" s="19">
        <f t="shared" si="283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84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5706</v>
      </c>
      <c r="B1204" s="21" t="s">
        <v>5706</v>
      </c>
      <c r="C1204" s="1">
        <v>1</v>
      </c>
      <c r="D1204" s="1" t="s">
        <v>5707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5708</v>
      </c>
      <c r="K1204" s="8" t="s">
        <v>22</v>
      </c>
      <c r="L1204" s="9" t="s">
        <v>5709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81"/>
        <v>154.82499999999999</v>
      </c>
      <c r="S1204" s="18">
        <f t="shared" si="282"/>
        <v>0</v>
      </c>
      <c r="T1204" s="19">
        <f t="shared" si="283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84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5710</v>
      </c>
      <c r="B1205" s="21" t="s">
        <v>5710</v>
      </c>
      <c r="C1205" s="1">
        <v>1</v>
      </c>
      <c r="D1205" s="1" t="s">
        <v>5711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5712</v>
      </c>
      <c r="K1205" s="8" t="s">
        <v>22</v>
      </c>
      <c r="L1205" s="9" t="s">
        <v>5713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85">IFERROR(H1205*((AA1205*0.25)+(AC1205*0.25)+(AD1205*0.225)+(AE1205*0.225)+(AF1205*0.05)),"")</f>
        <v>109.77500000000001</v>
      </c>
      <c r="S1205" s="18">
        <f t="shared" ref="S1205:S1221" si="286">IFERROR(H1205*AG1205,"")</f>
        <v>0</v>
      </c>
      <c r="T1205" s="19">
        <f t="shared" ref="T1205:T1221" si="287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8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5719</v>
      </c>
      <c r="B1206" s="21" t="s">
        <v>5720</v>
      </c>
      <c r="C1206" s="1">
        <v>4</v>
      </c>
      <c r="D1206" s="1" t="s">
        <v>5721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5105</v>
      </c>
      <c r="O1206" s="12"/>
      <c r="P1206" s="13"/>
      <c r="Q1206" s="14">
        <f>Tabela1[[#This Row],[QTDE/ Fabricação]]-Tabela1[[#This Row],[QTE]]</f>
        <v>-4</v>
      </c>
      <c r="R1206" s="18">
        <f t="shared" si="285"/>
        <v>283.5</v>
      </c>
      <c r="S1206" s="18">
        <f t="shared" si="286"/>
        <v>0</v>
      </c>
      <c r="T1206" s="19">
        <f t="shared" si="287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8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5719</v>
      </c>
      <c r="B1207" s="21" t="s">
        <v>5720</v>
      </c>
      <c r="C1207" s="1">
        <v>2</v>
      </c>
      <c r="D1207" s="1" t="s">
        <v>5722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-2</v>
      </c>
      <c r="R1207" s="18">
        <f t="shared" si="285"/>
        <v>137.35</v>
      </c>
      <c r="S1207" s="18">
        <f t="shared" si="286"/>
        <v>0</v>
      </c>
      <c r="T1207" s="19">
        <f t="shared" si="287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8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5719</v>
      </c>
      <c r="B1208" s="21" t="s">
        <v>5720</v>
      </c>
      <c r="C1208" s="1">
        <v>2</v>
      </c>
      <c r="D1208" s="1" t="s">
        <v>5723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85"/>
        <v>44.7</v>
      </c>
      <c r="S1208" s="18">
        <f t="shared" si="286"/>
        <v>0</v>
      </c>
      <c r="T1208" s="19">
        <f t="shared" si="287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8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5719</v>
      </c>
      <c r="B1209" s="21" t="s">
        <v>5720</v>
      </c>
      <c r="C1209" s="1">
        <v>1</v>
      </c>
      <c r="D1209" s="1" t="s">
        <v>5724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-1</v>
      </c>
      <c r="R1209" s="18">
        <f t="shared" si="285"/>
        <v>18.225000000000001</v>
      </c>
      <c r="S1209" s="18">
        <f t="shared" si="286"/>
        <v>0</v>
      </c>
      <c r="T1209" s="19">
        <f t="shared" si="287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8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5719</v>
      </c>
      <c r="B1210" s="21" t="s">
        <v>5720</v>
      </c>
      <c r="C1210" s="1">
        <v>1</v>
      </c>
      <c r="D1210" s="1" t="s">
        <v>5725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85"/>
        <v>17.725000000000001</v>
      </c>
      <c r="S1210" s="18">
        <f t="shared" si="286"/>
        <v>0</v>
      </c>
      <c r="T1210" s="19">
        <f t="shared" si="287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8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5719</v>
      </c>
      <c r="B1211" s="21" t="s">
        <v>5720</v>
      </c>
      <c r="C1211" s="1">
        <v>1</v>
      </c>
      <c r="D1211" s="1" t="s">
        <v>5726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85"/>
        <v>18.024999999999999</v>
      </c>
      <c r="S1211" s="18">
        <f t="shared" si="286"/>
        <v>0</v>
      </c>
      <c r="T1211" s="19">
        <f t="shared" si="287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8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5719</v>
      </c>
      <c r="B1212" s="21" t="s">
        <v>5720</v>
      </c>
      <c r="C1212" s="1">
        <v>1</v>
      </c>
      <c r="D1212" s="1" t="s">
        <v>5727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85"/>
        <v>18.524999999999999</v>
      </c>
      <c r="S1212" s="18">
        <f t="shared" si="286"/>
        <v>0</v>
      </c>
      <c r="T1212" s="19">
        <f t="shared" si="287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8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5719</v>
      </c>
      <c r="B1213" s="21" t="s">
        <v>5720</v>
      </c>
      <c r="C1213" s="1">
        <v>4</v>
      </c>
      <c r="D1213" s="1" t="s">
        <v>5728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-4</v>
      </c>
      <c r="R1213" s="18">
        <f t="shared" si="285"/>
        <v>14.9</v>
      </c>
      <c r="S1213" s="18">
        <f t="shared" si="286"/>
        <v>0</v>
      </c>
      <c r="T1213" s="19">
        <f t="shared" si="287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8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5719</v>
      </c>
      <c r="B1214" s="21" t="s">
        <v>5720</v>
      </c>
      <c r="C1214" s="1">
        <v>2</v>
      </c>
      <c r="D1214" s="1" t="s">
        <v>5729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-2</v>
      </c>
      <c r="R1214" s="18">
        <f t="shared" si="285"/>
        <v>6</v>
      </c>
      <c r="S1214" s="18">
        <f t="shared" si="286"/>
        <v>0</v>
      </c>
      <c r="T1214" s="19">
        <f t="shared" si="287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8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5719</v>
      </c>
      <c r="B1215" s="21" t="s">
        <v>5720</v>
      </c>
      <c r="C1215" s="1">
        <v>2</v>
      </c>
      <c r="D1215" s="1" t="s">
        <v>5730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85"/>
        <v>8.6</v>
      </c>
      <c r="S1215" s="18">
        <f t="shared" si="286"/>
        <v>0</v>
      </c>
      <c r="T1215" s="19">
        <f t="shared" si="287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8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5719</v>
      </c>
      <c r="B1216" s="21" t="s">
        <v>5720</v>
      </c>
      <c r="C1216" s="1">
        <v>2</v>
      </c>
      <c r="D1216" s="1" t="s">
        <v>5731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85"/>
        <v>224.15</v>
      </c>
      <c r="S1216" s="18">
        <f t="shared" si="286"/>
        <v>0</v>
      </c>
      <c r="T1216" s="19">
        <f t="shared" si="287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8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5719</v>
      </c>
      <c r="B1217" s="21" t="s">
        <v>5720</v>
      </c>
      <c r="C1217" s="1">
        <v>2</v>
      </c>
      <c r="D1217" s="1" t="s">
        <v>5732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85"/>
        <v>43.5</v>
      </c>
      <c r="S1217" s="18">
        <f t="shared" si="286"/>
        <v>0</v>
      </c>
      <c r="T1217" s="19">
        <f t="shared" si="287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8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5719</v>
      </c>
      <c r="B1218" s="21" t="s">
        <v>5720</v>
      </c>
      <c r="C1218" s="1">
        <v>2</v>
      </c>
      <c r="D1218" s="1" t="s">
        <v>5733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85"/>
        <v>37.5</v>
      </c>
      <c r="S1218" s="18">
        <f t="shared" si="286"/>
        <v>0</v>
      </c>
      <c r="T1218" s="19">
        <f t="shared" si="287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8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5719</v>
      </c>
      <c r="B1219" s="21" t="s">
        <v>5720</v>
      </c>
      <c r="C1219" s="1">
        <v>32</v>
      </c>
      <c r="D1219" s="1" t="s">
        <v>5734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-32</v>
      </c>
      <c r="R1219" s="18">
        <f t="shared" si="285"/>
        <v>28</v>
      </c>
      <c r="S1219" s="18">
        <f t="shared" si="286"/>
        <v>0</v>
      </c>
      <c r="T1219" s="19">
        <f t="shared" si="287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8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5719</v>
      </c>
      <c r="B1220" s="21" t="s">
        <v>5720</v>
      </c>
      <c r="C1220" s="1">
        <v>64</v>
      </c>
      <c r="D1220" s="1" t="s">
        <v>5735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-64</v>
      </c>
      <c r="R1220" s="18">
        <f t="shared" si="285"/>
        <v>24</v>
      </c>
      <c r="S1220" s="18">
        <f t="shared" si="286"/>
        <v>0</v>
      </c>
      <c r="T1220" s="19">
        <f t="shared" si="287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8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5719</v>
      </c>
      <c r="B1221" s="21" t="s">
        <v>5720</v>
      </c>
      <c r="C1221" s="1">
        <v>32</v>
      </c>
      <c r="D1221" s="1" t="s">
        <v>5736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-32</v>
      </c>
      <c r="R1221" s="18">
        <f t="shared" si="285"/>
        <v>22.4</v>
      </c>
      <c r="S1221" s="18">
        <f t="shared" si="286"/>
        <v>0</v>
      </c>
      <c r="T1221" s="19">
        <f t="shared" si="287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8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5737</v>
      </c>
      <c r="B1222" s="21" t="s">
        <v>5738</v>
      </c>
      <c r="C1222" s="1">
        <v>2</v>
      </c>
      <c r="D1222" s="1" t="s">
        <v>5739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-2</v>
      </c>
      <c r="R1222" s="18">
        <f t="shared" ref="R1222:R1232" si="289">IFERROR(H1222*((AA1222*0.25)+(AC1222*0.25)+(AD1222*0.225)+(AE1222*0.225)+(AF1222*0.05)),"")</f>
        <v>46.45</v>
      </c>
      <c r="S1222" s="18">
        <f t="shared" ref="S1222:S1232" si="290">IFERROR(H1222*AG1222,"")</f>
        <v>0</v>
      </c>
      <c r="T1222" s="19">
        <f t="shared" ref="T1222:T1232" si="291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2" si="292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208" t="s">
        <v>5740</v>
      </c>
      <c r="B1223" s="21" t="s">
        <v>5741</v>
      </c>
      <c r="C1223" s="206">
        <v>2</v>
      </c>
      <c r="D1223" s="206" t="s">
        <v>5742</v>
      </c>
      <c r="E1223" s="242">
        <v>4904</v>
      </c>
      <c r="F1223" s="192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9"/>
        <v>72.75</v>
      </c>
      <c r="S1223" s="18">
        <f t="shared" si="290"/>
        <v>0</v>
      </c>
      <c r="T1223" s="19">
        <f t="shared" si="291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92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208" t="s">
        <v>5740</v>
      </c>
      <c r="B1224" s="21" t="s">
        <v>5741</v>
      </c>
      <c r="C1224" s="206">
        <v>1</v>
      </c>
      <c r="D1224" s="206" t="s">
        <v>5743</v>
      </c>
      <c r="E1224" s="242">
        <v>4905</v>
      </c>
      <c r="F1224" s="192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9"/>
        <v>4.625</v>
      </c>
      <c r="S1224" s="18">
        <f t="shared" si="290"/>
        <v>0</v>
      </c>
      <c r="T1224" s="19">
        <f t="shared" si="291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92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208" t="s">
        <v>5740</v>
      </c>
      <c r="B1225" s="21" t="s">
        <v>5741</v>
      </c>
      <c r="C1225" s="206">
        <v>1</v>
      </c>
      <c r="D1225" s="206" t="s">
        <v>5744</v>
      </c>
      <c r="E1225" s="242">
        <v>4906</v>
      </c>
      <c r="F1225" s="192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9"/>
        <v>4.625</v>
      </c>
      <c r="S1225" s="18">
        <f t="shared" si="290"/>
        <v>0</v>
      </c>
      <c r="T1225" s="19">
        <f t="shared" si="291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92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208" t="s">
        <v>5740</v>
      </c>
      <c r="B1226" s="21" t="s">
        <v>5741</v>
      </c>
      <c r="C1226" s="206">
        <v>2</v>
      </c>
      <c r="D1226" s="206" t="s">
        <v>5745</v>
      </c>
      <c r="E1226" s="242">
        <v>4907</v>
      </c>
      <c r="F1226" s="192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9"/>
        <v>24.25</v>
      </c>
      <c r="S1226" s="18">
        <f t="shared" si="290"/>
        <v>0</v>
      </c>
      <c r="T1226" s="19">
        <f t="shared" si="291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92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208" t="s">
        <v>5740</v>
      </c>
      <c r="B1227" s="21" t="s">
        <v>5741</v>
      </c>
      <c r="C1227" s="206">
        <v>2</v>
      </c>
      <c r="D1227" s="206" t="s">
        <v>5746</v>
      </c>
      <c r="E1227" s="242">
        <v>4908</v>
      </c>
      <c r="F1227" s="192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9"/>
        <v>0.2</v>
      </c>
      <c r="S1227" s="18">
        <f t="shared" si="290"/>
        <v>0</v>
      </c>
      <c r="T1227" s="19">
        <f t="shared" si="291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92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208" t="s">
        <v>5740</v>
      </c>
      <c r="B1228" s="21" t="s">
        <v>5741</v>
      </c>
      <c r="C1228" s="206">
        <v>2</v>
      </c>
      <c r="D1228" s="206" t="s">
        <v>5747</v>
      </c>
      <c r="E1228" s="242">
        <v>4909</v>
      </c>
      <c r="F1228" s="192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9"/>
        <v>0.4</v>
      </c>
      <c r="S1228" s="18">
        <f t="shared" si="290"/>
        <v>0</v>
      </c>
      <c r="T1228" s="19">
        <f t="shared" si="291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92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208" t="s">
        <v>5740</v>
      </c>
      <c r="B1229" s="21" t="s">
        <v>5741</v>
      </c>
      <c r="C1229" s="206">
        <v>2</v>
      </c>
      <c r="D1229" s="206" t="s">
        <v>5748</v>
      </c>
      <c r="E1229" s="242">
        <v>4910</v>
      </c>
      <c r="F1229" s="192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9"/>
        <v>38.65</v>
      </c>
      <c r="S1229" s="18">
        <f t="shared" si="290"/>
        <v>0</v>
      </c>
      <c r="T1229" s="19">
        <f t="shared" si="291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92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208" t="s">
        <v>5740</v>
      </c>
      <c r="B1230" s="21" t="s">
        <v>5741</v>
      </c>
      <c r="C1230" s="206">
        <v>2</v>
      </c>
      <c r="D1230" s="206" t="s">
        <v>5749</v>
      </c>
      <c r="E1230" s="242">
        <v>4911</v>
      </c>
      <c r="F1230" s="192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9"/>
        <v>0.45</v>
      </c>
      <c r="S1230" s="18">
        <f t="shared" si="290"/>
        <v>0</v>
      </c>
      <c r="T1230" s="19">
        <f t="shared" si="291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92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208" t="s">
        <v>5740</v>
      </c>
      <c r="B1231" s="21" t="s">
        <v>5741</v>
      </c>
      <c r="C1231" s="206">
        <v>4</v>
      </c>
      <c r="D1231" s="206" t="s">
        <v>5750</v>
      </c>
      <c r="E1231" s="242">
        <v>4912</v>
      </c>
      <c r="F1231" s="192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9"/>
        <v>4.7</v>
      </c>
      <c r="S1231" s="18">
        <f t="shared" si="290"/>
        <v>0</v>
      </c>
      <c r="T1231" s="19">
        <f t="shared" si="291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92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208" t="s">
        <v>5740</v>
      </c>
      <c r="B1232" s="21" t="s">
        <v>5741</v>
      </c>
      <c r="C1232" s="206">
        <v>2</v>
      </c>
      <c r="D1232" s="206" t="s">
        <v>5751</v>
      </c>
      <c r="E1232" s="242">
        <v>4913</v>
      </c>
      <c r="F1232" s="192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si="289"/>
        <v>1.1499999999999999</v>
      </c>
      <c r="S1232" s="18">
        <f t="shared" si="290"/>
        <v>0</v>
      </c>
      <c r="T1232" s="19">
        <f t="shared" si="291"/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si="292"/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</sheetData>
  <phoneticPr fontId="6" type="noConversion"/>
  <conditionalFormatting sqref="A1077:A1083">
    <cfRule type="expression" dxfId="159" priority="1894">
      <formula>#REF!="OK"</formula>
    </cfRule>
  </conditionalFormatting>
  <conditionalFormatting sqref="A862:X862 E2:E458 AA29:AH120 AI29:AI459 AE121:AH122 AA123:AH140 AD141:AH142 AA143:AH147 AD148:AH149 AA150:AH449 AA452:AD453 AA454:AB458 AD454:AD458 AA486:AH604 E556:E604 L605 J605:J1232 E606:E1039 AA762:AJ762 AC762:AE763 AA763:AI775 AA798:AH804 AA806:AI816 AA817:AH817 AB818:AI819 AA820:AI821 AB822:AI833 AA834:AI836 AB837:AI838 AA839:AI839 AB840:AI841 AA842:AI857 AB858:AI858 AA859:AI873 AA885:AI891 AB892:AI952 AB953:AB954 AH953:AI954 AB955:AI986 AB987:AB988 AH987:AI988 AB989:AI995 AB996:AB997 AH996:AI997 AA1023:AI1098 E1099:E1232 AB1099:AI1232 AA777:AI797 AA776:AB776 AH776:AI776 AA805:AB805 AH805:AI805 AB874:AI884 AB998:AI1022">
    <cfRule type="expression" dxfId="158" priority="2010">
      <formula>$AI2="OK"</formula>
    </cfRule>
  </conditionalFormatting>
  <conditionalFormatting sqref="E1079:F1098 AR1079:XFD1098 B1090:C1098">
    <cfRule type="expression" dxfId="157" priority="1224">
      <formula>#REF!="OK"</formula>
    </cfRule>
  </conditionalFormatting>
  <conditionalFormatting sqref="F564:F1078 B606:B1051">
    <cfRule type="expression" dxfId="156" priority="1452">
      <formula>#REF!="OK"</formula>
    </cfRule>
  </conditionalFormatting>
  <conditionalFormatting sqref="G452:G458">
    <cfRule type="expression" dxfId="155" priority="361">
      <formula>$AI506="OK"</formula>
    </cfRule>
  </conditionalFormatting>
  <conditionalFormatting sqref="H419">
    <cfRule type="expression" dxfId="154" priority="28803">
      <formula>$AI449="OK"</formula>
    </cfRule>
  </conditionalFormatting>
  <conditionalFormatting sqref="H420:H438">
    <cfRule type="expression" dxfId="153" priority="28793">
      <formula>$AI459="OK"</formula>
    </cfRule>
  </conditionalFormatting>
  <conditionalFormatting sqref="H576">
    <cfRule type="expression" dxfId="152" priority="28770">
      <formula>$AI604="OK"</formula>
    </cfRule>
  </conditionalFormatting>
  <conditionalFormatting sqref="H606:I1232 K859:O1232 A1079:C1098 B1099:B1232 F1099:F1232">
    <cfRule type="expression" dxfId="151" priority="1380">
      <formula>#REF!="OK"</formula>
    </cfRule>
  </conditionalFormatting>
  <conditionalFormatting sqref="K153:K438 K445:K451 L448:L449 L762:O763">
    <cfRule type="expression" dxfId="150" priority="2019">
      <formula>#REF!="OK"</formula>
    </cfRule>
  </conditionalFormatting>
  <conditionalFormatting sqref="K762:K763">
    <cfRule type="expression" dxfId="149" priority="29019">
      <formula>$AI1250="OK"</formula>
    </cfRule>
  </conditionalFormatting>
  <conditionalFormatting sqref="K764:O817 K818:M819 O818:O819 K820:O821 K822:M833 O822:O833 K834:O836 K837:M838 O837:O838 K839:O839 K840:M841 O840:O841 K842:O857 K858:M858 O858 A1052:B1078">
    <cfRule type="expression" dxfId="148" priority="1495">
      <formula>#REF!="OK"</formula>
    </cfRule>
  </conditionalFormatting>
  <conditionalFormatting sqref="L2:L27 H415:H417">
    <cfRule type="expression" dxfId="147" priority="28546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46" priority="2016">
      <formula>$AI72="OK"</formula>
    </cfRule>
  </conditionalFormatting>
  <conditionalFormatting sqref="L408">
    <cfRule type="expression" dxfId="145" priority="28795">
      <formula>$AI449="OK"</formula>
    </cfRule>
  </conditionalFormatting>
  <conditionalFormatting sqref="L409:L438">
    <cfRule type="expression" dxfId="144" priority="28648">
      <formula>$AI459="OK"</formula>
    </cfRule>
  </conditionalFormatting>
  <conditionalFormatting sqref="N2:N451">
    <cfRule type="expression" dxfId="143" priority="1900">
      <formula>#REF!="OK"</formula>
    </cfRule>
  </conditionalFormatting>
  <conditionalFormatting sqref="N818:N819">
    <cfRule type="expression" dxfId="142" priority="587">
      <formula>#REF!="OK"</formula>
    </cfRule>
  </conditionalFormatting>
  <conditionalFormatting sqref="N822:N833">
    <cfRule type="expression" dxfId="141" priority="575">
      <formula>#REF!="OK"</formula>
    </cfRule>
  </conditionalFormatting>
  <conditionalFormatting sqref="N837:N838">
    <cfRule type="expression" dxfId="140" priority="573">
      <formula>#REF!="OK"</formula>
    </cfRule>
  </conditionalFormatting>
  <conditionalFormatting sqref="N840:N841">
    <cfRule type="expression" dxfId="139" priority="571">
      <formula>#REF!="OK"</formula>
    </cfRule>
  </conditionalFormatting>
  <conditionalFormatting sqref="N858">
    <cfRule type="expression" dxfId="138" priority="569">
      <formula>#REF!="OK"</formula>
    </cfRule>
  </conditionalFormatting>
  <conditionalFormatting sqref="O450:O458">
    <cfRule type="cellIs" dxfId="137" priority="1966" operator="greaterThanOrEqual">
      <formula>0</formula>
    </cfRule>
  </conditionalFormatting>
  <conditionalFormatting sqref="O450:P453 H449 R449 M450:M451 A450:D453 F450:F453 H450:J458 K452:N458 P457:P458">
    <cfRule type="expression" dxfId="136" priority="28604">
      <formula>$AI503="OK"</formula>
    </cfRule>
  </conditionalFormatting>
  <conditionalFormatting sqref="O2:Z27 A2:D27 F2:F27 H2:K27 M2:M27 H153:H413 H459:H571">
    <cfRule type="expression" dxfId="135" priority="28579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34" priority="28277">
      <formula>$AI73="OK"</formula>
    </cfRule>
  </conditionalFormatting>
  <conditionalFormatting sqref="O108:Z108 A108:D108 F108 H108:K108 M108 L109">
    <cfRule type="expression" dxfId="133" priority="28912">
      <formula>#REF!="OK"</formula>
    </cfRule>
  </conditionalFormatting>
  <conditionalFormatting sqref="O402:Z402 O406:Z406 A402:D402 F402 I402:J402 M402 L403 A406:D406 F406 I406:J406 M406 L407 H414 H418">
    <cfRule type="expression" dxfId="132" priority="28796">
      <formula>#REF!="OK"</formula>
    </cfRule>
  </conditionalFormatting>
  <conditionalFormatting sqref="O403:Z405 L110:L152 L214:L256 L396:L402 A403:D405 F403:F405 I403:J405 M403:M405">
    <cfRule type="expression" dxfId="131" priority="28483">
      <formula>$AI153="OK"</formula>
    </cfRule>
  </conditionalFormatting>
  <conditionalFormatting sqref="O407:Z407 L404:L406 A407:D407 F407 I407:J407 M407">
    <cfRule type="expression" dxfId="130" priority="28805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29" priority="28618">
      <formula>$AI499="OK"</formula>
    </cfRule>
  </conditionalFormatting>
  <conditionalFormatting sqref="O559:Z562 Z560:Z563 B559:B562 F559:F562 I559:I562 M559:M562 H572:H575">
    <cfRule type="expression" dxfId="128" priority="28733">
      <formula>#REF!="OK"</formula>
    </cfRule>
  </conditionalFormatting>
  <conditionalFormatting sqref="O563:Z563 B563 F563 I563 M563">
    <cfRule type="expression" dxfId="127" priority="28647">
      <formula>$AI604="OK"</formula>
    </cfRule>
  </conditionalFormatting>
  <conditionalFormatting sqref="P762:Z834">
    <cfRule type="expression" dxfId="126" priority="28932">
      <formula>$AI1260="OK"</formula>
    </cfRule>
  </conditionalFormatting>
  <conditionalFormatting sqref="P835:Z845">
    <cfRule type="expression" dxfId="125" priority="29008">
      <formula>$AI1331="OK"</formula>
    </cfRule>
  </conditionalFormatting>
  <conditionalFormatting sqref="P837:Z845">
    <cfRule type="expression" dxfId="124" priority="29009">
      <formula>$AI1332="OK"</formula>
    </cfRule>
  </conditionalFormatting>
  <conditionalFormatting sqref="P845:Z845 P847:Z913 A873:X873">
    <cfRule type="expression" dxfId="123" priority="29001">
      <formula>$AI1339="OK"</formula>
    </cfRule>
  </conditionalFormatting>
  <conditionalFormatting sqref="P846:Z846">
    <cfRule type="expression" dxfId="122" priority="710">
      <formula>$AI1340="OK"</formula>
    </cfRule>
    <cfRule type="expression" dxfId="121" priority="711">
      <formula>$AI1342="OK"</formula>
    </cfRule>
    <cfRule type="expression" dxfId="120" priority="712">
      <formula>$AI1341="OK"</formula>
    </cfRule>
  </conditionalFormatting>
  <conditionalFormatting sqref="P847:Z913 A873:X873">
    <cfRule type="expression" dxfId="119" priority="29025">
      <formula>$AI1340="OK"</formula>
    </cfRule>
  </conditionalFormatting>
  <conditionalFormatting sqref="P914:Z927">
    <cfRule type="expression" dxfId="118" priority="589">
      <formula>$AI1408="OK"</formula>
    </cfRule>
    <cfRule type="expression" dxfId="117" priority="590">
      <formula>$AI1407="OK"</formula>
    </cfRule>
  </conditionalFormatting>
  <conditionalFormatting sqref="P928:Z1015">
    <cfRule type="expression" dxfId="116" priority="29013">
      <formula>$AI1396="OK"</formula>
    </cfRule>
  </conditionalFormatting>
  <conditionalFormatting sqref="P928:Z1044 P1048:Z1082">
    <cfRule type="expression" dxfId="115" priority="29011">
      <formula>$AI1395="OK"</formula>
    </cfRule>
  </conditionalFormatting>
  <conditionalFormatting sqref="P1016:Z1044 P1048:Z1083">
    <cfRule type="expression" dxfId="114" priority="28999">
      <formula>$AI1482="OK"</formula>
    </cfRule>
  </conditionalFormatting>
  <conditionalFormatting sqref="P1045:Z1047">
    <cfRule type="expression" dxfId="113" priority="1556">
      <formula>$AI1511="OK"</formula>
    </cfRule>
    <cfRule type="expression" dxfId="112" priority="1557">
      <formula>$AI1512="OK"</formula>
    </cfRule>
  </conditionalFormatting>
  <conditionalFormatting sqref="P1083:Z1083">
    <cfRule type="expression" dxfId="111" priority="16">
      <formula>$AI1550="OK"</formula>
    </cfRule>
  </conditionalFormatting>
  <conditionalFormatting sqref="P1084:Z1107">
    <cfRule type="expression" dxfId="110" priority="29107">
      <formula>$AI1549="OK"</formula>
    </cfRule>
    <cfRule type="expression" dxfId="109" priority="29100">
      <formula>$AI1548="OK"</formula>
    </cfRule>
  </conditionalFormatting>
  <conditionalFormatting sqref="P1108:Z1111">
    <cfRule type="expression" dxfId="108" priority="562">
      <formula>$AI1573="OK"</formula>
    </cfRule>
    <cfRule type="expression" dxfId="107" priority="561">
      <formula>$AI1572="OK"</formula>
    </cfRule>
  </conditionalFormatting>
  <conditionalFormatting sqref="P1112:Z1113">
    <cfRule type="expression" dxfId="106" priority="29035">
      <formula>$AI1569="OK"</formula>
    </cfRule>
  </conditionalFormatting>
  <conditionalFormatting sqref="P1112:Z1200 P1206:Z1226">
    <cfRule type="expression" dxfId="105" priority="29061">
      <formula>$AI1568="OK"</formula>
    </cfRule>
  </conditionalFormatting>
  <conditionalFormatting sqref="P1114:Z1226">
    <cfRule type="expression" dxfId="104" priority="29095">
      <formula>$AI1569="OK"</formula>
    </cfRule>
  </conditionalFormatting>
  <conditionalFormatting sqref="P1200:Z1200">
    <cfRule type="expression" dxfId="103" priority="305">
      <formula>$AI1656="OK"</formula>
    </cfRule>
  </conditionalFormatting>
  <conditionalFormatting sqref="P1201:Z1205">
    <cfRule type="expression" dxfId="102" priority="29094">
      <formula>$AI1655="OK"</formula>
    </cfRule>
  </conditionalFormatting>
  <conditionalFormatting sqref="P1227:Z1232">
    <cfRule type="expression" dxfId="101" priority="17">
      <formula>$AI1683="OK"</formula>
    </cfRule>
    <cfRule type="expression" dxfId="100" priority="18">
      <formula>$AI1682="OK"</formula>
    </cfRule>
  </conditionalFormatting>
  <conditionalFormatting sqref="Q2:Q451 T2:T1232 Y2:Z1232 Q459:Q1232 A873:X873">
    <cfRule type="cellIs" dxfId="99" priority="28246" operator="greaterThanOrEqual">
      <formula>0</formula>
    </cfRule>
  </conditionalFormatting>
  <conditionalFormatting sqref="Q2:Q451">
    <cfRule type="cellIs" dxfId="98" priority="28245" operator="lessThan">
      <formula>0</formula>
    </cfRule>
  </conditionalFormatting>
  <conditionalFormatting sqref="Q452:Q458">
    <cfRule type="expression" dxfId="97" priority="360">
      <formula>$AI506="OK"</formula>
    </cfRule>
  </conditionalFormatting>
  <conditionalFormatting sqref="Q459:Q1232 O450:O458">
    <cfRule type="cellIs" dxfId="96" priority="1965" operator="lessThan">
      <formula>0</formula>
    </cfRule>
  </conditionalFormatting>
  <conditionalFormatting sqref="S211">
    <cfRule type="expression" dxfId="95" priority="2017">
      <formula>#REF!="OK"</formula>
    </cfRule>
  </conditionalFormatting>
  <conditionalFormatting sqref="S393">
    <cfRule type="expression" dxfId="94" priority="2018">
      <formula>#REF!="OK"</formula>
    </cfRule>
  </conditionalFormatting>
  <conditionalFormatting sqref="S447:Z447 O447:Q447 A447:D447 F447 J447 M447">
    <cfRule type="expression" dxfId="93" priority="28603">
      <formula>#REF!="OK"</formula>
    </cfRule>
  </conditionalFormatting>
  <conditionalFormatting sqref="T2:T1232 Y2:Z1232 A873:X873">
    <cfRule type="cellIs" dxfId="92" priority="28247" operator="lessThan">
      <formula>0</formula>
    </cfRule>
  </conditionalFormatting>
  <conditionalFormatting sqref="T212:Z212 O212:R212 A212:D212 F212 I212:J212 M212">
    <cfRule type="expression" dxfId="91" priority="28457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90" priority="28345">
      <formula>$AI257="OK"</formula>
    </cfRule>
  </conditionalFormatting>
  <conditionalFormatting sqref="T394:Z394 O394:R394 A394:D394 F394 I394:J394 M394 L395">
    <cfRule type="expression" dxfId="89" priority="28508">
      <formula>#REF!="OK"</formula>
    </cfRule>
  </conditionalFormatting>
  <conditionalFormatting sqref="T408:Z438 O408:R438 S408:S437 A408:D438 F408:F438 I408:J438 M408:M438 L439:L445">
    <cfRule type="expression" dxfId="88" priority="28889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87" priority="28798">
      <formula>$AI490="OK"</formula>
    </cfRule>
  </conditionalFormatting>
  <conditionalFormatting sqref="T605:Z605 Q605:R605 H605">
    <cfRule type="expression" dxfId="86" priority="28785">
      <formula>$AI669="OK"</formula>
    </cfRule>
  </conditionalFormatting>
  <conditionalFormatting sqref="V450:Y451 R450:T458 V452:Z458">
    <cfRule type="expression" dxfId="85" priority="28703">
      <formula>$AI487="OK"</formula>
    </cfRule>
  </conditionalFormatting>
  <conditionalFormatting sqref="Z450:Z451 O564:Z622 K623:Z761 K556:K622 B564:B603 I564:I603 M564:M603 H577:H603 A604:D605 H604:J605 L604:N622">
    <cfRule type="expression" dxfId="84" priority="28772">
      <formula>#REF!="OK"</formula>
    </cfRule>
  </conditionalFormatting>
  <conditionalFormatting sqref="Z450:Z451">
    <cfRule type="expression" dxfId="83" priority="1949">
      <formula>$AI494="OK"</formula>
    </cfRule>
  </conditionalFormatting>
  <conditionalFormatting sqref="Z564">
    <cfRule type="expression" dxfId="82" priority="28763">
      <formula>$AI604="OK"</formula>
    </cfRule>
  </conditionalFormatting>
  <conditionalFormatting sqref="Z605">
    <cfRule type="expression" dxfId="81" priority="28788">
      <formula>$AI668="OK"</formula>
    </cfRule>
  </conditionalFormatting>
  <conditionalFormatting sqref="AA818:AA819 AA892:AA1022 AA1099:AA1232">
    <cfRule type="cellIs" dxfId="80" priority="840" operator="greaterThanOrEqual">
      <formula>1</formula>
    </cfRule>
    <cfRule type="expression" dxfId="79" priority="841">
      <formula>$AI818="OK"</formula>
    </cfRule>
  </conditionalFormatting>
  <conditionalFormatting sqref="AA822:AA833">
    <cfRule type="cellIs" dxfId="78" priority="816" operator="greaterThanOrEqual">
      <formula>1</formula>
    </cfRule>
    <cfRule type="expression" dxfId="77" priority="817">
      <formula>$AI822="OK"</formula>
    </cfRule>
  </conditionalFormatting>
  <conditionalFormatting sqref="AA837:AA838">
    <cfRule type="cellIs" dxfId="76" priority="812" operator="greaterThanOrEqual">
      <formula>1</formula>
    </cfRule>
    <cfRule type="expression" dxfId="75" priority="813">
      <formula>$AI837="OK"</formula>
    </cfRule>
  </conditionalFormatting>
  <conditionalFormatting sqref="AA840:AA841">
    <cfRule type="expression" dxfId="74" priority="809">
      <formula>$AI840="OK"</formula>
    </cfRule>
    <cfRule type="cellIs" dxfId="73" priority="808" operator="greaterThanOrEqual">
      <formula>1</formula>
    </cfRule>
  </conditionalFormatting>
  <conditionalFormatting sqref="AA858">
    <cfRule type="cellIs" dxfId="72" priority="806" operator="greaterThanOrEqual">
      <formula>1</formula>
    </cfRule>
    <cfRule type="expression" dxfId="71" priority="807">
      <formula>$AI858="OK"</formula>
    </cfRule>
  </conditionalFormatting>
  <conditionalFormatting sqref="AA874:AA884">
    <cfRule type="cellIs" dxfId="70" priority="784" operator="greaterThanOrEqual">
      <formula>1</formula>
    </cfRule>
    <cfRule type="expression" dxfId="69" priority="785">
      <formula>$AI874="OK"</formula>
    </cfRule>
  </conditionalFormatting>
  <conditionalFormatting sqref="AA137:AC141">
    <cfRule type="expression" dxfId="68" priority="747">
      <formula>$AI137="OK"</formula>
    </cfRule>
  </conditionalFormatting>
  <conditionalFormatting sqref="AA142:AC142 AC988:AG988">
    <cfRule type="expression" dxfId="67" priority="749">
      <formula>$AI141="OK"</formula>
    </cfRule>
  </conditionalFormatting>
  <conditionalFormatting sqref="AA143:AC148">
    <cfRule type="expression" dxfId="66" priority="739">
      <formula>$AI143="OK"</formula>
    </cfRule>
  </conditionalFormatting>
  <conditionalFormatting sqref="AA149:AC149">
    <cfRule type="expression" dxfId="65" priority="741">
      <formula>$AI148="OK"</formula>
    </cfRule>
  </conditionalFormatting>
  <conditionalFormatting sqref="AA150:AC150">
    <cfRule type="expression" dxfId="64" priority="738">
      <formula>$AI150="OK"</formula>
    </cfRule>
  </conditionalFormatting>
  <conditionalFormatting sqref="AA608:AC609 AA612:AC616 AA619:AC622 AA820:AC821 AA835:AC836 AA839:AC839 AA855:AC857 AA859:AC861 AA863:AC868 AA1034:AC1034 AA775:AC797 AA805:AC816">
    <cfRule type="expression" dxfId="63" priority="735">
      <formula>$AI608="OK"</formula>
    </cfRule>
  </conditionalFormatting>
  <conditionalFormatting sqref="AA608:AC609 AA612:AC616 AA619:AC622 AA1023:AJ1098">
    <cfRule type="cellIs" dxfId="62" priority="737" operator="greaterThanOrEqual">
      <formula>1</formula>
    </cfRule>
  </conditionalFormatting>
  <conditionalFormatting sqref="AA121:AD127">
    <cfRule type="expression" dxfId="61" priority="844">
      <formula>$AI121="OK"</formula>
    </cfRule>
  </conditionalFormatting>
  <conditionalFormatting sqref="AA604:AH604">
    <cfRule type="cellIs" dxfId="60" priority="852" operator="greaterThanOrEqual">
      <formula>1</formula>
    </cfRule>
  </conditionalFormatting>
  <conditionalFormatting sqref="AA606:AH607">
    <cfRule type="expression" dxfId="59" priority="557">
      <formula>$AI606="OK"</formula>
    </cfRule>
    <cfRule type="cellIs" dxfId="58" priority="558" operator="greaterThanOrEqual">
      <formula>1</formula>
    </cfRule>
  </conditionalFormatting>
  <conditionalFormatting sqref="AA617:AH618">
    <cfRule type="cellIs" dxfId="57" priority="554" operator="greaterThanOrEqual">
      <formula>1</formula>
    </cfRule>
    <cfRule type="expression" dxfId="56" priority="553">
      <formula>$AI617="OK"</formula>
    </cfRule>
  </conditionalFormatting>
  <conditionalFormatting sqref="AA623:AH761">
    <cfRule type="expression" dxfId="55" priority="850">
      <formula>$AI623="OK"</formula>
    </cfRule>
    <cfRule type="cellIs" dxfId="54" priority="851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53" priority="28243">
      <formula>$AI2="OK"</formula>
    </cfRule>
  </conditionalFormatting>
  <conditionalFormatting sqref="AA2:AI28 AA29:AH451 AI29:AI459 AJ153:AW153 AA452:AG453 AA454:AB458 AD454:AG458 AA459:AH459 AA762:AJ775 AA798:AH804 AJ798:AJ804 AA806:AJ816 AA817:AH817 AJ817 AB818:AJ819 AA820:AJ821 AB822:AJ833 AA834:AJ836 AB837:AJ838 AA839:AJ839 AB840:AJ841 AB858:AJ858 AA859:AJ873 AA885:AJ891 AA777:AJ797 AA776:AB776 AH776:AJ776 AA805:AB805 AH805:AJ805 AB874:AJ884">
    <cfRule type="cellIs" dxfId="52" priority="28244" operator="greaterThanOrEqual">
      <formula>1</formula>
    </cfRule>
  </conditionalFormatting>
  <conditionalFormatting sqref="AA460:AI605 AI606:AI761 AI798:AI804 AI817">
    <cfRule type="cellIs" dxfId="51" priority="1943" operator="greaterThanOrEqual">
      <formula>1</formula>
    </cfRule>
  </conditionalFormatting>
  <conditionalFormatting sqref="AA605:AI605">
    <cfRule type="expression" dxfId="50" priority="1944">
      <formula>$AI605="OK"</formula>
    </cfRule>
  </conditionalFormatting>
  <conditionalFormatting sqref="AA842:AJ857">
    <cfRule type="cellIs" dxfId="49" priority="709" operator="greaterThanOrEqual">
      <formula>1</formula>
    </cfRule>
  </conditionalFormatting>
  <conditionalFormatting sqref="AB892:AJ1022 AA1047:AA1048">
    <cfRule type="cellIs" dxfId="48" priority="707" operator="greaterThanOrEqual">
      <formula>1</formula>
    </cfRule>
  </conditionalFormatting>
  <conditionalFormatting sqref="AB1099:AJ1232">
    <cfRule type="cellIs" dxfId="47" priority="19" operator="greaterThanOrEqual">
      <formula>1</formula>
    </cfRule>
  </conditionalFormatting>
  <conditionalFormatting sqref="AC454:AC458">
    <cfRule type="expression" dxfId="46" priority="1883">
      <formula>$AI454="OK"</formula>
    </cfRule>
    <cfRule type="cellIs" dxfId="45" priority="1884" operator="greaterThanOrEqual">
      <formula>1</formula>
    </cfRule>
  </conditionalFormatting>
  <conditionalFormatting sqref="AC1047:AC1048">
    <cfRule type="cellIs" dxfId="44" priority="705" operator="greaterThanOrEqual">
      <formula>1</formula>
    </cfRule>
  </conditionalFormatting>
  <conditionalFormatting sqref="AC892:AG898">
    <cfRule type="cellIs" dxfId="43" priority="546" operator="greaterThanOrEqual">
      <formula>1</formula>
    </cfRule>
  </conditionalFormatting>
  <conditionalFormatting sqref="AC928:AG1022">
    <cfRule type="cellIs" dxfId="42" priority="380" operator="greaterThanOrEqual">
      <formula>1</formula>
    </cfRule>
  </conditionalFormatting>
  <conditionalFormatting sqref="AC953:AG987">
    <cfRule type="expression" dxfId="41" priority="450">
      <formula>$AI954="OK"</formula>
    </cfRule>
  </conditionalFormatting>
  <conditionalFormatting sqref="AC987:AG988">
    <cfRule type="expression" dxfId="40" priority="451">
      <formula>$AI987="OK"</formula>
    </cfRule>
  </conditionalFormatting>
  <conditionalFormatting sqref="AC989:AG1022">
    <cfRule type="expression" dxfId="39" priority="381">
      <formula>$AI990="OK"</formula>
    </cfRule>
  </conditionalFormatting>
  <conditionalFormatting sqref="AC996:AG996">
    <cfRule type="expression" dxfId="38" priority="434">
      <formula>$AI998="OK"</formula>
    </cfRule>
  </conditionalFormatting>
  <conditionalFormatting sqref="AC997:AG997">
    <cfRule type="expression" dxfId="37" priority="432">
      <formula>$AI997="OK"</formula>
    </cfRule>
  </conditionalFormatting>
  <conditionalFormatting sqref="AC1099:AG1128">
    <cfRule type="cellIs" dxfId="36" priority="366" operator="greaterThanOrEqual">
      <formula>1</formula>
    </cfRule>
    <cfRule type="expression" dxfId="35" priority="367">
      <formula>$AI1100="OK"</formula>
    </cfRule>
  </conditionalFormatting>
  <conditionalFormatting sqref="AD1047:AD1048">
    <cfRule type="cellIs" dxfId="34" priority="703" operator="greaterThanOrEqual">
      <formula>1</formula>
    </cfRule>
  </conditionalFormatting>
  <conditionalFormatting sqref="AD608:AH609 AA610:AH611 AD612:AH616 AD619:AH622">
    <cfRule type="cellIs" dxfId="10" priority="1933" operator="greaterThanOrEqual">
      <formula>1</formula>
    </cfRule>
    <cfRule type="expression" dxfId="9" priority="1934">
      <formula>$AI608="OK"</formula>
    </cfRule>
  </conditionalFormatting>
  <conditionalFormatting sqref="AE454:AE458">
    <cfRule type="expression" dxfId="33" priority="1882">
      <formula>$AI454="OK"</formula>
    </cfRule>
  </conditionalFormatting>
  <conditionalFormatting sqref="AE1047:AE1048">
    <cfRule type="cellIs" dxfId="32" priority="701" operator="greaterThanOrEqual">
      <formula>1</formula>
    </cfRule>
  </conditionalFormatting>
  <conditionalFormatting sqref="AF454:AF458">
    <cfRule type="expression" dxfId="31" priority="1881">
      <formula>$AI454="OK"</formula>
    </cfRule>
  </conditionalFormatting>
  <conditionalFormatting sqref="AF1047:AF1048">
    <cfRule type="cellIs" dxfId="30" priority="699" operator="greaterThanOrEqual">
      <formula>1</formula>
    </cfRule>
  </conditionalFormatting>
  <conditionalFormatting sqref="AF450:AH451">
    <cfRule type="expression" dxfId="29" priority="1832">
      <formula>$AI450="OK"</formula>
    </cfRule>
  </conditionalFormatting>
  <conditionalFormatting sqref="AG454:AG458">
    <cfRule type="expression" dxfId="28" priority="1880">
      <formula>$AI454="OK"</formula>
    </cfRule>
  </conditionalFormatting>
  <conditionalFormatting sqref="AH452:AH458">
    <cfRule type="expression" dxfId="27" priority="364">
      <formula>$AI452="OK"</formula>
    </cfRule>
    <cfRule type="cellIs" dxfId="26" priority="365" operator="greaterThanOrEqual">
      <formula>1</formula>
    </cfRule>
  </conditionalFormatting>
  <conditionalFormatting sqref="AI486:AI761 N556:N603 AI798:AI804 AI817">
    <cfRule type="expression" dxfId="25" priority="1950">
      <formula>$AI486="OK"</formula>
    </cfRule>
  </conditionalFormatting>
  <conditionalFormatting sqref="AJ1147">
    <cfRule type="cellIs" dxfId="24" priority="641" operator="greaterThanOrEqual">
      <formula>1</formula>
    </cfRule>
  </conditionalFormatting>
  <conditionalFormatting sqref="AJ153:AW153">
    <cfRule type="expression" dxfId="23" priority="2021">
      <formula>$AI153="OK"</formula>
    </cfRule>
  </conditionalFormatting>
  <conditionalFormatting sqref="AC776">
    <cfRule type="cellIs" dxfId="16" priority="13" operator="greaterThanOrEqual">
      <formula>1</formula>
    </cfRule>
  </conditionalFormatting>
  <conditionalFormatting sqref="AD776:AG776">
    <cfRule type="cellIs" dxfId="15" priority="14" operator="greaterThanOrEqual">
      <formula>1</formula>
    </cfRule>
    <cfRule type="expression" dxfId="14" priority="15">
      <formula>$AI776="OK"</formula>
    </cfRule>
  </conditionalFormatting>
  <conditionalFormatting sqref="AC805">
    <cfRule type="cellIs" dxfId="13" priority="10" operator="greaterThanOrEqual">
      <formula>1</formula>
    </cfRule>
  </conditionalFormatting>
  <conditionalFormatting sqref="AD805:AG805">
    <cfRule type="cellIs" dxfId="12" priority="11" operator="greaterThanOrEqual">
      <formula>1</formula>
    </cfRule>
    <cfRule type="expression" dxfId="11" priority="12">
      <formula>$AI805="OK"</formula>
    </cfRule>
  </conditionalFormatting>
  <conditionalFormatting sqref="AD1000:AG1000">
    <cfRule type="cellIs" dxfId="8" priority="9" operator="greaterThanOrEqual">
      <formula>1</formula>
    </cfRule>
  </conditionalFormatting>
  <conditionalFormatting sqref="AD1002:AG1002">
    <cfRule type="cellIs" dxfId="7" priority="8" operator="greaterThanOrEqual">
      <formula>1</formula>
    </cfRule>
  </conditionalFormatting>
  <conditionalFormatting sqref="AD1003:AG1003">
    <cfRule type="cellIs" dxfId="6" priority="7" operator="greaterThanOrEqual">
      <formula>1</formula>
    </cfRule>
  </conditionalFormatting>
  <conditionalFormatting sqref="AD1004:AG1004">
    <cfRule type="cellIs" dxfId="5" priority="6" operator="greaterThanOrEqual">
      <formula>1</formula>
    </cfRule>
  </conditionalFormatting>
  <conditionalFormatting sqref="AD1005:AG1005">
    <cfRule type="cellIs" dxfId="4" priority="5" operator="greaterThanOrEqual">
      <formula>1</formula>
    </cfRule>
  </conditionalFormatting>
  <conditionalFormatting sqref="AD1006:AG1006">
    <cfRule type="cellIs" dxfId="3" priority="4" operator="greaterThanOrEqual">
      <formula>1</formula>
    </cfRule>
  </conditionalFormatting>
  <conditionalFormatting sqref="AD1013:AG1013">
    <cfRule type="cellIs" dxfId="2" priority="3" operator="greaterThanOrEqual">
      <formula>1</formula>
    </cfRule>
  </conditionalFormatting>
  <conditionalFormatting sqref="AD1014:AG1014">
    <cfRule type="cellIs" dxfId="1" priority="2" operator="greaterThanOrEqual">
      <formula>1</formula>
    </cfRule>
  </conditionalFormatting>
  <conditionalFormatting sqref="AD1015:AG1015">
    <cfRule type="cellIs" dxfId="0" priority="1" operator="greaterThanOrEqual">
      <formula>1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26" workbookViewId="0">
      <selection activeCell="B32" sqref="B32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2">
        <v>188</v>
      </c>
      <c r="B2" s="217" t="s">
        <v>2071</v>
      </c>
      <c r="C2" s="233">
        <v>46188</v>
      </c>
      <c r="D2" s="233">
        <v>46261</v>
      </c>
      <c r="E2" s="234" t="s">
        <v>496</v>
      </c>
      <c r="F2" s="217" t="s">
        <v>2070</v>
      </c>
    </row>
    <row r="3" spans="1:6" x14ac:dyDescent="0.25">
      <c r="A3" s="232">
        <v>190</v>
      </c>
      <c r="B3" s="217" t="s">
        <v>2986</v>
      </c>
      <c r="C3" s="233">
        <v>46205</v>
      </c>
      <c r="D3" s="233"/>
      <c r="E3" s="234" t="s">
        <v>496</v>
      </c>
      <c r="F3" s="217" t="s">
        <v>2987</v>
      </c>
    </row>
    <row r="4" spans="1:6" x14ac:dyDescent="0.25">
      <c r="A4" s="231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0" x14ac:dyDescent="0.25">
      <c r="A12" s="241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5665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5">
        <v>133</v>
      </c>
      <c r="B19" s="219" t="s">
        <v>4971</v>
      </c>
      <c r="C19" s="215">
        <v>46249</v>
      </c>
      <c r="D19" s="215"/>
      <c r="E19" s="220" t="s">
        <v>5487</v>
      </c>
      <c r="F19" s="219" t="s">
        <v>4970</v>
      </c>
    </row>
    <row r="20" spans="1:6" x14ac:dyDescent="0.25">
      <c r="A20" s="235">
        <v>899</v>
      </c>
      <c r="B20" s="219" t="s">
        <v>4971</v>
      </c>
      <c r="C20" s="215">
        <v>46270</v>
      </c>
      <c r="D20" s="215"/>
      <c r="E20" s="220" t="s">
        <v>5487</v>
      </c>
      <c r="F20" s="219" t="s">
        <v>4442</v>
      </c>
    </row>
    <row r="21" spans="1:6" ht="45" x14ac:dyDescent="0.25">
      <c r="A21" s="223">
        <v>214</v>
      </c>
      <c r="B21" s="191" t="s">
        <v>5031</v>
      </c>
      <c r="C21" s="189">
        <v>46268</v>
      </c>
      <c r="D21" s="189"/>
      <c r="E21" s="190" t="s">
        <v>4861</v>
      </c>
      <c r="F21" s="188" t="s">
        <v>5032</v>
      </c>
    </row>
    <row r="22" spans="1:6" x14ac:dyDescent="0.25">
      <c r="A22" s="235">
        <v>900</v>
      </c>
      <c r="B22" s="219" t="s">
        <v>5486</v>
      </c>
      <c r="C22" s="215">
        <v>46277</v>
      </c>
      <c r="D22" s="215"/>
      <c r="E22" s="220" t="s">
        <v>5487</v>
      </c>
      <c r="F22" s="219" t="s">
        <v>4442</v>
      </c>
    </row>
    <row r="23" spans="1:6" ht="240" x14ac:dyDescent="0.25">
      <c r="A23" s="224">
        <v>206</v>
      </c>
      <c r="B23" s="191" t="s">
        <v>5275</v>
      </c>
      <c r="C23" s="189"/>
      <c r="D23" s="189"/>
      <c r="E23" s="225" t="s">
        <v>4968</v>
      </c>
      <c r="F23" s="226" t="s">
        <v>5276</v>
      </c>
    </row>
    <row r="24" spans="1:6" x14ac:dyDescent="0.25">
      <c r="A24" s="231">
        <v>216</v>
      </c>
      <c r="B24" s="107" t="s">
        <v>5484</v>
      </c>
      <c r="C24" s="185">
        <v>46288</v>
      </c>
      <c r="D24" s="185"/>
      <c r="E24" s="186" t="s">
        <v>5663</v>
      </c>
      <c r="F24" s="188" t="s">
        <v>5410</v>
      </c>
    </row>
    <row r="25" spans="1:6" x14ac:dyDescent="0.25">
      <c r="A25" s="230">
        <v>217</v>
      </c>
      <c r="B25" s="188" t="s">
        <v>5485</v>
      </c>
      <c r="C25" s="189">
        <v>46295</v>
      </c>
      <c r="D25" s="189"/>
      <c r="E25" s="186" t="s">
        <v>5664</v>
      </c>
      <c r="F25" s="188" t="s">
        <v>5410</v>
      </c>
    </row>
    <row r="26" spans="1:6" x14ac:dyDescent="0.25">
      <c r="A26" s="230">
        <v>215</v>
      </c>
      <c r="B26" s="188" t="s">
        <v>5554</v>
      </c>
      <c r="C26" s="189">
        <v>46295</v>
      </c>
      <c r="D26" s="189"/>
      <c r="E26" s="190" t="s">
        <v>5666</v>
      </c>
      <c r="F26" s="188" t="s">
        <v>5555</v>
      </c>
    </row>
    <row r="27" spans="1:6" x14ac:dyDescent="0.25">
      <c r="A27" s="236">
        <v>218</v>
      </c>
      <c r="B27" s="188" t="s">
        <v>5624</v>
      </c>
      <c r="C27" s="189">
        <v>46290</v>
      </c>
      <c r="D27" s="189"/>
      <c r="E27" s="190" t="s">
        <v>5661</v>
      </c>
      <c r="F27" s="188" t="s">
        <v>4307</v>
      </c>
    </row>
    <row r="28" spans="1:6" x14ac:dyDescent="0.25">
      <c r="A28" s="236">
        <v>213</v>
      </c>
      <c r="B28" s="188" t="s">
        <v>5657</v>
      </c>
      <c r="C28" s="189">
        <v>46278</v>
      </c>
      <c r="D28" s="189"/>
      <c r="E28" s="190" t="s">
        <v>5662</v>
      </c>
      <c r="F28" s="188" t="s">
        <v>5660</v>
      </c>
    </row>
    <row r="29" spans="1:6" x14ac:dyDescent="0.25">
      <c r="A29" s="236">
        <v>219</v>
      </c>
      <c r="B29" s="188" t="s">
        <v>5696</v>
      </c>
      <c r="C29" s="189">
        <v>46348</v>
      </c>
      <c r="D29" s="189"/>
      <c r="E29" s="190" t="s">
        <v>5697</v>
      </c>
      <c r="F29" s="188" t="s">
        <v>4323</v>
      </c>
    </row>
    <row r="30" spans="1:6" x14ac:dyDescent="0.25">
      <c r="A30" s="236">
        <v>220</v>
      </c>
      <c r="B30" s="188" t="s">
        <v>5696</v>
      </c>
      <c r="C30" s="189">
        <v>46348</v>
      </c>
      <c r="D30" s="189"/>
      <c r="E30" s="190" t="s">
        <v>5697</v>
      </c>
      <c r="F30" s="188" t="s">
        <v>4323</v>
      </c>
    </row>
    <row r="31" spans="1:6" x14ac:dyDescent="0.25">
      <c r="A31" s="236">
        <v>221</v>
      </c>
      <c r="B31" s="188" t="s">
        <v>5696</v>
      </c>
      <c r="C31" s="189">
        <v>46348</v>
      </c>
      <c r="D31" s="189"/>
      <c r="E31" s="190" t="s">
        <v>5697</v>
      </c>
      <c r="F31" s="188" t="s">
        <v>4323</v>
      </c>
    </row>
    <row r="32" spans="1:6" x14ac:dyDescent="0.25">
      <c r="A32" s="236">
        <v>222</v>
      </c>
      <c r="B32" s="188" t="s">
        <v>5714</v>
      </c>
      <c r="C32" s="189">
        <v>46348</v>
      </c>
      <c r="D32" s="189"/>
      <c r="E32" s="190" t="s">
        <v>5697</v>
      </c>
      <c r="F32" s="188" t="s">
        <v>4323</v>
      </c>
    </row>
    <row r="33" spans="1:6" x14ac:dyDescent="0.25">
      <c r="A33" s="236">
        <v>223</v>
      </c>
      <c r="B33" s="188" t="s">
        <v>5714</v>
      </c>
      <c r="C33" s="189">
        <v>46348</v>
      </c>
      <c r="D33" s="189"/>
      <c r="E33" s="190" t="s">
        <v>5697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7" t="e" vm="1">
        <v>#VALUE!</v>
      </c>
      <c r="D2" s="298"/>
      <c r="E2" s="301" t="s">
        <v>320</v>
      </c>
      <c r="F2" s="301"/>
      <c r="G2" s="301"/>
      <c r="H2" s="301"/>
      <c r="I2" s="301"/>
      <c r="J2" s="301"/>
      <c r="K2" s="301"/>
      <c r="L2" s="301"/>
      <c r="M2" s="301"/>
      <c r="N2" s="301"/>
      <c r="O2" s="301"/>
      <c r="P2" s="301"/>
      <c r="Q2" s="301"/>
      <c r="R2" s="301"/>
      <c r="S2" s="301"/>
      <c r="T2" s="302"/>
      <c r="U2" s="305" t="s">
        <v>246</v>
      </c>
      <c r="V2" s="295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9"/>
      <c r="D3" s="300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  <c r="U3" s="306"/>
      <c r="V3" s="296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60" t="s">
        <v>2070</v>
      </c>
      <c r="D6" s="263" t="s">
        <v>2069</v>
      </c>
      <c r="E6" s="266" t="s">
        <v>2071</v>
      </c>
      <c r="F6" s="269">
        <v>46183</v>
      </c>
      <c r="G6" s="307">
        <v>46220</v>
      </c>
      <c r="H6" s="286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4">
        <f>T9/T6</f>
        <v>0.88949747289203585</v>
      </c>
      <c r="V6" s="25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61"/>
      <c r="D7" s="264"/>
      <c r="E7" s="267"/>
      <c r="F7" s="270"/>
      <c r="G7" s="308"/>
      <c r="H7" s="287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5"/>
      <c r="V7" s="25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61"/>
      <c r="D8" s="264"/>
      <c r="E8" s="267"/>
      <c r="F8" s="270"/>
      <c r="G8" s="308"/>
      <c r="H8" s="287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5"/>
      <c r="V8" s="25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61"/>
      <c r="D9" s="264"/>
      <c r="E9" s="267"/>
      <c r="F9" s="270"/>
      <c r="G9" s="308"/>
      <c r="H9" s="287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5"/>
      <c r="V9" s="25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62"/>
      <c r="D10" s="265"/>
      <c r="E10" s="268"/>
      <c r="F10" s="271"/>
      <c r="G10" s="309"/>
      <c r="H10" s="288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6"/>
      <c r="V10" s="25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60" t="s">
        <v>2987</v>
      </c>
      <c r="D12" s="263" t="s">
        <v>2551</v>
      </c>
      <c r="E12" s="266" t="s">
        <v>2986</v>
      </c>
      <c r="F12" s="269">
        <v>46205</v>
      </c>
      <c r="G12" s="307"/>
      <c r="H12" s="292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4">
        <f>T15/T12</f>
        <v>0.76586952907929418</v>
      </c>
      <c r="V12" s="25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61"/>
      <c r="D13" s="264"/>
      <c r="E13" s="267"/>
      <c r="F13" s="270"/>
      <c r="G13" s="308"/>
      <c r="H13" s="293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5"/>
      <c r="V13" s="25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61"/>
      <c r="D14" s="264"/>
      <c r="E14" s="267"/>
      <c r="F14" s="270"/>
      <c r="G14" s="308"/>
      <c r="H14" s="293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5"/>
      <c r="V14" s="25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61"/>
      <c r="D15" s="264"/>
      <c r="E15" s="267"/>
      <c r="F15" s="270"/>
      <c r="G15" s="308"/>
      <c r="H15" s="293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5"/>
      <c r="V15" s="25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62"/>
      <c r="D16" s="265"/>
      <c r="E16" s="268"/>
      <c r="F16" s="271"/>
      <c r="G16" s="309"/>
      <c r="H16" s="294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6"/>
      <c r="V16" s="25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60" t="s">
        <v>2983</v>
      </c>
      <c r="D18" s="263" t="s">
        <v>2984</v>
      </c>
      <c r="E18" s="266" t="s">
        <v>2985</v>
      </c>
      <c r="F18" s="269">
        <v>46289</v>
      </c>
      <c r="G18" s="307"/>
      <c r="H18" s="27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54">
        <f>T21/T18</f>
        <v>0.78706563360593562</v>
      </c>
      <c r="V18" s="25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61"/>
      <c r="D19" s="264"/>
      <c r="E19" s="267"/>
      <c r="F19" s="270"/>
      <c r="G19" s="308"/>
      <c r="H19" s="276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33.263999999999996</v>
      </c>
      <c r="U19" s="255"/>
      <c r="V19" s="25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61"/>
      <c r="D20" s="264"/>
      <c r="E20" s="267"/>
      <c r="F20" s="270"/>
      <c r="G20" s="308"/>
      <c r="H20" s="276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55"/>
      <c r="V20" s="25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61"/>
      <c r="D21" s="264"/>
      <c r="E21" s="267"/>
      <c r="F21" s="270"/>
      <c r="G21" s="308"/>
      <c r="H21" s="276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55"/>
      <c r="V21" s="25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62"/>
      <c r="D22" s="265"/>
      <c r="E22" s="268"/>
      <c r="F22" s="271"/>
      <c r="G22" s="309"/>
      <c r="H22" s="277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7.1289999999999978</v>
      </c>
      <c r="U22" s="256"/>
      <c r="V22" s="25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60" t="s">
        <v>3292</v>
      </c>
      <c r="D24" s="263" t="s">
        <v>3291</v>
      </c>
      <c r="E24" s="266" t="s">
        <v>3293</v>
      </c>
      <c r="F24" s="269">
        <v>46336</v>
      </c>
      <c r="G24" s="272"/>
      <c r="H24" s="27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4">
        <v>0</v>
      </c>
      <c r="V24" s="25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61"/>
      <c r="D25" s="264"/>
      <c r="E25" s="267"/>
      <c r="F25" s="270"/>
      <c r="G25" s="273"/>
      <c r="H25" s="27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5"/>
      <c r="V25" s="25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61"/>
      <c r="D26" s="264"/>
      <c r="E26" s="267"/>
      <c r="F26" s="270"/>
      <c r="G26" s="273"/>
      <c r="H26" s="27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5"/>
      <c r="V26" s="25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61"/>
      <c r="D27" s="264"/>
      <c r="E27" s="267"/>
      <c r="F27" s="270"/>
      <c r="G27" s="273"/>
      <c r="H27" s="27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5"/>
      <c r="V27" s="25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62"/>
      <c r="D28" s="265"/>
      <c r="E28" s="268"/>
      <c r="F28" s="271"/>
      <c r="G28" s="274"/>
      <c r="H28" s="27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6"/>
      <c r="V28" s="25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60" t="s">
        <v>2993</v>
      </c>
      <c r="D30" s="263" t="s">
        <v>2989</v>
      </c>
      <c r="E30" s="266" t="s">
        <v>2994</v>
      </c>
      <c r="F30" s="269">
        <v>46219</v>
      </c>
      <c r="G30" s="272"/>
      <c r="H30" s="286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4">
        <v>0</v>
      </c>
      <c r="V30" s="25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61"/>
      <c r="D31" s="264"/>
      <c r="E31" s="267"/>
      <c r="F31" s="270"/>
      <c r="G31" s="273"/>
      <c r="H31" s="287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5"/>
      <c r="V31" s="25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61"/>
      <c r="D32" s="264"/>
      <c r="E32" s="267"/>
      <c r="F32" s="270"/>
      <c r="G32" s="273"/>
      <c r="H32" s="287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5"/>
      <c r="V32" s="25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61"/>
      <c r="D33" s="264"/>
      <c r="E33" s="267"/>
      <c r="F33" s="270"/>
      <c r="G33" s="273"/>
      <c r="H33" s="287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5"/>
      <c r="V33" s="25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62"/>
      <c r="D34" s="265"/>
      <c r="E34" s="268"/>
      <c r="F34" s="271"/>
      <c r="G34" s="274"/>
      <c r="H34" s="288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6"/>
      <c r="V34" s="25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60" t="s">
        <v>2995</v>
      </c>
      <c r="D36" s="263" t="s">
        <v>2990</v>
      </c>
      <c r="E36" s="266" t="s">
        <v>2992</v>
      </c>
      <c r="F36" s="269">
        <v>46198</v>
      </c>
      <c r="G36" s="289"/>
      <c r="H36" s="292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4">
        <v>0</v>
      </c>
      <c r="V36" s="25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61"/>
      <c r="D37" s="264"/>
      <c r="E37" s="267"/>
      <c r="F37" s="270"/>
      <c r="G37" s="290"/>
      <c r="H37" s="293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5"/>
      <c r="V37" s="25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61"/>
      <c r="D38" s="264"/>
      <c r="E38" s="267"/>
      <c r="F38" s="270"/>
      <c r="G38" s="290"/>
      <c r="H38" s="293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5"/>
      <c r="V38" s="25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61"/>
      <c r="D39" s="264"/>
      <c r="E39" s="267"/>
      <c r="F39" s="270"/>
      <c r="G39" s="290"/>
      <c r="H39" s="293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5"/>
      <c r="V39" s="25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62"/>
      <c r="D40" s="265"/>
      <c r="E40" s="268"/>
      <c r="F40" s="271"/>
      <c r="G40" s="291"/>
      <c r="H40" s="294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6"/>
      <c r="V40" s="25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60" t="s">
        <v>3006</v>
      </c>
      <c r="D42" s="263" t="s">
        <v>3004</v>
      </c>
      <c r="E42" s="266" t="s">
        <v>3007</v>
      </c>
      <c r="F42" s="269">
        <v>46188</v>
      </c>
      <c r="G42" s="289">
        <v>46220</v>
      </c>
      <c r="H42" s="286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4">
        <v>0</v>
      </c>
      <c r="V42" s="25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61"/>
      <c r="D43" s="264"/>
      <c r="E43" s="267"/>
      <c r="F43" s="270"/>
      <c r="G43" s="290"/>
      <c r="H43" s="287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5"/>
      <c r="V43" s="25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61"/>
      <c r="D44" s="264"/>
      <c r="E44" s="267"/>
      <c r="F44" s="270"/>
      <c r="G44" s="290"/>
      <c r="H44" s="287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5"/>
      <c r="V44" s="25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61"/>
      <c r="D45" s="264"/>
      <c r="E45" s="267"/>
      <c r="F45" s="270"/>
      <c r="G45" s="290"/>
      <c r="H45" s="287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5"/>
      <c r="V45" s="25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62"/>
      <c r="D46" s="265"/>
      <c r="E46" s="268"/>
      <c r="F46" s="271"/>
      <c r="G46" s="291"/>
      <c r="H46" s="288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6"/>
      <c r="V46" s="25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60" t="s">
        <v>3009</v>
      </c>
      <c r="D48" s="263" t="s">
        <v>3005</v>
      </c>
      <c r="E48" s="266" t="s">
        <v>3008</v>
      </c>
      <c r="F48" s="269">
        <v>46202</v>
      </c>
      <c r="G48" s="289">
        <v>46233</v>
      </c>
      <c r="H48" s="286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4">
        <v>0</v>
      </c>
      <c r="V48" s="25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61"/>
      <c r="D49" s="264"/>
      <c r="E49" s="267"/>
      <c r="F49" s="270"/>
      <c r="G49" s="290"/>
      <c r="H49" s="287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5"/>
      <c r="V49" s="25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61"/>
      <c r="D50" s="264"/>
      <c r="E50" s="267"/>
      <c r="F50" s="270"/>
      <c r="G50" s="290"/>
      <c r="H50" s="287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5"/>
      <c r="V50" s="25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61"/>
      <c r="D51" s="264"/>
      <c r="E51" s="267"/>
      <c r="F51" s="270"/>
      <c r="G51" s="290"/>
      <c r="H51" s="287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5"/>
      <c r="V51" s="25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62"/>
      <c r="D52" s="265"/>
      <c r="E52" s="268"/>
      <c r="F52" s="271"/>
      <c r="G52" s="291"/>
      <c r="H52" s="288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6"/>
      <c r="V52" s="25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60" t="s">
        <v>3009</v>
      </c>
      <c r="D54" s="263" t="s">
        <v>3111</v>
      </c>
      <c r="E54" s="266" t="s">
        <v>3164</v>
      </c>
      <c r="F54" s="269">
        <v>46226</v>
      </c>
      <c r="G54" s="272"/>
      <c r="H54" s="286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4">
        <v>0</v>
      </c>
      <c r="V54" s="25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61"/>
      <c r="D55" s="264"/>
      <c r="E55" s="267"/>
      <c r="F55" s="270"/>
      <c r="G55" s="273"/>
      <c r="H55" s="287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5"/>
      <c r="V55" s="25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61"/>
      <c r="D56" s="264"/>
      <c r="E56" s="267"/>
      <c r="F56" s="270"/>
      <c r="G56" s="273"/>
      <c r="H56" s="287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5"/>
      <c r="V56" s="25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61"/>
      <c r="D57" s="264"/>
      <c r="E57" s="267"/>
      <c r="F57" s="270"/>
      <c r="G57" s="273"/>
      <c r="H57" s="287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5"/>
      <c r="V57" s="25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62"/>
      <c r="D58" s="265"/>
      <c r="E58" s="268"/>
      <c r="F58" s="271"/>
      <c r="G58" s="274"/>
      <c r="H58" s="288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6"/>
      <c r="V58" s="25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60" t="s">
        <v>3165</v>
      </c>
      <c r="D60" s="263" t="s">
        <v>3163</v>
      </c>
      <c r="E60" s="266" t="s">
        <v>3166</v>
      </c>
      <c r="F60" s="269">
        <v>46235</v>
      </c>
      <c r="G60" s="272"/>
      <c r="H60" s="27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4">
        <v>0</v>
      </c>
      <c r="V60" s="25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61"/>
      <c r="D61" s="264"/>
      <c r="E61" s="267"/>
      <c r="F61" s="270"/>
      <c r="G61" s="273"/>
      <c r="H61" s="27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55"/>
      <c r="V61" s="25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61"/>
      <c r="D62" s="264"/>
      <c r="E62" s="267"/>
      <c r="F62" s="270"/>
      <c r="G62" s="273"/>
      <c r="H62" s="27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55"/>
      <c r="V62" s="25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61"/>
      <c r="D63" s="264"/>
      <c r="E63" s="267"/>
      <c r="F63" s="270"/>
      <c r="G63" s="273"/>
      <c r="H63" s="27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55"/>
      <c r="V63" s="25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62"/>
      <c r="D64" s="265"/>
      <c r="E64" s="268"/>
      <c r="F64" s="271"/>
      <c r="G64" s="274"/>
      <c r="H64" s="27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6"/>
      <c r="V64" s="25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60" t="s">
        <v>4307</v>
      </c>
      <c r="D66" s="263" t="s">
        <v>4299</v>
      </c>
      <c r="E66" s="266" t="s">
        <v>4308</v>
      </c>
      <c r="F66" s="269">
        <v>46233</v>
      </c>
      <c r="G66" s="272"/>
      <c r="H66" s="27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4">
        <v>0</v>
      </c>
      <c r="V66" s="25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61"/>
      <c r="D67" s="264"/>
      <c r="E67" s="267"/>
      <c r="F67" s="270"/>
      <c r="G67" s="273"/>
      <c r="H67" s="27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55"/>
      <c r="V67" s="25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61"/>
      <c r="D68" s="264"/>
      <c r="E68" s="267"/>
      <c r="F68" s="270"/>
      <c r="G68" s="273"/>
      <c r="H68" s="27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55"/>
      <c r="V68" s="25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61"/>
      <c r="D69" s="264"/>
      <c r="E69" s="267"/>
      <c r="F69" s="270"/>
      <c r="G69" s="273"/>
      <c r="H69" s="27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55"/>
      <c r="V69" s="25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62"/>
      <c r="D70" s="265"/>
      <c r="E70" s="268"/>
      <c r="F70" s="271"/>
      <c r="G70" s="274"/>
      <c r="H70" s="27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56"/>
      <c r="V70" s="25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60" t="s">
        <v>3165</v>
      </c>
      <c r="D72" s="263" t="s">
        <v>4306</v>
      </c>
      <c r="E72" s="266" t="s">
        <v>4309</v>
      </c>
      <c r="F72" s="269">
        <v>46280</v>
      </c>
      <c r="G72" s="272"/>
      <c r="H72" s="27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4">
        <v>0</v>
      </c>
      <c r="V72" s="25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61"/>
      <c r="D73" s="264"/>
      <c r="E73" s="267"/>
      <c r="F73" s="270"/>
      <c r="G73" s="273"/>
      <c r="H73" s="27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5"/>
      <c r="V73" s="25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61"/>
      <c r="D74" s="264"/>
      <c r="E74" s="267"/>
      <c r="F74" s="270"/>
      <c r="G74" s="273"/>
      <c r="H74" s="27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5"/>
      <c r="V74" s="25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61"/>
      <c r="D75" s="264"/>
      <c r="E75" s="267"/>
      <c r="F75" s="270"/>
      <c r="G75" s="273"/>
      <c r="H75" s="27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5"/>
      <c r="V75" s="25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62"/>
      <c r="D76" s="265"/>
      <c r="E76" s="268"/>
      <c r="F76" s="271"/>
      <c r="G76" s="274"/>
      <c r="H76" s="27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6"/>
      <c r="V76" s="25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8" t="s">
        <v>326</v>
      </c>
      <c r="E79" s="280" t="s">
        <v>891</v>
      </c>
      <c r="F79" s="281"/>
      <c r="G79" s="281"/>
      <c r="H79" s="281"/>
      <c r="I79" s="281"/>
      <c r="J79" s="282"/>
      <c r="K79" s="283" t="s">
        <v>331</v>
      </c>
      <c r="L79" s="284"/>
      <c r="M79" s="284"/>
      <c r="N79" s="28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35.762699999999995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481"/>
  <sheetViews>
    <sheetView topLeftCell="C1" zoomScaleNormal="100" workbookViewId="0">
      <pane ySplit="1" topLeftCell="A5462" activePane="bottomLeft" state="frozen"/>
      <selection pane="bottomLeft" activeCell="L5467" sqref="L5467:N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9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9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9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9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9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9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9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9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9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9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9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9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9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9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9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9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9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9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9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9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9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9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9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9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9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9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9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9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9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9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9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9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9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7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7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7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7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7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7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7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7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7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7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7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7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7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7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7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7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7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7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7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7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7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7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7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7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5629</v>
      </c>
      <c r="J5273" s="1">
        <v>1</v>
      </c>
      <c r="K5273" s="1">
        <v>18</v>
      </c>
      <c r="L5273" s="42">
        <v>1</v>
      </c>
      <c r="M5273" s="237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5629</v>
      </c>
      <c r="J5274" s="1">
        <v>5.2</v>
      </c>
      <c r="K5274" s="1">
        <v>275.60000000000002</v>
      </c>
      <c r="L5274" s="42">
        <v>1</v>
      </c>
      <c r="M5274" s="237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5629</v>
      </c>
      <c r="J5275" s="1">
        <v>19.100000000000001</v>
      </c>
      <c r="K5275" s="1">
        <v>133.70000000000002</v>
      </c>
      <c r="L5275" s="42">
        <v>1</v>
      </c>
      <c r="M5275" s="237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5629</v>
      </c>
      <c r="J5276" s="1">
        <v>18.2</v>
      </c>
      <c r="K5276" s="1">
        <v>109.19999999999999</v>
      </c>
      <c r="L5276" s="42">
        <v>1</v>
      </c>
      <c r="M5276" s="237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5629</v>
      </c>
      <c r="J5277" s="1">
        <v>6</v>
      </c>
      <c r="K5277" s="1">
        <v>48</v>
      </c>
      <c r="L5277" s="42">
        <v>1</v>
      </c>
      <c r="M5277" s="237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5629</v>
      </c>
      <c r="J5278" s="1">
        <v>5</v>
      </c>
      <c r="K5278" s="1">
        <v>70</v>
      </c>
      <c r="L5278" s="42">
        <v>1</v>
      </c>
      <c r="M5278" s="237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5629</v>
      </c>
      <c r="J5279" s="1">
        <v>6</v>
      </c>
      <c r="K5279" s="1">
        <v>138</v>
      </c>
      <c r="L5279" s="42">
        <v>1</v>
      </c>
      <c r="M5279" s="237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5630</v>
      </c>
      <c r="J5280" s="1">
        <v>5.2</v>
      </c>
      <c r="K5280" s="1">
        <v>10.4</v>
      </c>
      <c r="L5280" s="42">
        <v>1</v>
      </c>
      <c r="M5280" s="237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5631</v>
      </c>
      <c r="J5281" s="1">
        <v>5</v>
      </c>
      <c r="K5281" s="1">
        <v>50</v>
      </c>
      <c r="L5281" s="42">
        <v>1</v>
      </c>
      <c r="M5281" s="237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5667</v>
      </c>
      <c r="E5282" s="1"/>
      <c r="F5282" s="1" t="s">
        <v>4300</v>
      </c>
      <c r="G5282" s="1">
        <v>6</v>
      </c>
      <c r="H5282" s="1" t="s">
        <v>19</v>
      </c>
      <c r="I5282" s="1" t="s">
        <v>5668</v>
      </c>
      <c r="J5282" s="1">
        <v>12.5</v>
      </c>
      <c r="K5282" s="1">
        <v>75</v>
      </c>
      <c r="L5282" s="42">
        <v>1</v>
      </c>
      <c r="M5282" s="237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5669</v>
      </c>
      <c r="E5283" s="1"/>
      <c r="F5283" s="1" t="s">
        <v>4297</v>
      </c>
      <c r="G5283" s="1">
        <v>6</v>
      </c>
      <c r="H5283" s="1" t="s">
        <v>19</v>
      </c>
      <c r="I5283" s="1" t="s">
        <v>5668</v>
      </c>
      <c r="J5283" s="1">
        <v>10</v>
      </c>
      <c r="K5283" s="1">
        <v>60</v>
      </c>
      <c r="L5283" s="42">
        <v>1</v>
      </c>
      <c r="M5283" s="237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7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7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7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7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7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7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7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7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7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7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7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7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7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7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5754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7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7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7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7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5755</v>
      </c>
      <c r="D5302" s="1"/>
      <c r="E5302" s="1"/>
      <c r="F5302" s="1" t="s">
        <v>5756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7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5755</v>
      </c>
      <c r="D5303" s="1"/>
      <c r="E5303" s="1"/>
      <c r="F5303" s="1" t="s">
        <v>5757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7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5758</v>
      </c>
      <c r="D5304" s="1"/>
      <c r="E5304" s="1"/>
      <c r="F5304" s="1" t="s">
        <v>5759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7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5758</v>
      </c>
      <c r="D5305" s="1"/>
      <c r="E5305" s="1"/>
      <c r="F5305" s="1" t="s">
        <v>5760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7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5761</v>
      </c>
      <c r="D5306" s="1"/>
      <c r="E5306" s="1"/>
      <c r="F5306" s="1" t="s">
        <v>5762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7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5761</v>
      </c>
      <c r="D5307" s="1"/>
      <c r="E5307" s="1"/>
      <c r="F5307" s="1" t="s">
        <v>5763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7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5764</v>
      </c>
      <c r="D5308" s="1"/>
      <c r="E5308" s="1"/>
      <c r="F5308" s="1" t="s">
        <v>5765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7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5764</v>
      </c>
      <c r="D5309" s="1"/>
      <c r="E5309" s="1"/>
      <c r="F5309" s="1" t="s">
        <v>5766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7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5767</v>
      </c>
      <c r="D5310" s="1"/>
      <c r="E5310" s="1" t="s">
        <v>5768</v>
      </c>
      <c r="F5310" s="1" t="s">
        <v>5769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7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5770</v>
      </c>
      <c r="D5311" s="1"/>
      <c r="E5311" s="1" t="s">
        <v>5771</v>
      </c>
      <c r="F5311" s="1" t="s">
        <v>5772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7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5773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7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5774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7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5775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7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5776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7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5777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7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5778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7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5779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7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5780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7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5781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7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5782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7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5783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7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5784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7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5785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7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5786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7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5787</v>
      </c>
      <c r="D5326" s="1"/>
      <c r="E5326" s="1"/>
      <c r="F5326" s="1" t="s">
        <v>5788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7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5787</v>
      </c>
      <c r="D5327" s="1"/>
      <c r="E5327" s="1"/>
      <c r="F5327" s="1" t="s">
        <v>5789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7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5787</v>
      </c>
      <c r="D5328" s="1"/>
      <c r="E5328" s="1"/>
      <c r="F5328" s="1" t="s">
        <v>5790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7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5787</v>
      </c>
      <c r="D5329" s="1"/>
      <c r="E5329" s="1"/>
      <c r="F5329" s="1" t="s">
        <v>5791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7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5787</v>
      </c>
      <c r="D5330" s="1"/>
      <c r="E5330" s="1"/>
      <c r="F5330" s="1" t="s">
        <v>5792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7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5787</v>
      </c>
      <c r="D5331" s="1"/>
      <c r="E5331" s="1"/>
      <c r="F5331" s="1" t="s">
        <v>5793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7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5794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7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5795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7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5796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7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5797</v>
      </c>
      <c r="D5335" s="1"/>
      <c r="E5335" s="1"/>
      <c r="F5335" s="1" t="s">
        <v>5798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7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5797</v>
      </c>
      <c r="D5336" s="1"/>
      <c r="E5336" s="1"/>
      <c r="F5336" s="1" t="s">
        <v>5799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7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5797</v>
      </c>
      <c r="D5337" s="1"/>
      <c r="E5337" s="1"/>
      <c r="F5337" s="1" t="s">
        <v>5800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7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5801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7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5802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7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5803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7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5804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7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5805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7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5806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7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5807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7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5808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7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5809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7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5810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7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5811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7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5812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7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5813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7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5814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7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5815</v>
      </c>
      <c r="D5352" s="1"/>
      <c r="E5352" s="1"/>
      <c r="F5352" s="1" t="s">
        <v>5816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7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5815</v>
      </c>
      <c r="D5353" s="1"/>
      <c r="E5353" s="1"/>
      <c r="F5353" s="1" t="s">
        <v>5817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7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5818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7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5819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7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5820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7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5821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7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5822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7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5823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7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5824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7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5825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7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5826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7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5827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7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5828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7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5829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7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5830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7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5831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7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5832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7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5833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7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5834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7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5835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7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5836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7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5837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7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5838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7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5839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7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5840</v>
      </c>
      <c r="D5376" s="1"/>
      <c r="E5376" s="1"/>
      <c r="F5376" s="1" t="s">
        <v>5841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7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5842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7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5843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7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5844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7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5845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7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5846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7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5847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7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5848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7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5849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7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5850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7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5851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7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5852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7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5853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7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5854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7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5855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7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5856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7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5857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7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5858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7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5859</v>
      </c>
      <c r="D5394" s="1"/>
      <c r="E5394" s="1"/>
      <c r="F5394" s="1" t="s">
        <v>5860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7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5861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7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5862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7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5863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7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5864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7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5865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7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5866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7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5867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7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5868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7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5869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7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5870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7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5871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7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5872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7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5873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7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5874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7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5875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7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5862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7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5876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7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5877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7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5878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7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5879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7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5880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7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5881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7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5882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7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5883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7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5884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7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5885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7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5886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7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5887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7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5888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7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5889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7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5890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7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5891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7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5892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7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5893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7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5894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7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5895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7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5896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7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5897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7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5898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7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5899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7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5900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7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5901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7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5902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7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5797</v>
      </c>
      <c r="D5438" s="1"/>
      <c r="E5438" s="1"/>
      <c r="F5438" s="1" t="s">
        <v>5903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7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5797</v>
      </c>
      <c r="D5439" s="1"/>
      <c r="E5439" s="1"/>
      <c r="F5439" s="1" t="s">
        <v>5904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7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5797</v>
      </c>
      <c r="D5440" s="1"/>
      <c r="E5440" s="1"/>
      <c r="F5440" s="1" t="s">
        <v>5905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7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5797</v>
      </c>
      <c r="D5441" s="1"/>
      <c r="E5441" s="1"/>
      <c r="F5441" s="1" t="s">
        <v>5906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7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5797</v>
      </c>
      <c r="D5442" s="1"/>
      <c r="E5442" s="1"/>
      <c r="F5442" s="1" t="s">
        <v>5907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7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5908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7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5909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7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5797</v>
      </c>
      <c r="D5445" s="1"/>
      <c r="E5445" s="1"/>
      <c r="F5445" s="1" t="s">
        <v>5910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7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5911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7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5912</v>
      </c>
      <c r="D5447" s="1"/>
      <c r="E5447" s="1"/>
      <c r="F5447" s="1" t="s">
        <v>5913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7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5912</v>
      </c>
      <c r="D5448" s="1"/>
      <c r="E5448" s="1"/>
      <c r="F5448" s="1" t="s">
        <v>5914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7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5915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7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5916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7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5917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7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5918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7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5919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7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5920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7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5921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7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5922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7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5923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7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5924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7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5925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7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5926</v>
      </c>
      <c r="D5460" s="1"/>
      <c r="E5460" s="1"/>
      <c r="F5460" s="1" t="s">
        <v>5927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7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5926</v>
      </c>
      <c r="D5461" s="1"/>
      <c r="E5461" s="1"/>
      <c r="F5461" s="1" t="s">
        <v>5928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7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5926</v>
      </c>
      <c r="D5462" s="1"/>
      <c r="E5462" s="1"/>
      <c r="F5462" s="1" t="s">
        <v>5929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7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5926</v>
      </c>
      <c r="D5463" s="1"/>
      <c r="E5463" s="1"/>
      <c r="F5463" s="1" t="s">
        <v>5930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7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5926</v>
      </c>
      <c r="D5464" s="1"/>
      <c r="E5464" s="1"/>
      <c r="F5464" s="1" t="s">
        <v>5931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7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5926</v>
      </c>
      <c r="D5465" s="1"/>
      <c r="E5465" s="1"/>
      <c r="F5465" s="1" t="s">
        <v>5932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7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5933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7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5934</v>
      </c>
      <c r="I5467" s="1" t="s">
        <v>3140</v>
      </c>
      <c r="J5467" s="1">
        <v>368.4</v>
      </c>
      <c r="K5467" s="1">
        <v>368.4</v>
      </c>
      <c r="L5467" s="42">
        <v>8</v>
      </c>
      <c r="M5467" s="237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5934</v>
      </c>
      <c r="I5468" s="1" t="s">
        <v>3140</v>
      </c>
      <c r="J5468" s="1">
        <v>368.7</v>
      </c>
      <c r="K5468" s="1">
        <v>368.7</v>
      </c>
      <c r="L5468" s="42">
        <v>8</v>
      </c>
      <c r="M5468" s="237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5934</v>
      </c>
      <c r="I5469" s="1" t="s">
        <v>3140</v>
      </c>
      <c r="J5469" s="1">
        <v>643.4</v>
      </c>
      <c r="K5469" s="1">
        <v>643.4</v>
      </c>
      <c r="L5469" s="42">
        <v>8</v>
      </c>
      <c r="M5469" s="237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5934</v>
      </c>
      <c r="I5470" s="1" t="s">
        <v>3140</v>
      </c>
      <c r="J5470" s="1">
        <v>886.6</v>
      </c>
      <c r="K5470" s="1">
        <v>886.6</v>
      </c>
      <c r="L5470" s="42">
        <v>8</v>
      </c>
      <c r="M5470" s="237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5934</v>
      </c>
      <c r="I5471" s="1" t="s">
        <v>3140</v>
      </c>
      <c r="J5471" s="1">
        <v>297.8</v>
      </c>
      <c r="K5471" s="1">
        <v>297.8</v>
      </c>
      <c r="L5471" s="42">
        <v>8</v>
      </c>
      <c r="M5471" s="237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5934</v>
      </c>
      <c r="I5472" s="1" t="s">
        <v>3140</v>
      </c>
      <c r="J5472" s="1">
        <v>297.8</v>
      </c>
      <c r="K5472" s="1">
        <v>297.8</v>
      </c>
      <c r="L5472" s="42">
        <v>8</v>
      </c>
      <c r="M5472" s="237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5416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5934</v>
      </c>
      <c r="I5473" s="1" t="s">
        <v>3045</v>
      </c>
      <c r="J5473" s="1">
        <v>408.6</v>
      </c>
      <c r="K5473" s="1">
        <v>408.6</v>
      </c>
      <c r="L5473" s="42">
        <v>8</v>
      </c>
      <c r="M5473" s="237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5282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5934</v>
      </c>
      <c r="I5474" s="1" t="s">
        <v>3045</v>
      </c>
      <c r="J5474" s="1">
        <v>204.2</v>
      </c>
      <c r="K5474" s="1">
        <v>204.2</v>
      </c>
      <c r="L5474" s="42">
        <v>8</v>
      </c>
      <c r="M5474" s="237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5282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5934</v>
      </c>
      <c r="I5475" s="1" t="s">
        <v>3045</v>
      </c>
      <c r="J5475" s="1">
        <v>168.6</v>
      </c>
      <c r="K5475" s="1">
        <v>168.6</v>
      </c>
      <c r="L5475" s="42">
        <v>8</v>
      </c>
      <c r="M5475" s="237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5282</v>
      </c>
      <c r="D5476" s="1" t="s">
        <v>5238</v>
      </c>
      <c r="E5476" s="1" t="s">
        <v>746</v>
      </c>
      <c r="F5476" s="1" t="s">
        <v>5417</v>
      </c>
      <c r="G5476" s="1">
        <v>1</v>
      </c>
      <c r="H5476" s="1" t="s">
        <v>5934</v>
      </c>
      <c r="I5476" s="1" t="s">
        <v>3045</v>
      </c>
      <c r="J5476" s="1">
        <v>36.4</v>
      </c>
      <c r="K5476" s="1">
        <v>36.4</v>
      </c>
      <c r="L5476" s="42">
        <v>8</v>
      </c>
      <c r="M5476" s="237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5934</v>
      </c>
      <c r="I5477" s="1" t="s">
        <v>3045</v>
      </c>
      <c r="J5477" s="1">
        <v>372</v>
      </c>
      <c r="K5477" s="1">
        <v>372</v>
      </c>
      <c r="L5477" s="42">
        <v>8</v>
      </c>
      <c r="M5477" s="237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5934</v>
      </c>
      <c r="I5478" s="1" t="s">
        <v>3045</v>
      </c>
      <c r="J5478" s="1">
        <v>2.1</v>
      </c>
      <c r="K5478" s="1">
        <v>16.8</v>
      </c>
      <c r="L5478" s="42">
        <v>8</v>
      </c>
      <c r="M5478" s="237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5934</v>
      </c>
      <c r="I5479" s="1" t="s">
        <v>3045</v>
      </c>
      <c r="J5479" s="1">
        <v>3.2</v>
      </c>
      <c r="K5479" s="1">
        <v>3.2</v>
      </c>
      <c r="L5479" s="42">
        <v>8</v>
      </c>
      <c r="M5479" s="237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5934</v>
      </c>
      <c r="I5480" s="1" t="s">
        <v>3045</v>
      </c>
      <c r="J5480" s="1">
        <v>0.3</v>
      </c>
      <c r="K5480" s="1">
        <v>1.2</v>
      </c>
      <c r="L5480" s="42">
        <v>8</v>
      </c>
      <c r="M5480" s="237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5934</v>
      </c>
      <c r="I5481" s="1" t="s">
        <v>3045</v>
      </c>
      <c r="J5481" s="1">
        <v>14.4</v>
      </c>
      <c r="K5481" s="1">
        <v>28.8</v>
      </c>
      <c r="L5481" s="42">
        <v>8</v>
      </c>
      <c r="M5481" s="237">
        <v>46280</v>
      </c>
      <c r="N5481" s="1" t="str">
        <f>VLOOKUP(B5481,MICRO!E:L,8,0)</f>
        <v>P-198</v>
      </c>
    </row>
  </sheetData>
  <autoFilter ref="A1:O5283" xr:uid="{E826462E-1715-45FB-827E-B16DF1FB20B2}"/>
  <phoneticPr fontId="6" type="noConversion"/>
  <conditionalFormatting sqref="B764:B4406">
    <cfRule type="expression" dxfId="22" priority="5">
      <formula>$AH764="OK"</formula>
    </cfRule>
  </conditionalFormatting>
  <conditionalFormatting sqref="B4407:B4408 B4749:B5481">
    <cfRule type="expression" dxfId="21" priority="4">
      <formula>$AI4407="OK"</formula>
    </cfRule>
  </conditionalFormatting>
  <conditionalFormatting sqref="B4409:B4748">
    <cfRule type="expression" dxfId="20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9" priority="4">
      <formula>$AI366="OK"</formula>
    </cfRule>
  </conditionalFormatting>
  <conditionalFormatting sqref="D385:D387">
    <cfRule type="expression" dxfId="18" priority="1">
      <formula>$AI385="OK"</formula>
    </cfRule>
  </conditionalFormatting>
  <conditionalFormatting sqref="F192">
    <cfRule type="expression" dxfId="17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2026-09-15T18:33:03Z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